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M:\BZ_RAG_BILANCI\BILANCIO PREVENTIVO\Prev. 2019\"/>
    </mc:Choice>
  </mc:AlternateContent>
  <xr:revisionPtr revIDLastSave="0" documentId="10_ncr:100000_{0D37B0A1-7A05-4735-B7CC-00BBBA88C750}" xr6:coauthVersionLast="31" xr6:coauthVersionMax="31" xr10:uidLastSave="{00000000-0000-0000-0000-000000000000}"/>
  <bookViews>
    <workbookView xWindow="0" yWindow="60" windowWidth="25200" windowHeight="11265" tabRatio="894" activeTab="5" xr2:uid="{00000000-000D-0000-FFFF-FFFF00000000}"/>
  </bookViews>
  <sheets>
    <sheet name="pdc2018" sheetId="21" r:id="rId1"/>
    <sheet name="CE statale" sheetId="10" r:id="rId2"/>
    <sheet name="G.u.V.Rechnung Staat" sheetId="11" r:id="rId3"/>
    <sheet name="CE statale pluri" sheetId="22" r:id="rId4"/>
    <sheet name="G.u.V.Rechnung Staat pluri" sheetId="23" r:id="rId5"/>
    <sheet name="CE MINISTERIALE" sheetId="5" r:id="rId6"/>
    <sheet name="CE MINISTERIALE de" sheetId="20" r:id="rId7"/>
    <sheet name="Anlage A10 - Finanzierungsübers" sheetId="24" r:id="rId8"/>
    <sheet name="Allegato 1) dbase" sheetId="25" r:id="rId9"/>
    <sheet name="CE sintesi" sheetId="18" r:id="rId10"/>
    <sheet name="CE Synthese" sheetId="19" r:id="rId11"/>
  </sheets>
  <externalReferences>
    <externalReference r:id="rId12"/>
  </externalReferences>
  <definedNames>
    <definedName name="_DAT1" localSheetId="6">'[1]Kapitel laufendeFinanzierung SB'!#REF!</definedName>
    <definedName name="_DAT1" localSheetId="0">'[1]Kapitel laufendeFinanzierung SB'!#REF!</definedName>
    <definedName name="_DAT1">'[1]Kapitel laufendeFinanzierung SB'!#REF!</definedName>
    <definedName name="_DAT10" localSheetId="6">'[1]Kapitel laufendeFinanzierung SB'!#REF!</definedName>
    <definedName name="_DAT10" localSheetId="0">'[1]Kapitel laufendeFinanzierung SB'!#REF!</definedName>
    <definedName name="_DAT10">'[1]Kapitel laufendeFinanzierung SB'!#REF!</definedName>
    <definedName name="_DAT11" localSheetId="6">'[1]Kapitel laufendeFinanzierung SB'!#REF!</definedName>
    <definedName name="_DAT11" localSheetId="0">'[1]Kapitel laufendeFinanzierung SB'!#REF!</definedName>
    <definedName name="_DAT11">'[1]Kapitel laufendeFinanzierung SB'!#REF!</definedName>
    <definedName name="_DAT12" localSheetId="6">'[1]Kapitel laufendeFinanzierung SB'!#REF!</definedName>
    <definedName name="_DAT12" localSheetId="0">'[1]Kapitel laufendeFinanzierung SB'!#REF!</definedName>
    <definedName name="_DAT12">'[1]Kapitel laufendeFinanzierung SB'!#REF!</definedName>
    <definedName name="_DAT13" localSheetId="6">'[1]Kapitel laufendeFinanzierung SB'!#REF!</definedName>
    <definedName name="_DAT13" localSheetId="0">'[1]Kapitel laufendeFinanzierung SB'!#REF!</definedName>
    <definedName name="_DAT13">'[1]Kapitel laufendeFinanzierung SB'!#REF!</definedName>
    <definedName name="_DAT14" localSheetId="6">'[1]Kapitel laufendeFinanzierung SB'!#REF!</definedName>
    <definedName name="_DAT14" localSheetId="0">'[1]Kapitel laufendeFinanzierung SB'!#REF!</definedName>
    <definedName name="_DAT14">'[1]Kapitel laufendeFinanzierung SB'!#REF!</definedName>
    <definedName name="_DAT15" localSheetId="6">'[1]Kapitel laufendeFinanzierung SB'!#REF!</definedName>
    <definedName name="_DAT15" localSheetId="0">'[1]Kapitel laufendeFinanzierung SB'!#REF!</definedName>
    <definedName name="_DAT15">'[1]Kapitel laufendeFinanzierung SB'!#REF!</definedName>
    <definedName name="_DAT16" localSheetId="6">'[1]Kapitel laufendeFinanzierung SB'!#REF!</definedName>
    <definedName name="_DAT16" localSheetId="0">'[1]Kapitel laufendeFinanzierung SB'!#REF!</definedName>
    <definedName name="_DAT16">'[1]Kapitel laufendeFinanzierung SB'!#REF!</definedName>
    <definedName name="_DAT17" localSheetId="6">'[1]Kapitel laufendeFinanzierung SB'!#REF!</definedName>
    <definedName name="_DAT17" localSheetId="0">'[1]Kapitel laufendeFinanzierung SB'!#REF!</definedName>
    <definedName name="_DAT17">'[1]Kapitel laufendeFinanzierung SB'!#REF!</definedName>
    <definedName name="_DAT18" localSheetId="6">'[1]Kapitel laufendeFinanzierung SB'!#REF!</definedName>
    <definedName name="_DAT18" localSheetId="0">'[1]Kapitel laufendeFinanzierung SB'!#REF!</definedName>
    <definedName name="_DAT18">'[1]Kapitel laufendeFinanzierung SB'!#REF!</definedName>
    <definedName name="_DAT19" localSheetId="6">'[1]Kapitel laufendeFinanzierung SB'!#REF!</definedName>
    <definedName name="_DAT19" localSheetId="0">'[1]Kapitel laufendeFinanzierung SB'!#REF!</definedName>
    <definedName name="_DAT19">'[1]Kapitel laufendeFinanzierung SB'!#REF!</definedName>
    <definedName name="_DAT2" localSheetId="6">'[1]Kapitel laufendeFinanzierung SB'!#REF!</definedName>
    <definedName name="_DAT2" localSheetId="0">'[1]Kapitel laufendeFinanzierung SB'!#REF!</definedName>
    <definedName name="_DAT2">'[1]Kapitel laufendeFinanzierung SB'!#REF!</definedName>
    <definedName name="_DAT20" localSheetId="6">'[1]Kapitel laufendeFinanzierung SB'!#REF!</definedName>
    <definedName name="_DAT20" localSheetId="0">'[1]Kapitel laufendeFinanzierung SB'!#REF!</definedName>
    <definedName name="_DAT20">'[1]Kapitel laufendeFinanzierung SB'!#REF!</definedName>
    <definedName name="_DAT21" localSheetId="6">'[1]Kapitel laufendeFinanzierung SB'!#REF!</definedName>
    <definedName name="_DAT21" localSheetId="0">'[1]Kapitel laufendeFinanzierung SB'!#REF!</definedName>
    <definedName name="_DAT21">'[1]Kapitel laufendeFinanzierung SB'!#REF!</definedName>
    <definedName name="_DAT3" localSheetId="6">'[1]Kapitel laufendeFinanzierung SB'!#REF!</definedName>
    <definedName name="_DAT3" localSheetId="0">'[1]Kapitel laufendeFinanzierung SB'!#REF!</definedName>
    <definedName name="_DAT3">'[1]Kapitel laufendeFinanzierung SB'!#REF!</definedName>
    <definedName name="_DAT4" localSheetId="6">'[1]Kapitel laufendeFinanzierung SB'!#REF!</definedName>
    <definedName name="_DAT4" localSheetId="0">'[1]Kapitel laufendeFinanzierung SB'!#REF!</definedName>
    <definedName name="_DAT4">'[1]Kapitel laufendeFinanzierung SB'!#REF!</definedName>
    <definedName name="_DAT5" localSheetId="6">'[1]Kapitel laufendeFinanzierung SB'!#REF!</definedName>
    <definedName name="_DAT5" localSheetId="0">'[1]Kapitel laufendeFinanzierung SB'!#REF!</definedName>
    <definedName name="_DAT5">'[1]Kapitel laufendeFinanzierung SB'!#REF!</definedName>
    <definedName name="_DAT6" localSheetId="6">'[1]Kapitel laufendeFinanzierung SB'!#REF!</definedName>
    <definedName name="_DAT6" localSheetId="0">'[1]Kapitel laufendeFinanzierung SB'!#REF!</definedName>
    <definedName name="_DAT6">'[1]Kapitel laufendeFinanzierung SB'!#REF!</definedName>
    <definedName name="_DAT7" localSheetId="6">'[1]Kapitel laufendeFinanzierung SB'!#REF!</definedName>
    <definedName name="_DAT7" localSheetId="0">'[1]Kapitel laufendeFinanzierung SB'!#REF!</definedName>
    <definedName name="_DAT7">'[1]Kapitel laufendeFinanzierung SB'!#REF!</definedName>
    <definedName name="_DAT8" localSheetId="6">'[1]Kapitel laufendeFinanzierung SB'!#REF!</definedName>
    <definedName name="_DAT8" localSheetId="0">'[1]Kapitel laufendeFinanzierung SB'!#REF!</definedName>
    <definedName name="_DAT8">'[1]Kapitel laufendeFinanzierung SB'!#REF!</definedName>
    <definedName name="_DAT9" localSheetId="6">'[1]Kapitel laufendeFinanzierung SB'!#REF!</definedName>
    <definedName name="_DAT9" localSheetId="0">'[1]Kapitel laufendeFinanzierung SB'!#REF!</definedName>
    <definedName name="_DAT9">'[1]Kapitel laufendeFinanzierung SB'!#REF!</definedName>
    <definedName name="_xlnm._FilterDatabase" localSheetId="0" hidden="1">'pdc2018'!$A$4:$W$1027</definedName>
    <definedName name="_xlnm.Print_Area" localSheetId="8">'Allegato 1) dbase'!$C$1:$K$43</definedName>
    <definedName name="_xlnm.Print_Area" localSheetId="5">'CE MINISTERIALE'!$A$1:$AK$525</definedName>
    <definedName name="_xlnm.Print_Area" localSheetId="6">'CE MINISTERIALE de'!$A$1:$AJ$523</definedName>
    <definedName name="_xlnm.Print_Area" localSheetId="9">'CE sintesi'!$B$1:$K$121</definedName>
    <definedName name="_xlnm.Print_Area" localSheetId="1">'CE statale'!$B$1:$M$121</definedName>
    <definedName name="_xlnm.Print_Area" localSheetId="3">'CE statale pluri'!$B$1:$N$121</definedName>
    <definedName name="_xlnm.Print_Area" localSheetId="10">'CE Synthese'!$B$1:$K$121</definedName>
    <definedName name="_xlnm.Print_Area" localSheetId="2">'G.u.V.Rechnung Staat'!$B$1:$M$121</definedName>
    <definedName name="_xlnm.Print_Area" localSheetId="4">'G.u.V.Rechnung Staat pluri'!$B$1:$N$121</definedName>
    <definedName name="_xlnm.Print_Area" localSheetId="0">'pdc2018'!$B$1:$Y$1036</definedName>
    <definedName name="_xlnm.Criteria" localSheetId="6">#REF!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Economico__distretto" localSheetId="7">#REF!</definedName>
    <definedName name="Economico__distretto" localSheetId="9">#REF!</definedName>
    <definedName name="Economico__distretto" localSheetId="1">#REF!</definedName>
    <definedName name="Economico__distretto" localSheetId="3">#REF!</definedName>
    <definedName name="Economico__distretto" localSheetId="0">#REF!</definedName>
    <definedName name="Economico__distretto">#REF!</definedName>
    <definedName name="Economico_classe" localSheetId="7">#REF!</definedName>
    <definedName name="Economico_classe" localSheetId="9">#REF!</definedName>
    <definedName name="Economico_classe" localSheetId="1">#REF!</definedName>
    <definedName name="Economico_classe" localSheetId="3">#REF!</definedName>
    <definedName name="Economico_classe" localSheetId="0">#REF!</definedName>
    <definedName name="Economico_classe">#REF!</definedName>
    <definedName name="Economico_contabilita" localSheetId="7">#REF!</definedName>
    <definedName name="Economico_contabilita" localSheetId="9">#REF!</definedName>
    <definedName name="Economico_contabilita" localSheetId="1">#REF!</definedName>
    <definedName name="Economico_contabilita" localSheetId="3">#REF!</definedName>
    <definedName name="Economico_contabilita" localSheetId="0">#REF!</definedName>
    <definedName name="Economico_contabilita">#REF!</definedName>
    <definedName name="Economico_descrizione" localSheetId="7">#REF!</definedName>
    <definedName name="Economico_descrizione" localSheetId="9">#REF!</definedName>
    <definedName name="Economico_descrizione" localSheetId="1">#REF!</definedName>
    <definedName name="Economico_descrizione" localSheetId="3">#REF!</definedName>
    <definedName name="Economico_descrizione" localSheetId="0">#REF!</definedName>
    <definedName name="Economico_descrizione">#REF!</definedName>
    <definedName name="Economico_elaboratoil" localSheetId="7">#REF!</definedName>
    <definedName name="Economico_elaboratoil" localSheetId="9">#REF!</definedName>
    <definedName name="Economico_elaboratoil" localSheetId="1">#REF!</definedName>
    <definedName name="Economico_elaboratoil" localSheetId="3">#REF!</definedName>
    <definedName name="Economico_elaboratoil" localSheetId="0">#REF!</definedName>
    <definedName name="Economico_elaboratoil">#REF!</definedName>
    <definedName name="Economico_istituto" localSheetId="7">#REF!</definedName>
    <definedName name="Economico_istituto" localSheetId="9">#REF!</definedName>
    <definedName name="Economico_istituto" localSheetId="1">#REF!</definedName>
    <definedName name="Economico_istituto" localSheetId="3">#REF!</definedName>
    <definedName name="Economico_istituto" localSheetId="0">#REF!</definedName>
    <definedName name="Economico_istituto">#REF!</definedName>
    <definedName name="Economico_periodo" localSheetId="7">#REF!</definedName>
    <definedName name="Economico_periodo" localSheetId="9">#REF!</definedName>
    <definedName name="Economico_periodo" localSheetId="1">#REF!</definedName>
    <definedName name="Economico_periodo" localSheetId="3">#REF!</definedName>
    <definedName name="Economico_periodo" localSheetId="0">#REF!</definedName>
    <definedName name="Economico_periodo">#REF!</definedName>
    <definedName name="Economico_tipo" localSheetId="7">#REF!</definedName>
    <definedName name="Economico_tipo" localSheetId="9">#REF!</definedName>
    <definedName name="Economico_tipo" localSheetId="1">#REF!</definedName>
    <definedName name="Economico_tipo" localSheetId="3">#REF!</definedName>
    <definedName name="Economico_tipo" localSheetId="0">#REF!</definedName>
    <definedName name="Economico_tipo">#REF!</definedName>
    <definedName name="Economico_tipocont" localSheetId="7">#REF!</definedName>
    <definedName name="Economico_tipocont" localSheetId="9">#REF!</definedName>
    <definedName name="Economico_tipocont" localSheetId="1">#REF!</definedName>
    <definedName name="Economico_tipocont" localSheetId="3">#REF!</definedName>
    <definedName name="Economico_tipocont" localSheetId="0">#REF!</definedName>
    <definedName name="Economico_tipocont">#REF!</definedName>
    <definedName name="_xlnm.Extract" localSheetId="6">#REF!</definedName>
    <definedName name="_xlnm.Extract" localSheetId="0">#REF!</definedName>
    <definedName name="_xlnm.Extract">#REF!</definedName>
    <definedName name="Excel_BuiltIn_Criteria" localSheetId="6">#REF!</definedName>
    <definedName name="Excel_BuiltIn_Criteria" localSheetId="0">#REF!</definedName>
    <definedName name="Excel_BuiltIn_Criteria">#REF!</definedName>
    <definedName name="Excel_BuiltIn_Database" localSheetId="0">#REF!</definedName>
    <definedName name="Excel_BuiltIn_Database">#REF!</definedName>
    <definedName name="Excel_BuiltIn_Extract" localSheetId="6">#REF!</definedName>
    <definedName name="Excel_BuiltIn_Extract" localSheetId="0">#REF!</definedName>
    <definedName name="Excel_BuiltIn_Extract">#REF!</definedName>
    <definedName name="finanziario" localSheetId="0">#REF!</definedName>
    <definedName name="finanziario">#REF!</definedName>
    <definedName name="Finanziario_descrizione" localSheetId="7">#REF!</definedName>
    <definedName name="Finanziario_descrizione" localSheetId="9">#REF!</definedName>
    <definedName name="Finanziario_descrizione" localSheetId="1">#REF!</definedName>
    <definedName name="Finanziario_descrizione" localSheetId="3">#REF!</definedName>
    <definedName name="Finanziario_descrizione" localSheetId="0">#REF!</definedName>
    <definedName name="Finanziario_descrizione">#REF!</definedName>
    <definedName name="Finanziario_elaboratoil" localSheetId="7">#REF!</definedName>
    <definedName name="Finanziario_elaboratoil" localSheetId="9">#REF!</definedName>
    <definedName name="Finanziario_elaboratoil" localSheetId="1">#REF!</definedName>
    <definedName name="Finanziario_elaboratoil" localSheetId="3">#REF!</definedName>
    <definedName name="Finanziario_elaboratoil" localSheetId="0">#REF!</definedName>
    <definedName name="Finanziario_elaboratoil">#REF!</definedName>
    <definedName name="TEST1" localSheetId="6">'[1]Kapitel laufendeFinanzierung SB'!#REF!</definedName>
    <definedName name="TEST1" localSheetId="0">'[1]Kapitel laufendeFinanzierung SB'!#REF!</definedName>
    <definedName name="TEST1">'[1]Kapitel laufendeFinanzierung SB'!#REF!</definedName>
    <definedName name="TESTHKEY" localSheetId="6">'[1]Kapitel laufendeFinanzierung SB'!#REF!</definedName>
    <definedName name="TESTHKEY" localSheetId="0">'[1]Kapitel laufendeFinanzierung SB'!#REF!</definedName>
    <definedName name="TESTHKEY">'[1]Kapitel laufendeFinanzierung SB'!#REF!</definedName>
    <definedName name="TESTKEYS" localSheetId="6">'[1]Kapitel laufendeFinanzierung SB'!#REF!</definedName>
    <definedName name="TESTKEYS" localSheetId="0">'[1]Kapitel laufendeFinanzierung SB'!#REF!</definedName>
    <definedName name="TESTKEYS">'[1]Kapitel laufendeFinanzierung SB'!#REF!</definedName>
    <definedName name="TESTVKEY" localSheetId="6">'[1]Kapitel laufendeFinanzierung SB'!#REF!</definedName>
    <definedName name="TESTVKEY" localSheetId="0">'[1]Kapitel laufendeFinanzierung SB'!#REF!</definedName>
    <definedName name="TESTVKEY">'[1]Kapitel laufendeFinanzierung SB'!#REF!</definedName>
    <definedName name="_xlnm.Print_Titles" localSheetId="5">'CE MINISTERIALE'!$25:$26</definedName>
    <definedName name="_xlnm.Print_Titles" localSheetId="6">'CE MINISTERIALE de'!$25:$26</definedName>
    <definedName name="_xlnm.Print_Titles" localSheetId="1">'CE statale'!$4:$8</definedName>
    <definedName name="_xlnm.Print_Titles" localSheetId="3">'CE statale pluri'!$7:$8</definedName>
    <definedName name="_xlnm.Print_Titles" localSheetId="2">'G.u.V.Rechnung Staat'!$4:$8</definedName>
    <definedName name="_xlnm.Print_Titles" localSheetId="4">'G.u.V.Rechnung Staat pluri'!$7:$8</definedName>
    <definedName name="_xlnm.Print_Titles" localSheetId="0">'pdc2018'!$1:$3</definedName>
  </definedNames>
  <calcPr calcId="179017"/>
</workbook>
</file>

<file path=xl/calcChain.xml><?xml version="1.0" encoding="utf-8"?>
<calcChain xmlns="http://schemas.openxmlformats.org/spreadsheetml/2006/main">
  <c r="D46" i="24" l="1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C9" i="24" l="1"/>
  <c r="D9" i="24"/>
  <c r="B9" i="24"/>
  <c r="B17" i="24"/>
  <c r="M8" i="18" l="1"/>
  <c r="X1027" i="21"/>
  <c r="Y1027" i="21" s="1"/>
  <c r="Y1026" i="21"/>
  <c r="X1026" i="21"/>
  <c r="X1025" i="21"/>
  <c r="Y1025" i="21" s="1"/>
  <c r="Y1024" i="21"/>
  <c r="X1024" i="21"/>
  <c r="X1023" i="21"/>
  <c r="Y1023" i="21" s="1"/>
  <c r="Y1022" i="21"/>
  <c r="X1022" i="21"/>
  <c r="Y1021" i="21"/>
  <c r="X1021" i="21"/>
  <c r="Y1020" i="21"/>
  <c r="X1020" i="21"/>
  <c r="X1019" i="21"/>
  <c r="Y1019" i="21" s="1"/>
  <c r="X1018" i="21"/>
  <c r="Y1018" i="21" s="1"/>
  <c r="Y1017" i="21"/>
  <c r="X1017" i="21"/>
  <c r="Y1016" i="21"/>
  <c r="X1016" i="21"/>
  <c r="Y1015" i="21"/>
  <c r="X1015" i="21"/>
  <c r="Y1014" i="21"/>
  <c r="X1014" i="21"/>
  <c r="Y1013" i="21"/>
  <c r="X1013" i="21"/>
  <c r="X1012" i="21"/>
  <c r="Y1012" i="21" s="1"/>
  <c r="X1011" i="21"/>
  <c r="Y1011" i="21" s="1"/>
  <c r="X1010" i="21"/>
  <c r="Y1010" i="21" s="1"/>
  <c r="Y1009" i="21"/>
  <c r="X1009" i="21"/>
  <c r="Y1008" i="21"/>
  <c r="X1008" i="21"/>
  <c r="Y1007" i="21"/>
  <c r="X1007" i="21"/>
  <c r="Y1006" i="21"/>
  <c r="X1006" i="21"/>
  <c r="Y1005" i="21"/>
  <c r="X1005" i="21"/>
  <c r="Y1004" i="21"/>
  <c r="X1004" i="21"/>
  <c r="Y1003" i="21"/>
  <c r="X1003" i="21"/>
  <c r="Y1002" i="21"/>
  <c r="X1002" i="21"/>
  <c r="Y1001" i="21"/>
  <c r="X1001" i="21"/>
  <c r="Y1000" i="21"/>
  <c r="X1000" i="21"/>
  <c r="Y999" i="21"/>
  <c r="X999" i="21"/>
  <c r="Y998" i="21"/>
  <c r="X998" i="21"/>
  <c r="Y997" i="21"/>
  <c r="X997" i="21"/>
  <c r="Y996" i="21"/>
  <c r="X996" i="21"/>
  <c r="Y995" i="21"/>
  <c r="X995" i="21"/>
  <c r="Y994" i="21"/>
  <c r="X994" i="21"/>
  <c r="Y993" i="21"/>
  <c r="X993" i="21"/>
  <c r="Y992" i="21"/>
  <c r="X992" i="21"/>
  <c r="Y991" i="21"/>
  <c r="X991" i="21"/>
  <c r="Y990" i="21"/>
  <c r="X990" i="21"/>
  <c r="Y989" i="21"/>
  <c r="X989" i="21"/>
  <c r="X988" i="21"/>
  <c r="Y988" i="21" s="1"/>
  <c r="X987" i="21"/>
  <c r="Y987" i="21" s="1"/>
  <c r="Y986" i="21"/>
  <c r="X986" i="21"/>
  <c r="Y985" i="21"/>
  <c r="X985" i="21"/>
  <c r="X984" i="21"/>
  <c r="Y984" i="21" s="1"/>
  <c r="Y983" i="21"/>
  <c r="X983" i="21"/>
  <c r="Y982" i="21"/>
  <c r="X982" i="21"/>
  <c r="Y981" i="21"/>
  <c r="X981" i="21"/>
  <c r="X980" i="21"/>
  <c r="Y980" i="21" s="1"/>
  <c r="X979" i="21"/>
  <c r="Y979" i="21" s="1"/>
  <c r="X978" i="21"/>
  <c r="Y978" i="21" s="1"/>
  <c r="Y977" i="21"/>
  <c r="X977" i="21"/>
  <c r="X976" i="21"/>
  <c r="Y976" i="21" s="1"/>
  <c r="X975" i="21"/>
  <c r="Y975" i="21" s="1"/>
  <c r="X974" i="21"/>
  <c r="Y974" i="21" s="1"/>
  <c r="Y973" i="21"/>
  <c r="X973" i="21"/>
  <c r="Y972" i="21"/>
  <c r="X972" i="21"/>
  <c r="Y971" i="21"/>
  <c r="X971" i="21"/>
  <c r="Y970" i="21"/>
  <c r="X970" i="21"/>
  <c r="Y969" i="21"/>
  <c r="X969" i="21"/>
  <c r="X968" i="21"/>
  <c r="Y968" i="21" s="1"/>
  <c r="Y967" i="21"/>
  <c r="X967" i="21"/>
  <c r="Y966" i="21"/>
  <c r="X966" i="21"/>
  <c r="Y965" i="21"/>
  <c r="X965" i="21"/>
  <c r="Y964" i="21"/>
  <c r="X964" i="21"/>
  <c r="Y963" i="21"/>
  <c r="X963" i="21"/>
  <c r="Y962" i="21"/>
  <c r="X962" i="21"/>
  <c r="Y961" i="21"/>
  <c r="X961" i="21"/>
  <c r="X960" i="21"/>
  <c r="Y960" i="21" s="1"/>
  <c r="Y959" i="21"/>
  <c r="X959" i="21"/>
  <c r="X958" i="21"/>
  <c r="Y958" i="21" s="1"/>
  <c r="Y957" i="21"/>
  <c r="X957" i="21"/>
  <c r="X956" i="21"/>
  <c r="Y956" i="21" s="1"/>
  <c r="Y955" i="21"/>
  <c r="X955" i="21"/>
  <c r="Y954" i="21"/>
  <c r="X954" i="21"/>
  <c r="Y953" i="21"/>
  <c r="X953" i="21"/>
  <c r="Y952" i="21"/>
  <c r="X952" i="21"/>
  <c r="Y951" i="21"/>
  <c r="X951" i="21"/>
  <c r="Y950" i="21"/>
  <c r="X950" i="21"/>
  <c r="Y949" i="21"/>
  <c r="X949" i="21"/>
  <c r="X948" i="21"/>
  <c r="Y948" i="21" s="1"/>
  <c r="Y947" i="21"/>
  <c r="X947" i="21"/>
  <c r="X946" i="21"/>
  <c r="Y946" i="21" s="1"/>
  <c r="Y945" i="21"/>
  <c r="X945" i="21"/>
  <c r="X944" i="21"/>
  <c r="Y944" i="21" s="1"/>
  <c r="Y943" i="21"/>
  <c r="X943" i="21"/>
  <c r="X942" i="21"/>
  <c r="Y942" i="21" s="1"/>
  <c r="Y941" i="21"/>
  <c r="X941" i="21"/>
  <c r="Y940" i="21"/>
  <c r="X940" i="21"/>
  <c r="Y939" i="21"/>
  <c r="X939" i="21"/>
  <c r="Y938" i="21"/>
  <c r="X938" i="21"/>
  <c r="Y937" i="21"/>
  <c r="X937" i="21"/>
  <c r="Y936" i="21"/>
  <c r="X936" i="21"/>
  <c r="Y935" i="21"/>
  <c r="X935" i="21"/>
  <c r="Y934" i="21"/>
  <c r="X934" i="21"/>
  <c r="Y933" i="21"/>
  <c r="X933" i="21"/>
  <c r="X932" i="21"/>
  <c r="Y932" i="21" s="1"/>
  <c r="Y931" i="21"/>
  <c r="X931" i="21"/>
  <c r="X930" i="21"/>
  <c r="Y930" i="21" s="1"/>
  <c r="Y929" i="21"/>
  <c r="X929" i="21"/>
  <c r="X928" i="21"/>
  <c r="Y928" i="21" s="1"/>
  <c r="X927" i="21"/>
  <c r="Y927" i="21" s="1"/>
  <c r="X926" i="21"/>
  <c r="Y926" i="21" s="1"/>
  <c r="Y925" i="21"/>
  <c r="X925" i="21"/>
  <c r="X924" i="21"/>
  <c r="Y924" i="21" s="1"/>
  <c r="X923" i="21"/>
  <c r="Y923" i="21" s="1"/>
  <c r="X922" i="21"/>
  <c r="Y922" i="21" s="1"/>
  <c r="Y921" i="21"/>
  <c r="X921" i="21"/>
  <c r="X920" i="21"/>
  <c r="Y920" i="21" s="1"/>
  <c r="X919" i="21"/>
  <c r="Y919" i="21" s="1"/>
  <c r="X918" i="21"/>
  <c r="Y918" i="21" s="1"/>
  <c r="Y917" i="21"/>
  <c r="X917" i="21"/>
  <c r="X916" i="21"/>
  <c r="Y916" i="21" s="1"/>
  <c r="Y915" i="21"/>
  <c r="X915" i="21"/>
  <c r="Y914" i="21"/>
  <c r="X914" i="21"/>
  <c r="X913" i="21"/>
  <c r="Y913" i="21" s="1"/>
  <c r="X912" i="21"/>
  <c r="Y912" i="21" s="1"/>
  <c r="Y911" i="21"/>
  <c r="X911" i="21"/>
  <c r="Y910" i="21"/>
  <c r="X910" i="21"/>
  <c r="Y909" i="21"/>
  <c r="X909" i="21"/>
  <c r="X908" i="21"/>
  <c r="Y908" i="21" s="1"/>
  <c r="Y907" i="21"/>
  <c r="X907" i="21"/>
  <c r="X906" i="21"/>
  <c r="Y906" i="21" s="1"/>
  <c r="Y905" i="21"/>
  <c r="X905" i="21"/>
  <c r="X904" i="21"/>
  <c r="Y904" i="21" s="1"/>
  <c r="X903" i="21"/>
  <c r="Y903" i="21" s="1"/>
  <c r="Y902" i="21"/>
  <c r="X902" i="21"/>
  <c r="X901" i="21"/>
  <c r="Y901" i="21" s="1"/>
  <c r="X900" i="21"/>
  <c r="Y900" i="21" s="1"/>
  <c r="Y899" i="21"/>
  <c r="X899" i="21"/>
  <c r="Y898" i="21"/>
  <c r="X898" i="21"/>
  <c r="Y897" i="21"/>
  <c r="X897" i="21"/>
  <c r="X896" i="21"/>
  <c r="Y896" i="21" s="1"/>
  <c r="X895" i="21"/>
  <c r="Y895" i="21" s="1"/>
  <c r="Y894" i="21"/>
  <c r="X894" i="21"/>
  <c r="X893" i="21"/>
  <c r="Y893" i="21" s="1"/>
  <c r="Y892" i="21"/>
  <c r="X892" i="21"/>
  <c r="X891" i="21"/>
  <c r="Y891" i="21" s="1"/>
  <c r="X890" i="21"/>
  <c r="Y890" i="21" s="1"/>
  <c r="Y889" i="21"/>
  <c r="X889" i="21"/>
  <c r="X888" i="21"/>
  <c r="Y888" i="21" s="1"/>
  <c r="X887" i="21"/>
  <c r="Y887" i="21" s="1"/>
  <c r="X886" i="21"/>
  <c r="Y886" i="21" s="1"/>
  <c r="Y885" i="21"/>
  <c r="X885" i="21"/>
  <c r="X884" i="21"/>
  <c r="Y884" i="21" s="1"/>
  <c r="Y883" i="21"/>
  <c r="X883" i="21"/>
  <c r="Y882" i="21"/>
  <c r="X882" i="21"/>
  <c r="Y881" i="21"/>
  <c r="X881" i="21"/>
  <c r="Y880" i="21"/>
  <c r="X880" i="21"/>
  <c r="X879" i="21"/>
  <c r="Y879" i="21" s="1"/>
  <c r="Y878" i="21"/>
  <c r="X878" i="21"/>
  <c r="Y877" i="21"/>
  <c r="X877" i="21"/>
  <c r="Y876" i="21"/>
  <c r="X876" i="21"/>
  <c r="Y875" i="21"/>
  <c r="X875" i="21"/>
  <c r="Y874" i="21"/>
  <c r="X874" i="21"/>
  <c r="Y873" i="21"/>
  <c r="X873" i="21"/>
  <c r="Y872" i="21"/>
  <c r="X872" i="21"/>
  <c r="X871" i="21"/>
  <c r="Y871" i="21" s="1"/>
  <c r="Y870" i="21"/>
  <c r="X870" i="21"/>
  <c r="X869" i="21"/>
  <c r="Y869" i="21" s="1"/>
  <c r="X868" i="21"/>
  <c r="Y868" i="21" s="1"/>
  <c r="Y867" i="21"/>
  <c r="X867" i="21"/>
  <c r="X866" i="21"/>
  <c r="Y866" i="21" s="1"/>
  <c r="X865" i="21"/>
  <c r="Y865" i="21" s="1"/>
  <c r="X864" i="21"/>
  <c r="Y864" i="21" s="1"/>
  <c r="Y863" i="21"/>
  <c r="X863" i="21"/>
  <c r="X862" i="21"/>
  <c r="Y862" i="21" s="1"/>
  <c r="X861" i="21"/>
  <c r="Y861" i="21" s="1"/>
  <c r="X860" i="21"/>
  <c r="Y860" i="21" s="1"/>
  <c r="Y859" i="21"/>
  <c r="X859" i="21"/>
  <c r="Y858" i="21"/>
  <c r="X858" i="21"/>
  <c r="Y857" i="21"/>
  <c r="X857" i="21"/>
  <c r="Y856" i="21"/>
  <c r="X856" i="21"/>
  <c r="Y855" i="21"/>
  <c r="X855" i="21"/>
  <c r="Y854" i="21"/>
  <c r="X854" i="21"/>
  <c r="Y853" i="21"/>
  <c r="X853" i="21"/>
  <c r="X852" i="21"/>
  <c r="Y852" i="21" s="1"/>
  <c r="Y851" i="21"/>
  <c r="X851" i="21"/>
  <c r="Y850" i="21"/>
  <c r="X850" i="21"/>
  <c r="Y849" i="21"/>
  <c r="X849" i="21"/>
  <c r="Y848" i="21"/>
  <c r="X848" i="21"/>
  <c r="Y847" i="21"/>
  <c r="X847" i="21"/>
  <c r="Y846" i="21"/>
  <c r="X846" i="21"/>
  <c r="Y845" i="21"/>
  <c r="X845" i="21"/>
  <c r="Y844" i="21"/>
  <c r="X844" i="21"/>
  <c r="Y843" i="21"/>
  <c r="X843" i="21"/>
  <c r="Y842" i="21"/>
  <c r="X842" i="21"/>
  <c r="Y841" i="21"/>
  <c r="X841" i="21"/>
  <c r="Y840" i="21"/>
  <c r="X840" i="21"/>
  <c r="X839" i="21"/>
  <c r="Y839" i="21" s="1"/>
  <c r="Y838" i="21"/>
  <c r="X838" i="21"/>
  <c r="Y837" i="21"/>
  <c r="X837" i="21"/>
  <c r="X836" i="21"/>
  <c r="Y836" i="21" s="1"/>
  <c r="Y835" i="21"/>
  <c r="X835" i="21"/>
  <c r="Y834" i="21"/>
  <c r="X834" i="21"/>
  <c r="Y833" i="21"/>
  <c r="X833" i="21"/>
  <c r="Y832" i="21"/>
  <c r="X832" i="21"/>
  <c r="Y831" i="21"/>
  <c r="X831" i="21"/>
  <c r="Y830" i="21"/>
  <c r="X830" i="21"/>
  <c r="Y829" i="21"/>
  <c r="X829" i="21"/>
  <c r="Y828" i="21"/>
  <c r="X828" i="21"/>
  <c r="Y827" i="21"/>
  <c r="X827" i="21"/>
  <c r="X826" i="21"/>
  <c r="Y826" i="21" s="1"/>
  <c r="Y825" i="21"/>
  <c r="X825" i="21"/>
  <c r="Y824" i="21"/>
  <c r="X824" i="21"/>
  <c r="Y823" i="21"/>
  <c r="X823" i="21"/>
  <c r="Y822" i="21"/>
  <c r="X822" i="21"/>
  <c r="Y821" i="21"/>
  <c r="X821" i="21"/>
  <c r="Y820" i="21"/>
  <c r="X820" i="21"/>
  <c r="X819" i="21"/>
  <c r="Y819" i="21" s="1"/>
  <c r="X818" i="21"/>
  <c r="Y818" i="21" s="1"/>
  <c r="Y817" i="21"/>
  <c r="X817" i="21"/>
  <c r="X816" i="21"/>
  <c r="Y816" i="21" s="1"/>
  <c r="Y815" i="21"/>
  <c r="X815" i="21"/>
  <c r="Y814" i="21"/>
  <c r="X814" i="21"/>
  <c r="X813" i="21"/>
  <c r="Y813" i="21" s="1"/>
  <c r="Y812" i="21"/>
  <c r="X812" i="21"/>
  <c r="Y811" i="21"/>
  <c r="X811" i="21"/>
  <c r="X810" i="21"/>
  <c r="Y810" i="21" s="1"/>
  <c r="Y809" i="21"/>
  <c r="X809" i="21"/>
  <c r="Y808" i="21"/>
  <c r="X808" i="21"/>
  <c r="Y807" i="21"/>
  <c r="X807" i="21"/>
  <c r="Y806" i="21"/>
  <c r="X806" i="21"/>
  <c r="Y805" i="21"/>
  <c r="X805" i="21"/>
  <c r="Y804" i="21"/>
  <c r="X804" i="21"/>
  <c r="Y803" i="21"/>
  <c r="X803" i="21"/>
  <c r="Y802" i="21"/>
  <c r="X802" i="21"/>
  <c r="Y801" i="21"/>
  <c r="X801" i="21"/>
  <c r="Y800" i="21"/>
  <c r="X800" i="21"/>
  <c r="Y799" i="21"/>
  <c r="X799" i="21"/>
  <c r="Y798" i="21"/>
  <c r="X798" i="21"/>
  <c r="Y797" i="21"/>
  <c r="X797" i="21"/>
  <c r="Y796" i="21"/>
  <c r="X796" i="21"/>
  <c r="Y795" i="21"/>
  <c r="X795" i="21"/>
  <c r="X794" i="21"/>
  <c r="Y794" i="21" s="1"/>
  <c r="Y793" i="21"/>
  <c r="X793" i="21"/>
  <c r="Y792" i="21"/>
  <c r="X792" i="21"/>
  <c r="Y791" i="21"/>
  <c r="X791" i="21"/>
  <c r="X790" i="21"/>
  <c r="Y790" i="21" s="1"/>
  <c r="Y789" i="21"/>
  <c r="X789" i="21"/>
  <c r="X788" i="21"/>
  <c r="Y788" i="21" s="1"/>
  <c r="Y787" i="21"/>
  <c r="X787" i="21"/>
  <c r="X786" i="21"/>
  <c r="Y786" i="21" s="1"/>
  <c r="Y785" i="21"/>
  <c r="X785" i="21"/>
  <c r="Y784" i="21"/>
  <c r="X784" i="21"/>
  <c r="Y783" i="21"/>
  <c r="X783" i="21"/>
  <c r="Y782" i="21"/>
  <c r="X782" i="21"/>
  <c r="Y781" i="21"/>
  <c r="X781" i="21"/>
  <c r="Y780" i="21"/>
  <c r="X780" i="21"/>
  <c r="Y779" i="21"/>
  <c r="X779" i="21"/>
  <c r="Y778" i="21"/>
  <c r="X778" i="21"/>
  <c r="Y777" i="21"/>
  <c r="X777" i="21"/>
  <c r="X776" i="21"/>
  <c r="Y776" i="21" s="1"/>
  <c r="Y775" i="21"/>
  <c r="X775" i="21"/>
  <c r="X774" i="21"/>
  <c r="Y774" i="21" s="1"/>
  <c r="Y773" i="21"/>
  <c r="X773" i="21"/>
  <c r="Y772" i="21"/>
  <c r="X772" i="21"/>
  <c r="Y771" i="21"/>
  <c r="X771" i="21"/>
  <c r="Y770" i="21"/>
  <c r="X770" i="21"/>
  <c r="Y769" i="21"/>
  <c r="X769" i="21"/>
  <c r="Y768" i="21"/>
  <c r="X768" i="21"/>
  <c r="Y767" i="21"/>
  <c r="X767" i="21"/>
  <c r="X766" i="21"/>
  <c r="Y766" i="21" s="1"/>
  <c r="Y765" i="21"/>
  <c r="X765" i="21"/>
  <c r="Y764" i="21"/>
  <c r="X764" i="21"/>
  <c r="Y763" i="21"/>
  <c r="X763" i="21"/>
  <c r="Y762" i="21"/>
  <c r="X762" i="21"/>
  <c r="Y761" i="21"/>
  <c r="X761" i="21"/>
  <c r="Y760" i="21"/>
  <c r="X760" i="21"/>
  <c r="Y759" i="21"/>
  <c r="X759" i="21"/>
  <c r="Y758" i="21"/>
  <c r="X758" i="21"/>
  <c r="Y757" i="21"/>
  <c r="X757" i="21"/>
  <c r="Y756" i="21"/>
  <c r="X756" i="21"/>
  <c r="Y755" i="21"/>
  <c r="X755" i="21"/>
  <c r="Y754" i="21"/>
  <c r="X754" i="21"/>
  <c r="Y753" i="21"/>
  <c r="X753" i="21"/>
  <c r="Y752" i="21"/>
  <c r="X752" i="21"/>
  <c r="X751" i="21"/>
  <c r="Y751" i="21" s="1"/>
  <c r="Y750" i="21"/>
  <c r="X750" i="21"/>
  <c r="Y749" i="21"/>
  <c r="X749" i="21"/>
  <c r="Y748" i="21"/>
  <c r="X748" i="21"/>
  <c r="Y747" i="21"/>
  <c r="X747" i="21"/>
  <c r="Y746" i="21"/>
  <c r="X746" i="21"/>
  <c r="Y745" i="21"/>
  <c r="X745" i="21"/>
  <c r="Y744" i="21"/>
  <c r="X744" i="21"/>
  <c r="Y743" i="21"/>
  <c r="X743" i="21"/>
  <c r="X742" i="21"/>
  <c r="Y742" i="21" s="1"/>
  <c r="Y741" i="21"/>
  <c r="X741" i="21"/>
  <c r="X740" i="21"/>
  <c r="Y740" i="21" s="1"/>
  <c r="X739" i="21"/>
  <c r="Y739" i="21" s="1"/>
  <c r="X738" i="21"/>
  <c r="Y738" i="21" s="1"/>
  <c r="Y737" i="21"/>
  <c r="X737" i="21"/>
  <c r="X736" i="21"/>
  <c r="Y736" i="21" s="1"/>
  <c r="X735" i="21"/>
  <c r="Y735" i="21" s="1"/>
  <c r="Y734" i="21"/>
  <c r="X734" i="21"/>
  <c r="X733" i="21"/>
  <c r="Y733" i="21" s="1"/>
  <c r="Y732" i="21"/>
  <c r="X732" i="21"/>
  <c r="Y731" i="21"/>
  <c r="X731" i="21"/>
  <c r="X730" i="21"/>
  <c r="Y730" i="21" s="1"/>
  <c r="Y729" i="21"/>
  <c r="X729" i="21"/>
  <c r="X728" i="21"/>
  <c r="Y728" i="21" s="1"/>
  <c r="Y727" i="21"/>
  <c r="X727" i="21"/>
  <c r="X726" i="21"/>
  <c r="Y726" i="21" s="1"/>
  <c r="Y725" i="21"/>
  <c r="X725" i="21"/>
  <c r="Y724" i="21"/>
  <c r="X724" i="21"/>
  <c r="Y723" i="21"/>
  <c r="X723" i="21"/>
  <c r="Y722" i="21"/>
  <c r="X722" i="21"/>
  <c r="Y721" i="21"/>
  <c r="X721" i="21"/>
  <c r="X720" i="21"/>
  <c r="Y720" i="21" s="1"/>
  <c r="Y719" i="21"/>
  <c r="X719" i="21"/>
  <c r="Y718" i="21"/>
  <c r="X718" i="21"/>
  <c r="Y717" i="21"/>
  <c r="X717" i="21"/>
  <c r="Y716" i="21"/>
  <c r="X716" i="21"/>
  <c r="Y715" i="21"/>
  <c r="X715" i="21"/>
  <c r="Y714" i="21"/>
  <c r="X714" i="21"/>
  <c r="Y713" i="21"/>
  <c r="X713" i="21"/>
  <c r="Y712" i="21"/>
  <c r="X712" i="21"/>
  <c r="Y711" i="21"/>
  <c r="X711" i="21"/>
  <c r="Y710" i="21"/>
  <c r="X710" i="21"/>
  <c r="Y709" i="21"/>
  <c r="X709" i="21"/>
  <c r="Y708" i="21"/>
  <c r="X708" i="21"/>
  <c r="Y707" i="21"/>
  <c r="X707" i="21"/>
  <c r="Y706" i="21"/>
  <c r="X706" i="21"/>
  <c r="X705" i="21"/>
  <c r="Y705" i="21" s="1"/>
  <c r="X704" i="21"/>
  <c r="Y704" i="21" s="1"/>
  <c r="Y703" i="21"/>
  <c r="X703" i="21"/>
  <c r="Y702" i="21"/>
  <c r="X702" i="21"/>
  <c r="Y701" i="21"/>
  <c r="X701" i="21"/>
  <c r="Y700" i="21"/>
  <c r="X700" i="21"/>
  <c r="Y699" i="21"/>
  <c r="X699" i="21"/>
  <c r="Y698" i="21"/>
  <c r="X698" i="21"/>
  <c r="Y697" i="21"/>
  <c r="X697" i="21"/>
  <c r="Y696" i="21"/>
  <c r="X696" i="21"/>
  <c r="Y695" i="21"/>
  <c r="X695" i="21"/>
  <c r="Y694" i="21"/>
  <c r="X694" i="21"/>
  <c r="Y693" i="21"/>
  <c r="X693" i="21"/>
  <c r="Y692" i="21"/>
  <c r="X692" i="21"/>
  <c r="Y691" i="21"/>
  <c r="X691" i="21"/>
  <c r="Y690" i="21"/>
  <c r="X690" i="21"/>
  <c r="Y689" i="21"/>
  <c r="X689" i="21"/>
  <c r="Y688" i="21"/>
  <c r="X688" i="21"/>
  <c r="Y687" i="21"/>
  <c r="X687" i="21"/>
  <c r="Y686" i="21"/>
  <c r="X686" i="21"/>
  <c r="Y685" i="21"/>
  <c r="X685" i="21"/>
  <c r="Y684" i="21"/>
  <c r="X684" i="21"/>
  <c r="Y683" i="21"/>
  <c r="X683" i="21"/>
  <c r="Y682" i="21"/>
  <c r="X682" i="21"/>
  <c r="Y681" i="21"/>
  <c r="X681" i="21"/>
  <c r="Y680" i="21"/>
  <c r="X680" i="21"/>
  <c r="Y679" i="21"/>
  <c r="X679" i="21"/>
  <c r="Y678" i="21"/>
  <c r="X678" i="21"/>
  <c r="Y677" i="21"/>
  <c r="X677" i="21"/>
  <c r="Y676" i="21"/>
  <c r="X676" i="21"/>
  <c r="Y675" i="21"/>
  <c r="X675" i="21"/>
  <c r="Y674" i="21"/>
  <c r="X674" i="21"/>
  <c r="Y673" i="21"/>
  <c r="X673" i="21"/>
  <c r="X672" i="21"/>
  <c r="Y672" i="21" s="1"/>
  <c r="Y671" i="21"/>
  <c r="X671" i="21"/>
  <c r="Y670" i="21"/>
  <c r="X670" i="21"/>
  <c r="Y669" i="21"/>
  <c r="X669" i="21"/>
  <c r="Y668" i="21"/>
  <c r="X668" i="21"/>
  <c r="Y667" i="21"/>
  <c r="X667" i="21"/>
  <c r="Y666" i="21"/>
  <c r="X666" i="21"/>
  <c r="Y665" i="21"/>
  <c r="X665" i="21"/>
  <c r="X664" i="21"/>
  <c r="Y664" i="21" s="1"/>
  <c r="Y663" i="21"/>
  <c r="X663" i="21"/>
  <c r="X662" i="21"/>
  <c r="Y662" i="21" s="1"/>
  <c r="Y661" i="21"/>
  <c r="X661" i="21"/>
  <c r="X660" i="21"/>
  <c r="Y660" i="21" s="1"/>
  <c r="Y659" i="21"/>
  <c r="X659" i="21"/>
  <c r="X658" i="21"/>
  <c r="Y658" i="21" s="1"/>
  <c r="Y657" i="21"/>
  <c r="X657" i="21"/>
  <c r="Y656" i="21"/>
  <c r="X656" i="21"/>
  <c r="Y655" i="21"/>
  <c r="X655" i="21"/>
  <c r="Y654" i="21"/>
  <c r="X654" i="21"/>
  <c r="Y653" i="21"/>
  <c r="X653" i="21"/>
  <c r="Y652" i="21"/>
  <c r="X652" i="21"/>
  <c r="X651" i="21"/>
  <c r="Y651" i="21" s="1"/>
  <c r="Y650" i="21"/>
  <c r="X650" i="21"/>
  <c r="Y649" i="21"/>
  <c r="X649" i="21"/>
  <c r="Y648" i="21"/>
  <c r="X648" i="21"/>
  <c r="X647" i="21"/>
  <c r="Y647" i="21" s="1"/>
  <c r="Y646" i="21"/>
  <c r="X646" i="21"/>
  <c r="Y645" i="21"/>
  <c r="X645" i="21"/>
  <c r="Y644" i="21"/>
  <c r="X644" i="21"/>
  <c r="Y643" i="21"/>
  <c r="X643" i="21"/>
  <c r="Y642" i="21"/>
  <c r="X642" i="21"/>
  <c r="Y641" i="21"/>
  <c r="X641" i="21"/>
  <c r="Y640" i="21"/>
  <c r="X640" i="21"/>
  <c r="Y639" i="21"/>
  <c r="X639" i="21"/>
  <c r="Y638" i="21"/>
  <c r="X638" i="21"/>
  <c r="X637" i="21"/>
  <c r="Y637" i="21" s="1"/>
  <c r="Y636" i="21"/>
  <c r="X636" i="21"/>
  <c r="X635" i="21"/>
  <c r="Y635" i="21" s="1"/>
  <c r="Y634" i="21"/>
  <c r="X634" i="21"/>
  <c r="X633" i="21"/>
  <c r="Y633" i="21" s="1"/>
  <c r="Y632" i="21"/>
  <c r="X632" i="21"/>
  <c r="Y631" i="21"/>
  <c r="X631" i="21"/>
  <c r="X630" i="21"/>
  <c r="Y630" i="21" s="1"/>
  <c r="Y629" i="21"/>
  <c r="X629" i="21"/>
  <c r="Y628" i="21"/>
  <c r="X628" i="21"/>
  <c r="Y627" i="21"/>
  <c r="X627" i="21"/>
  <c r="X626" i="21"/>
  <c r="Y626" i="21" s="1"/>
  <c r="Y625" i="21"/>
  <c r="X625" i="21"/>
  <c r="X624" i="21"/>
  <c r="Y624" i="21" s="1"/>
  <c r="Y623" i="21"/>
  <c r="X623" i="21"/>
  <c r="X622" i="21"/>
  <c r="Y622" i="21" s="1"/>
  <c r="Y621" i="21"/>
  <c r="X621" i="21"/>
  <c r="X620" i="21"/>
  <c r="Y620" i="21" s="1"/>
  <c r="Y619" i="21"/>
  <c r="X619" i="21"/>
  <c r="X618" i="21"/>
  <c r="Y618" i="21" s="1"/>
  <c r="Y617" i="21"/>
  <c r="X617" i="21"/>
  <c r="X616" i="21"/>
  <c r="Y616" i="21" s="1"/>
  <c r="Y615" i="21"/>
  <c r="X615" i="21"/>
  <c r="X614" i="21"/>
  <c r="Y614" i="21" s="1"/>
  <c r="X613" i="21"/>
  <c r="Y613" i="21" s="1"/>
  <c r="X612" i="21"/>
  <c r="Y612" i="21" s="1"/>
  <c r="Y611" i="21"/>
  <c r="X611" i="21"/>
  <c r="Y610" i="21"/>
  <c r="X610" i="21"/>
  <c r="Y609" i="21"/>
  <c r="X609" i="21"/>
  <c r="X608" i="21"/>
  <c r="Y608" i="21" s="1"/>
  <c r="X607" i="21"/>
  <c r="Y607" i="21" s="1"/>
  <c r="X606" i="21"/>
  <c r="Y606" i="21" s="1"/>
  <c r="Y605" i="21"/>
  <c r="X605" i="21"/>
  <c r="Y604" i="21"/>
  <c r="X604" i="21"/>
  <c r="Y603" i="21"/>
  <c r="X603" i="21"/>
  <c r="X602" i="21"/>
  <c r="Y602" i="21" s="1"/>
  <c r="X601" i="21"/>
  <c r="Y601" i="21" s="1"/>
  <c r="X600" i="21"/>
  <c r="Y600" i="21" s="1"/>
  <c r="Y599" i="21"/>
  <c r="X599" i="21"/>
  <c r="Y598" i="21"/>
  <c r="X598" i="21"/>
  <c r="Y597" i="21"/>
  <c r="X597" i="21"/>
  <c r="X596" i="21"/>
  <c r="Y596" i="21" s="1"/>
  <c r="X595" i="21"/>
  <c r="Y595" i="21" s="1"/>
  <c r="X594" i="21"/>
  <c r="Y594" i="21" s="1"/>
  <c r="Y593" i="21"/>
  <c r="X593" i="21"/>
  <c r="Y592" i="21"/>
  <c r="X592" i="21"/>
  <c r="Y591" i="21"/>
  <c r="X591" i="21"/>
  <c r="X590" i="21"/>
  <c r="Y590" i="21" s="1"/>
  <c r="Y589" i="21"/>
  <c r="X589" i="21"/>
  <c r="X588" i="21"/>
  <c r="Y588" i="21" s="1"/>
  <c r="Y587" i="21"/>
  <c r="X587" i="21"/>
  <c r="Y586" i="21"/>
  <c r="X586" i="21"/>
  <c r="Y585" i="21"/>
  <c r="X585" i="21"/>
  <c r="Y584" i="21"/>
  <c r="X584" i="21"/>
  <c r="Y583" i="21"/>
  <c r="X583" i="21"/>
  <c r="Y582" i="21"/>
  <c r="X582" i="21"/>
  <c r="Y581" i="21"/>
  <c r="X581" i="21"/>
  <c r="Y580" i="21"/>
  <c r="X580" i="21"/>
  <c r="Y579" i="21"/>
  <c r="X579" i="21"/>
  <c r="Y578" i="21"/>
  <c r="X578" i="21"/>
  <c r="Y577" i="21"/>
  <c r="X577" i="21"/>
  <c r="Y576" i="21"/>
  <c r="X576" i="21"/>
  <c r="Y575" i="21"/>
  <c r="X575" i="21"/>
  <c r="Y574" i="21"/>
  <c r="X574" i="21"/>
  <c r="Y573" i="21"/>
  <c r="X573" i="21"/>
  <c r="Y572" i="21"/>
  <c r="X572" i="21"/>
  <c r="Y571" i="21"/>
  <c r="X571" i="21"/>
  <c r="Y570" i="21"/>
  <c r="X570" i="21"/>
  <c r="Y569" i="21"/>
  <c r="X569" i="21"/>
  <c r="Y568" i="21"/>
  <c r="X568" i="21"/>
  <c r="Y567" i="21"/>
  <c r="X567" i="21"/>
  <c r="Y566" i="21"/>
  <c r="X566" i="21"/>
  <c r="Y565" i="21"/>
  <c r="X565" i="21"/>
  <c r="Y564" i="21"/>
  <c r="X564" i="21"/>
  <c r="Y563" i="21"/>
  <c r="X563" i="21"/>
  <c r="Y562" i="21"/>
  <c r="X562" i="21"/>
  <c r="Y561" i="21"/>
  <c r="X561" i="21"/>
  <c r="Y560" i="21"/>
  <c r="X560" i="21"/>
  <c r="Y559" i="21"/>
  <c r="X559" i="21"/>
  <c r="Y558" i="21"/>
  <c r="X558" i="21"/>
  <c r="Y557" i="21"/>
  <c r="X557" i="21"/>
  <c r="Y556" i="21"/>
  <c r="X556" i="21"/>
  <c r="Y555" i="21"/>
  <c r="X555" i="21"/>
  <c r="Y554" i="21"/>
  <c r="X554" i="21"/>
  <c r="Y553" i="21"/>
  <c r="X553" i="21"/>
  <c r="Y552" i="21"/>
  <c r="X552" i="21"/>
  <c r="Y551" i="21"/>
  <c r="X551" i="21"/>
  <c r="Y550" i="21"/>
  <c r="X550" i="21"/>
  <c r="Y549" i="21"/>
  <c r="X549" i="21"/>
  <c r="Y548" i="21"/>
  <c r="X548" i="21"/>
  <c r="Y547" i="21"/>
  <c r="X547" i="21"/>
  <c r="Y546" i="21"/>
  <c r="X546" i="21"/>
  <c r="Y545" i="21"/>
  <c r="X545" i="21"/>
  <c r="Y544" i="21"/>
  <c r="X544" i="21"/>
  <c r="Y543" i="21"/>
  <c r="X543" i="21"/>
  <c r="Y542" i="21"/>
  <c r="X542" i="21"/>
  <c r="Y541" i="21"/>
  <c r="X541" i="21"/>
  <c r="Y540" i="21"/>
  <c r="X540" i="21"/>
  <c r="Y539" i="21"/>
  <c r="X539" i="21"/>
  <c r="Y538" i="21"/>
  <c r="X538" i="21"/>
  <c r="Y537" i="21"/>
  <c r="X537" i="21"/>
  <c r="Y536" i="21"/>
  <c r="X536" i="21"/>
  <c r="Y535" i="21"/>
  <c r="X535" i="21"/>
  <c r="Y534" i="21"/>
  <c r="X534" i="21"/>
  <c r="Y533" i="21"/>
  <c r="X533" i="21"/>
  <c r="Y532" i="21"/>
  <c r="X532" i="21"/>
  <c r="Y531" i="21"/>
  <c r="X531" i="21"/>
  <c r="Y530" i="21"/>
  <c r="X530" i="21"/>
  <c r="Y529" i="21"/>
  <c r="X529" i="21"/>
  <c r="Y528" i="21"/>
  <c r="X528" i="21"/>
  <c r="Y527" i="21"/>
  <c r="X527" i="21"/>
  <c r="Y526" i="21"/>
  <c r="X526" i="21"/>
  <c r="Y525" i="21"/>
  <c r="X525" i="21"/>
  <c r="Y524" i="21"/>
  <c r="X524" i="21"/>
  <c r="Y523" i="21"/>
  <c r="X523" i="21"/>
  <c r="Y522" i="21"/>
  <c r="X522" i="21"/>
  <c r="Y521" i="21"/>
  <c r="X521" i="21"/>
  <c r="Y520" i="21"/>
  <c r="X520" i="21"/>
  <c r="Y519" i="21"/>
  <c r="X519" i="21"/>
  <c r="Y518" i="21"/>
  <c r="X518" i="21"/>
  <c r="Y517" i="21"/>
  <c r="X517" i="21"/>
  <c r="Y516" i="21"/>
  <c r="X516" i="21"/>
  <c r="Y515" i="21"/>
  <c r="X515" i="21"/>
  <c r="Y514" i="21"/>
  <c r="X514" i="21"/>
  <c r="Y513" i="21"/>
  <c r="X513" i="21"/>
  <c r="Y512" i="21"/>
  <c r="X512" i="21"/>
  <c r="Y511" i="21"/>
  <c r="X511" i="21"/>
  <c r="Y510" i="21"/>
  <c r="X510" i="21"/>
  <c r="Y509" i="21"/>
  <c r="X509" i="21"/>
  <c r="Y508" i="21"/>
  <c r="X508" i="21"/>
  <c r="Y507" i="21"/>
  <c r="X507" i="21"/>
  <c r="Y506" i="21"/>
  <c r="X506" i="21"/>
  <c r="Y505" i="21"/>
  <c r="X505" i="21"/>
  <c r="Y504" i="21"/>
  <c r="X504" i="21"/>
  <c r="Y503" i="21"/>
  <c r="X503" i="21"/>
  <c r="Y502" i="21"/>
  <c r="X502" i="21"/>
  <c r="Y501" i="21"/>
  <c r="X501" i="21"/>
  <c r="Y500" i="21"/>
  <c r="X500" i="21"/>
  <c r="Y499" i="21"/>
  <c r="X499" i="21"/>
  <c r="Y498" i="21"/>
  <c r="X498" i="21"/>
  <c r="Y497" i="21"/>
  <c r="X497" i="21"/>
  <c r="Y496" i="21"/>
  <c r="X496" i="21"/>
  <c r="Y495" i="21"/>
  <c r="X495" i="21"/>
  <c r="Y494" i="21"/>
  <c r="X494" i="21"/>
  <c r="Y493" i="21"/>
  <c r="X493" i="21"/>
  <c r="Y492" i="21"/>
  <c r="X492" i="21"/>
  <c r="Y491" i="21"/>
  <c r="X491" i="21"/>
  <c r="Y490" i="21"/>
  <c r="X490" i="21"/>
  <c r="Y489" i="21"/>
  <c r="X489" i="21"/>
  <c r="Y488" i="21"/>
  <c r="X488" i="21"/>
  <c r="Y487" i="21"/>
  <c r="X487" i="21"/>
  <c r="Y486" i="21"/>
  <c r="X486" i="21"/>
  <c r="Y485" i="21"/>
  <c r="X485" i="21"/>
  <c r="Y484" i="21"/>
  <c r="X484" i="21"/>
  <c r="Y483" i="21"/>
  <c r="X483" i="21"/>
  <c r="Y482" i="21"/>
  <c r="X482" i="21"/>
  <c r="Y481" i="21"/>
  <c r="X481" i="21"/>
  <c r="Y480" i="21"/>
  <c r="X480" i="21"/>
  <c r="Y479" i="21"/>
  <c r="X479" i="21"/>
  <c r="Y478" i="21"/>
  <c r="X478" i="21"/>
  <c r="Y477" i="21"/>
  <c r="X477" i="21"/>
  <c r="Y476" i="21"/>
  <c r="X476" i="21"/>
  <c r="Y475" i="21"/>
  <c r="X475" i="21"/>
  <c r="Y474" i="21"/>
  <c r="X474" i="21"/>
  <c r="Y473" i="21"/>
  <c r="X473" i="21"/>
  <c r="Y472" i="21"/>
  <c r="X472" i="21"/>
  <c r="Y471" i="21"/>
  <c r="X471" i="21"/>
  <c r="Y470" i="21"/>
  <c r="X470" i="21"/>
  <c r="Y469" i="21"/>
  <c r="X469" i="21"/>
  <c r="Y468" i="21"/>
  <c r="X468" i="21"/>
  <c r="Y467" i="21"/>
  <c r="X467" i="21"/>
  <c r="Y466" i="21"/>
  <c r="X466" i="21"/>
  <c r="Y465" i="21"/>
  <c r="X465" i="21"/>
  <c r="Y464" i="21"/>
  <c r="X464" i="21"/>
  <c r="Y463" i="21"/>
  <c r="X463" i="21"/>
  <c r="Y462" i="21"/>
  <c r="X462" i="21"/>
  <c r="Y461" i="21"/>
  <c r="X461" i="21"/>
  <c r="Y460" i="21"/>
  <c r="X460" i="21"/>
  <c r="Y459" i="21"/>
  <c r="X459" i="21"/>
  <c r="Y458" i="21"/>
  <c r="X458" i="21"/>
  <c r="Y457" i="21"/>
  <c r="X457" i="21"/>
  <c r="Y456" i="21"/>
  <c r="X456" i="21"/>
  <c r="Y455" i="21"/>
  <c r="X455" i="21"/>
  <c r="Y454" i="21"/>
  <c r="X454" i="21"/>
  <c r="Y453" i="21"/>
  <c r="X453" i="21"/>
  <c r="Y452" i="21"/>
  <c r="X452" i="21"/>
  <c r="Y451" i="21"/>
  <c r="X451" i="21"/>
  <c r="Y450" i="21"/>
  <c r="X450" i="21"/>
  <c r="Y449" i="21"/>
  <c r="X449" i="21"/>
  <c r="Y448" i="21"/>
  <c r="X448" i="21"/>
  <c r="Y447" i="21"/>
  <c r="X447" i="21"/>
  <c r="Y446" i="21"/>
  <c r="X446" i="21"/>
  <c r="Y445" i="21"/>
  <c r="X445" i="21"/>
  <c r="Y444" i="21"/>
  <c r="X444" i="21"/>
  <c r="Y443" i="21"/>
  <c r="X443" i="21"/>
  <c r="Y442" i="21"/>
  <c r="X442" i="21"/>
  <c r="Y441" i="21"/>
  <c r="X441" i="21"/>
  <c r="Y440" i="21"/>
  <c r="X440" i="21"/>
  <c r="Y439" i="21"/>
  <c r="X439" i="21"/>
  <c r="Y438" i="21"/>
  <c r="X438" i="21"/>
  <c r="Y437" i="21"/>
  <c r="X437" i="21"/>
  <c r="Y436" i="21"/>
  <c r="X436" i="21"/>
  <c r="Y435" i="21"/>
  <c r="X435" i="21"/>
  <c r="Y434" i="21"/>
  <c r="X434" i="21"/>
  <c r="Y433" i="21"/>
  <c r="X433" i="21"/>
  <c r="Y432" i="21"/>
  <c r="X432" i="21"/>
  <c r="Y431" i="21"/>
  <c r="X431" i="21"/>
  <c r="Y430" i="21"/>
  <c r="X430" i="21"/>
  <c r="Y429" i="21"/>
  <c r="X429" i="21"/>
  <c r="Y428" i="21"/>
  <c r="X428" i="21"/>
  <c r="Y427" i="21"/>
  <c r="X427" i="21"/>
  <c r="Y426" i="21"/>
  <c r="X426" i="21"/>
  <c r="Y425" i="21"/>
  <c r="X425" i="21"/>
  <c r="Y424" i="21"/>
  <c r="X424" i="21"/>
  <c r="Y423" i="21"/>
  <c r="X423" i="21"/>
  <c r="Y422" i="21"/>
  <c r="X422" i="21"/>
  <c r="Y421" i="21"/>
  <c r="X421" i="21"/>
  <c r="Y420" i="21"/>
  <c r="X420" i="21"/>
  <c r="Y419" i="21"/>
  <c r="X419" i="21"/>
  <c r="Y418" i="21"/>
  <c r="X418" i="21"/>
  <c r="Y417" i="21"/>
  <c r="X417" i="21"/>
  <c r="Y416" i="21"/>
  <c r="X416" i="21"/>
  <c r="Y415" i="21"/>
  <c r="X415" i="21"/>
  <c r="Y414" i="21"/>
  <c r="X414" i="21"/>
  <c r="Y413" i="21"/>
  <c r="X413" i="21"/>
  <c r="Y412" i="21"/>
  <c r="X412" i="21"/>
  <c r="Y411" i="21"/>
  <c r="X411" i="21"/>
  <c r="Y410" i="21"/>
  <c r="X410" i="21"/>
  <c r="Y409" i="21"/>
  <c r="X409" i="21"/>
  <c r="Y408" i="21"/>
  <c r="X408" i="21"/>
  <c r="Y407" i="21"/>
  <c r="X407" i="21"/>
  <c r="Y406" i="21"/>
  <c r="X406" i="21"/>
  <c r="Y405" i="21"/>
  <c r="X405" i="21"/>
  <c r="Y404" i="21"/>
  <c r="X404" i="21"/>
  <c r="Y403" i="21"/>
  <c r="X403" i="21"/>
  <c r="Y402" i="21"/>
  <c r="X402" i="21"/>
  <c r="Y401" i="21"/>
  <c r="X401" i="21"/>
  <c r="Y400" i="21"/>
  <c r="X400" i="21"/>
  <c r="Y399" i="21"/>
  <c r="X399" i="21"/>
  <c r="Y398" i="21"/>
  <c r="X398" i="21"/>
  <c r="Y397" i="21"/>
  <c r="X397" i="21"/>
  <c r="Y396" i="21"/>
  <c r="X396" i="21"/>
  <c r="Y395" i="21"/>
  <c r="X395" i="21"/>
  <c r="Y394" i="21"/>
  <c r="X394" i="21"/>
  <c r="Y393" i="21"/>
  <c r="X393" i="21"/>
  <c r="Y392" i="21"/>
  <c r="X392" i="21"/>
  <c r="Y391" i="21"/>
  <c r="X391" i="21"/>
  <c r="Y390" i="21"/>
  <c r="X390" i="21"/>
  <c r="Y389" i="21"/>
  <c r="X389" i="21"/>
  <c r="Y388" i="21"/>
  <c r="X388" i="21"/>
  <c r="Y387" i="21"/>
  <c r="X387" i="21"/>
  <c r="Y386" i="21"/>
  <c r="X386" i="21"/>
  <c r="Y385" i="21"/>
  <c r="X385" i="21"/>
  <c r="Y384" i="21"/>
  <c r="X384" i="21"/>
  <c r="Y383" i="21"/>
  <c r="X383" i="21"/>
  <c r="Y382" i="21"/>
  <c r="X382" i="21"/>
  <c r="Y381" i="21"/>
  <c r="X381" i="21"/>
  <c r="Y380" i="21"/>
  <c r="X380" i="21"/>
  <c r="Y379" i="21"/>
  <c r="X379" i="21"/>
  <c r="Y378" i="21"/>
  <c r="X378" i="21"/>
  <c r="Y377" i="21"/>
  <c r="X377" i="21"/>
  <c r="Y376" i="21"/>
  <c r="X376" i="21"/>
  <c r="Y375" i="21"/>
  <c r="X375" i="21"/>
  <c r="Y374" i="21"/>
  <c r="X374" i="21"/>
  <c r="Y373" i="21"/>
  <c r="X373" i="21"/>
  <c r="Y372" i="21"/>
  <c r="X372" i="21"/>
  <c r="Y371" i="21"/>
  <c r="X371" i="21"/>
  <c r="Y370" i="21"/>
  <c r="X370" i="21"/>
  <c r="Y369" i="21"/>
  <c r="X369" i="21"/>
  <c r="Y368" i="21"/>
  <c r="X368" i="21"/>
  <c r="Y367" i="21"/>
  <c r="X367" i="21"/>
  <c r="Y366" i="21"/>
  <c r="X366" i="21"/>
  <c r="Y365" i="21"/>
  <c r="X365" i="21"/>
  <c r="Y364" i="21"/>
  <c r="X364" i="21"/>
  <c r="Y363" i="21"/>
  <c r="X363" i="21"/>
  <c r="Y362" i="21"/>
  <c r="X362" i="21"/>
  <c r="Y361" i="21"/>
  <c r="X361" i="21"/>
  <c r="Y360" i="21"/>
  <c r="X360" i="21"/>
  <c r="Y359" i="21"/>
  <c r="X359" i="21"/>
  <c r="Y358" i="21"/>
  <c r="X358" i="21"/>
  <c r="Y357" i="21"/>
  <c r="X357" i="21"/>
  <c r="Y356" i="21"/>
  <c r="X356" i="21"/>
  <c r="Y355" i="21"/>
  <c r="X355" i="21"/>
  <c r="Y354" i="21"/>
  <c r="X354" i="21"/>
  <c r="Y353" i="21"/>
  <c r="X353" i="21"/>
  <c r="Y352" i="21"/>
  <c r="X352" i="21"/>
  <c r="Y351" i="21"/>
  <c r="X351" i="21"/>
  <c r="Y350" i="21"/>
  <c r="X350" i="21"/>
  <c r="Y349" i="21"/>
  <c r="X349" i="21"/>
  <c r="Y348" i="21"/>
  <c r="X348" i="21"/>
  <c r="Y347" i="21"/>
  <c r="X347" i="21"/>
  <c r="Y346" i="21"/>
  <c r="X346" i="21"/>
  <c r="Y345" i="21"/>
  <c r="X345" i="21"/>
  <c r="Y344" i="21"/>
  <c r="X344" i="21"/>
  <c r="Y343" i="21"/>
  <c r="X343" i="21"/>
  <c r="Y342" i="21"/>
  <c r="X342" i="21"/>
  <c r="Y341" i="21"/>
  <c r="X341" i="21"/>
  <c r="Y340" i="21"/>
  <c r="X340" i="21"/>
  <c r="Y339" i="21"/>
  <c r="X339" i="21"/>
  <c r="Y338" i="21"/>
  <c r="X338" i="21"/>
  <c r="Y337" i="21"/>
  <c r="X337" i="21"/>
  <c r="Y336" i="21"/>
  <c r="X336" i="21"/>
  <c r="Y335" i="21"/>
  <c r="X335" i="21"/>
  <c r="Y334" i="21"/>
  <c r="X334" i="21"/>
  <c r="Y333" i="21"/>
  <c r="X333" i="21"/>
  <c r="Y332" i="21"/>
  <c r="X332" i="21"/>
  <c r="Y331" i="21"/>
  <c r="X331" i="21"/>
  <c r="Y330" i="21"/>
  <c r="X330" i="21"/>
  <c r="Y329" i="21"/>
  <c r="X329" i="21"/>
  <c r="Y328" i="21"/>
  <c r="X328" i="21"/>
  <c r="Y327" i="21"/>
  <c r="X327" i="21"/>
  <c r="Y326" i="21"/>
  <c r="X326" i="21"/>
  <c r="Y325" i="21"/>
  <c r="X325" i="21"/>
  <c r="Y324" i="21"/>
  <c r="X324" i="21"/>
  <c r="Y323" i="21"/>
  <c r="X323" i="21"/>
  <c r="Y322" i="21"/>
  <c r="X322" i="21"/>
  <c r="Y321" i="21"/>
  <c r="X321" i="21"/>
  <c r="Y320" i="21"/>
  <c r="X320" i="21"/>
  <c r="Y319" i="21"/>
  <c r="X319" i="21"/>
  <c r="Y318" i="21"/>
  <c r="X318" i="21"/>
  <c r="Y317" i="21"/>
  <c r="X317" i="21"/>
  <c r="Y316" i="21"/>
  <c r="X316" i="21"/>
  <c r="Y315" i="21"/>
  <c r="X315" i="21"/>
  <c r="Y314" i="21"/>
  <c r="X314" i="21"/>
  <c r="Y313" i="21"/>
  <c r="X313" i="21"/>
  <c r="Y312" i="21"/>
  <c r="X312" i="21"/>
  <c r="Y311" i="21"/>
  <c r="X311" i="21"/>
  <c r="Y310" i="21"/>
  <c r="X310" i="21"/>
  <c r="Y309" i="21"/>
  <c r="X309" i="21"/>
  <c r="Y308" i="21"/>
  <c r="X308" i="21"/>
  <c r="Y307" i="21"/>
  <c r="X307" i="21"/>
  <c r="Y306" i="21"/>
  <c r="X306" i="21"/>
  <c r="Y305" i="21"/>
  <c r="X305" i="21"/>
  <c r="Y304" i="21"/>
  <c r="X304" i="21"/>
  <c r="Y303" i="21"/>
  <c r="X303" i="21"/>
  <c r="Y302" i="21"/>
  <c r="X302" i="21"/>
  <c r="Y301" i="21"/>
  <c r="X301" i="21"/>
  <c r="Y300" i="21"/>
  <c r="X300" i="21"/>
  <c r="Y299" i="21"/>
  <c r="X299" i="21"/>
  <c r="Y298" i="21"/>
  <c r="X298" i="21"/>
  <c r="Y297" i="21"/>
  <c r="X297" i="21"/>
  <c r="Y296" i="21"/>
  <c r="X296" i="21"/>
  <c r="Y295" i="21"/>
  <c r="X295" i="21"/>
  <c r="Y294" i="21"/>
  <c r="X294" i="21"/>
  <c r="Y293" i="21"/>
  <c r="X293" i="21"/>
  <c r="Y292" i="21"/>
  <c r="X292" i="21"/>
  <c r="Y291" i="21"/>
  <c r="X291" i="21"/>
  <c r="Y290" i="21"/>
  <c r="X290" i="21"/>
  <c r="Y289" i="21"/>
  <c r="X289" i="21"/>
  <c r="Y288" i="21"/>
  <c r="X288" i="21"/>
  <c r="Y287" i="21"/>
  <c r="X287" i="21"/>
  <c r="Y286" i="21"/>
  <c r="X286" i="21"/>
  <c r="Y285" i="21"/>
  <c r="X285" i="21"/>
  <c r="Y284" i="21"/>
  <c r="X284" i="21"/>
  <c r="Y283" i="21"/>
  <c r="X283" i="21"/>
  <c r="Y282" i="21"/>
  <c r="X282" i="21"/>
  <c r="Y281" i="21"/>
  <c r="X281" i="21"/>
  <c r="Y280" i="21"/>
  <c r="X280" i="21"/>
  <c r="Y279" i="21"/>
  <c r="X279" i="21"/>
  <c r="Y278" i="21"/>
  <c r="X278" i="21"/>
  <c r="Y277" i="21"/>
  <c r="X277" i="21"/>
  <c r="Y276" i="21"/>
  <c r="X276" i="21"/>
  <c r="Y275" i="21"/>
  <c r="X275" i="21"/>
  <c r="Y274" i="21"/>
  <c r="X274" i="21"/>
  <c r="Y273" i="21"/>
  <c r="X273" i="21"/>
  <c r="Y272" i="21"/>
  <c r="X272" i="21"/>
  <c r="Y271" i="21"/>
  <c r="X271" i="21"/>
  <c r="Y270" i="21"/>
  <c r="X270" i="21"/>
  <c r="Y269" i="21"/>
  <c r="X269" i="21"/>
  <c r="Y268" i="21"/>
  <c r="X268" i="21"/>
  <c r="Y267" i="21"/>
  <c r="X267" i="21"/>
  <c r="Y266" i="21"/>
  <c r="X266" i="21"/>
  <c r="Y265" i="21"/>
  <c r="X265" i="21"/>
  <c r="Y264" i="21"/>
  <c r="X264" i="21"/>
  <c r="Y263" i="21"/>
  <c r="X263" i="21"/>
  <c r="Y262" i="21"/>
  <c r="X262" i="21"/>
  <c r="Y261" i="21"/>
  <c r="X261" i="21"/>
  <c r="Y260" i="21"/>
  <c r="X260" i="21"/>
  <c r="Y259" i="21"/>
  <c r="X259" i="21"/>
  <c r="Y258" i="21"/>
  <c r="X258" i="21"/>
  <c r="Y257" i="21"/>
  <c r="X257" i="21"/>
  <c r="Y256" i="21"/>
  <c r="X256" i="21"/>
  <c r="Y255" i="21"/>
  <c r="X255" i="21"/>
  <c r="Y254" i="21"/>
  <c r="X254" i="21"/>
  <c r="Y253" i="21"/>
  <c r="X253" i="21"/>
  <c r="Y252" i="21"/>
  <c r="X252" i="21"/>
  <c r="Y251" i="21"/>
  <c r="X251" i="21"/>
  <c r="Y250" i="21"/>
  <c r="X250" i="21"/>
  <c r="Y249" i="21"/>
  <c r="X249" i="21"/>
  <c r="Y248" i="21"/>
  <c r="X248" i="21"/>
  <c r="Y247" i="21"/>
  <c r="X247" i="21"/>
  <c r="Y246" i="21"/>
  <c r="X246" i="21"/>
  <c r="Y245" i="21"/>
  <c r="X245" i="21"/>
  <c r="Y244" i="21"/>
  <c r="X244" i="21"/>
  <c r="Y243" i="21"/>
  <c r="X243" i="21"/>
  <c r="Y242" i="21"/>
  <c r="X242" i="21"/>
  <c r="Y241" i="21"/>
  <c r="X241" i="21"/>
  <c r="Y240" i="21"/>
  <c r="X240" i="21"/>
  <c r="Y239" i="21"/>
  <c r="X239" i="21"/>
  <c r="Y238" i="21"/>
  <c r="X238" i="21"/>
  <c r="Y237" i="21"/>
  <c r="X237" i="21"/>
  <c r="Y236" i="21"/>
  <c r="X236" i="21"/>
  <c r="Y235" i="21"/>
  <c r="X235" i="21"/>
  <c r="Y234" i="21"/>
  <c r="X234" i="21"/>
  <c r="Y233" i="21"/>
  <c r="X233" i="21"/>
  <c r="Y232" i="21"/>
  <c r="X232" i="21"/>
  <c r="Y231" i="21"/>
  <c r="X231" i="21"/>
  <c r="Y230" i="21"/>
  <c r="X230" i="21"/>
  <c r="Y229" i="21"/>
  <c r="X229" i="21"/>
  <c r="Y228" i="21"/>
  <c r="X228" i="21"/>
  <c r="Y227" i="21"/>
  <c r="X227" i="21"/>
  <c r="Y226" i="21"/>
  <c r="X226" i="21"/>
  <c r="Y225" i="21"/>
  <c r="X225" i="21"/>
  <c r="Y224" i="21"/>
  <c r="X224" i="21"/>
  <c r="Y223" i="21"/>
  <c r="X223" i="21"/>
  <c r="Y222" i="21"/>
  <c r="X222" i="21"/>
  <c r="Y221" i="21"/>
  <c r="X221" i="21"/>
  <c r="Y220" i="21"/>
  <c r="X220" i="21"/>
  <c r="Y219" i="21"/>
  <c r="X219" i="21"/>
  <c r="Y218" i="21"/>
  <c r="X218" i="21"/>
  <c r="Y217" i="21"/>
  <c r="X217" i="21"/>
  <c r="Y216" i="21"/>
  <c r="X216" i="21"/>
  <c r="Y215" i="21"/>
  <c r="X215" i="21"/>
  <c r="Y214" i="21"/>
  <c r="X214" i="21"/>
  <c r="Y213" i="21"/>
  <c r="X213" i="21"/>
  <c r="Y212" i="21"/>
  <c r="X212" i="21"/>
  <c r="Y211" i="21"/>
  <c r="X211" i="21"/>
  <c r="Y210" i="21"/>
  <c r="X210" i="21"/>
  <c r="Y209" i="21"/>
  <c r="X209" i="21"/>
  <c r="Y208" i="21"/>
  <c r="X208" i="21"/>
  <c r="Y207" i="21"/>
  <c r="X207" i="21"/>
  <c r="Y206" i="21"/>
  <c r="X206" i="21"/>
  <c r="Y205" i="21"/>
  <c r="X205" i="21"/>
  <c r="Y204" i="21"/>
  <c r="X204" i="21"/>
  <c r="Y203" i="21"/>
  <c r="X203" i="21"/>
  <c r="Y202" i="21"/>
  <c r="X202" i="21"/>
  <c r="Y201" i="21"/>
  <c r="X201" i="21"/>
  <c r="Y200" i="21"/>
  <c r="X200" i="21"/>
  <c r="Y199" i="21"/>
  <c r="X199" i="21"/>
  <c r="Y198" i="21"/>
  <c r="X198" i="21"/>
  <c r="Y197" i="21"/>
  <c r="X197" i="21"/>
  <c r="Y196" i="21"/>
  <c r="X196" i="21"/>
  <c r="Y195" i="21"/>
  <c r="X195" i="21"/>
  <c r="Y194" i="21"/>
  <c r="X194" i="21"/>
  <c r="Y193" i="21"/>
  <c r="X193" i="21"/>
  <c r="Y192" i="21"/>
  <c r="X192" i="21"/>
  <c r="Y191" i="21"/>
  <c r="X191" i="21"/>
  <c r="Y190" i="21"/>
  <c r="X190" i="21"/>
  <c r="Y189" i="21"/>
  <c r="X189" i="21"/>
  <c r="Y188" i="21"/>
  <c r="X188" i="21"/>
  <c r="Y187" i="21"/>
  <c r="X187" i="21"/>
  <c r="Y186" i="21"/>
  <c r="X186" i="21"/>
  <c r="Y185" i="21"/>
  <c r="X185" i="21"/>
  <c r="Y184" i="21"/>
  <c r="X184" i="21"/>
  <c r="Y183" i="21"/>
  <c r="X183" i="21"/>
  <c r="Y182" i="21"/>
  <c r="X182" i="21"/>
  <c r="Y181" i="21"/>
  <c r="X181" i="21"/>
  <c r="Y180" i="21"/>
  <c r="X180" i="21"/>
  <c r="Y179" i="21"/>
  <c r="X179" i="21"/>
  <c r="Y178" i="21"/>
  <c r="X178" i="21"/>
  <c r="Y177" i="21"/>
  <c r="X177" i="21"/>
  <c r="Y176" i="21"/>
  <c r="X176" i="21"/>
  <c r="Y175" i="21"/>
  <c r="X175" i="21"/>
  <c r="Y174" i="21"/>
  <c r="X174" i="21"/>
  <c r="Y173" i="21"/>
  <c r="X173" i="21"/>
  <c r="Y172" i="21"/>
  <c r="X172" i="21"/>
  <c r="Y171" i="21"/>
  <c r="X171" i="21"/>
  <c r="Y170" i="21"/>
  <c r="X170" i="21"/>
  <c r="Y169" i="21"/>
  <c r="X169" i="21"/>
  <c r="Y168" i="21"/>
  <c r="X168" i="21"/>
  <c r="Y167" i="21"/>
  <c r="X167" i="21"/>
  <c r="Y166" i="21"/>
  <c r="X166" i="21"/>
  <c r="Y165" i="21"/>
  <c r="X165" i="21"/>
  <c r="Y164" i="21"/>
  <c r="X164" i="21"/>
  <c r="Y163" i="21"/>
  <c r="X163" i="21"/>
  <c r="Y162" i="21"/>
  <c r="X162" i="21"/>
  <c r="Y161" i="21"/>
  <c r="X161" i="21"/>
  <c r="Y160" i="21"/>
  <c r="X160" i="21"/>
  <c r="Y159" i="21"/>
  <c r="X159" i="21"/>
  <c r="Y158" i="21"/>
  <c r="X158" i="21"/>
  <c r="Y157" i="21"/>
  <c r="X157" i="21"/>
  <c r="Y156" i="21"/>
  <c r="X156" i="21"/>
  <c r="Y155" i="21"/>
  <c r="X155" i="21"/>
  <c r="Y154" i="21"/>
  <c r="X154" i="21"/>
  <c r="Y153" i="21"/>
  <c r="X153" i="21"/>
  <c r="Y152" i="21"/>
  <c r="X152" i="21"/>
  <c r="Y151" i="21"/>
  <c r="X151" i="21"/>
  <c r="Y150" i="21"/>
  <c r="X150" i="21"/>
  <c r="Y149" i="21"/>
  <c r="X149" i="21"/>
  <c r="Y148" i="21"/>
  <c r="X148" i="21"/>
  <c r="Y147" i="21"/>
  <c r="X147" i="21"/>
  <c r="Y146" i="21"/>
  <c r="X146" i="21"/>
  <c r="Y145" i="21"/>
  <c r="X145" i="21"/>
  <c r="Y144" i="21"/>
  <c r="X144" i="21"/>
  <c r="Y143" i="21"/>
  <c r="X143" i="21"/>
  <c r="Y142" i="21"/>
  <c r="X142" i="21"/>
  <c r="Y141" i="21"/>
  <c r="X141" i="21"/>
  <c r="Y140" i="21"/>
  <c r="X140" i="21"/>
  <c r="Y139" i="21"/>
  <c r="X139" i="21"/>
  <c r="Y138" i="21"/>
  <c r="X138" i="21"/>
  <c r="Y137" i="21"/>
  <c r="X137" i="21"/>
  <c r="Y136" i="21"/>
  <c r="X136" i="21"/>
  <c r="Y135" i="21"/>
  <c r="X135" i="21"/>
  <c r="Y134" i="21"/>
  <c r="X134" i="21"/>
  <c r="Y133" i="21"/>
  <c r="X133" i="21"/>
  <c r="Y132" i="21"/>
  <c r="X132" i="21"/>
  <c r="Y131" i="21"/>
  <c r="X131" i="21"/>
  <c r="Y130" i="21"/>
  <c r="X130" i="21"/>
  <c r="Y129" i="21"/>
  <c r="X129" i="21"/>
  <c r="Y128" i="21"/>
  <c r="X128" i="21"/>
  <c r="Y127" i="21"/>
  <c r="X127" i="21"/>
  <c r="Y126" i="21"/>
  <c r="X126" i="21"/>
  <c r="Y125" i="21"/>
  <c r="X125" i="21"/>
  <c r="Y124" i="21"/>
  <c r="X124" i="21"/>
  <c r="Y123" i="21"/>
  <c r="X123" i="21"/>
  <c r="Y122" i="21"/>
  <c r="X122" i="21"/>
  <c r="Y121" i="21"/>
  <c r="X121" i="21"/>
  <c r="Y120" i="21"/>
  <c r="X120" i="21"/>
  <c r="Y119" i="21"/>
  <c r="X119" i="21"/>
  <c r="Y118" i="21"/>
  <c r="X118" i="21"/>
  <c r="Y117" i="21"/>
  <c r="X117" i="21"/>
  <c r="Y116" i="21"/>
  <c r="X116" i="21"/>
  <c r="Y115" i="21"/>
  <c r="X115" i="21"/>
  <c r="Y114" i="21"/>
  <c r="X114" i="21"/>
  <c r="Y113" i="21"/>
  <c r="X113" i="21"/>
  <c r="Y112" i="21"/>
  <c r="X112" i="21"/>
  <c r="Y111" i="21"/>
  <c r="X111" i="21"/>
  <c r="Y110" i="21"/>
  <c r="X110" i="21"/>
  <c r="Y109" i="21"/>
  <c r="X109" i="21"/>
  <c r="Y108" i="21"/>
  <c r="X108" i="21"/>
  <c r="Y107" i="21"/>
  <c r="X107" i="21"/>
  <c r="Y106" i="21"/>
  <c r="X106" i="21"/>
  <c r="Y105" i="21"/>
  <c r="X105" i="21"/>
  <c r="Y104" i="21"/>
  <c r="X104" i="21"/>
  <c r="Y103" i="21"/>
  <c r="X103" i="21"/>
  <c r="Y102" i="21"/>
  <c r="X102" i="21"/>
  <c r="Y101" i="21"/>
  <c r="X101" i="21"/>
  <c r="Y100" i="21"/>
  <c r="X100" i="21"/>
  <c r="Y99" i="21"/>
  <c r="X99" i="21"/>
  <c r="Y98" i="21"/>
  <c r="X98" i="21"/>
  <c r="Y97" i="21"/>
  <c r="X97" i="21"/>
  <c r="Y96" i="21"/>
  <c r="X96" i="21"/>
  <c r="Y95" i="21"/>
  <c r="X95" i="21"/>
  <c r="Y94" i="21"/>
  <c r="X94" i="21"/>
  <c r="Y93" i="21"/>
  <c r="X93" i="21"/>
  <c r="Y92" i="21"/>
  <c r="X92" i="21"/>
  <c r="Y91" i="21"/>
  <c r="X91" i="21"/>
  <c r="Y90" i="21"/>
  <c r="X90" i="21"/>
  <c r="Y89" i="21"/>
  <c r="X89" i="21"/>
  <c r="Y88" i="21"/>
  <c r="X88" i="21"/>
  <c r="Y87" i="21"/>
  <c r="X87" i="21"/>
  <c r="Y86" i="21"/>
  <c r="X86" i="21"/>
  <c r="Y85" i="21"/>
  <c r="X85" i="21"/>
  <c r="Y84" i="21"/>
  <c r="X84" i="21"/>
  <c r="Y83" i="21"/>
  <c r="X83" i="21"/>
  <c r="Y82" i="21"/>
  <c r="X82" i="21"/>
  <c r="Y81" i="21"/>
  <c r="X81" i="21"/>
  <c r="Y80" i="21"/>
  <c r="X80" i="21"/>
  <c r="Y79" i="21"/>
  <c r="X79" i="21"/>
  <c r="Y78" i="21"/>
  <c r="X78" i="21"/>
  <c r="Y77" i="21"/>
  <c r="X77" i="21"/>
  <c r="Y76" i="21"/>
  <c r="X76" i="21"/>
  <c r="Y75" i="21"/>
  <c r="X75" i="21"/>
  <c r="Y74" i="21"/>
  <c r="X74" i="21"/>
  <c r="Y73" i="21"/>
  <c r="X73" i="21"/>
  <c r="Y72" i="21"/>
  <c r="X72" i="21"/>
  <c r="Y71" i="21"/>
  <c r="X71" i="21"/>
  <c r="Y70" i="21"/>
  <c r="X70" i="21"/>
  <c r="Y69" i="21"/>
  <c r="X69" i="21"/>
  <c r="Y68" i="21"/>
  <c r="X68" i="21"/>
  <c r="Y67" i="21"/>
  <c r="X67" i="21"/>
  <c r="Y66" i="21"/>
  <c r="X66" i="21"/>
  <c r="Y65" i="21"/>
  <c r="X65" i="21"/>
  <c r="Y64" i="21"/>
  <c r="X64" i="21"/>
  <c r="Y63" i="21"/>
  <c r="X63" i="21"/>
  <c r="Y62" i="21"/>
  <c r="X62" i="21"/>
  <c r="Y61" i="21"/>
  <c r="X61" i="21"/>
  <c r="Y60" i="21"/>
  <c r="X60" i="21"/>
  <c r="Y59" i="21"/>
  <c r="X59" i="21"/>
  <c r="Y58" i="21"/>
  <c r="X58" i="21"/>
  <c r="Y57" i="21"/>
  <c r="X57" i="21"/>
  <c r="Y56" i="21"/>
  <c r="X56" i="21"/>
  <c r="Y55" i="21"/>
  <c r="X55" i="21"/>
  <c r="Y54" i="21"/>
  <c r="X54" i="21"/>
  <c r="Y53" i="21"/>
  <c r="X53" i="21"/>
  <c r="Y52" i="21"/>
  <c r="X52" i="21"/>
  <c r="Y51" i="21"/>
  <c r="X51" i="21"/>
  <c r="Y50" i="21"/>
  <c r="X50" i="21"/>
  <c r="Y49" i="21"/>
  <c r="X49" i="21"/>
  <c r="Y48" i="21"/>
  <c r="X48" i="21"/>
  <c r="Y47" i="21"/>
  <c r="X47" i="21"/>
  <c r="Y46" i="21"/>
  <c r="X46" i="21"/>
  <c r="Y45" i="21"/>
  <c r="X45" i="21"/>
  <c r="Y44" i="21"/>
  <c r="X44" i="21"/>
  <c r="Y43" i="21"/>
  <c r="X43" i="21"/>
  <c r="Y42" i="21"/>
  <c r="X42" i="21"/>
  <c r="Y41" i="21"/>
  <c r="X41" i="21"/>
  <c r="Y40" i="21"/>
  <c r="X40" i="21"/>
  <c r="Y39" i="21"/>
  <c r="X39" i="21"/>
  <c r="Y38" i="21"/>
  <c r="X38" i="21"/>
  <c r="Y37" i="21"/>
  <c r="X37" i="21"/>
  <c r="Y36" i="21"/>
  <c r="X36" i="21"/>
  <c r="Y35" i="21"/>
  <c r="X35" i="21"/>
  <c r="Y34" i="21"/>
  <c r="X34" i="21"/>
  <c r="Y33" i="21"/>
  <c r="X33" i="21"/>
  <c r="Y32" i="21"/>
  <c r="X32" i="21"/>
  <c r="Y31" i="21"/>
  <c r="X31" i="21"/>
  <c r="Y30" i="21"/>
  <c r="X30" i="21"/>
  <c r="Y29" i="21"/>
  <c r="X29" i="21"/>
  <c r="Y28" i="21"/>
  <c r="X28" i="21"/>
  <c r="Y27" i="21"/>
  <c r="X27" i="21"/>
  <c r="Y26" i="21"/>
  <c r="X26" i="21"/>
  <c r="Y25" i="21"/>
  <c r="X25" i="21"/>
  <c r="Y24" i="21"/>
  <c r="X24" i="21"/>
  <c r="Y23" i="21"/>
  <c r="X23" i="21"/>
  <c r="Y22" i="21"/>
  <c r="X22" i="21"/>
  <c r="Y21" i="21"/>
  <c r="X21" i="21"/>
  <c r="Y20" i="21"/>
  <c r="X20" i="21"/>
  <c r="Y19" i="21"/>
  <c r="X19" i="21"/>
  <c r="Y18" i="21"/>
  <c r="X18" i="21"/>
  <c r="Y17" i="21"/>
  <c r="X17" i="21"/>
  <c r="Y16" i="21"/>
  <c r="X16" i="21"/>
  <c r="Y15" i="21"/>
  <c r="X15" i="21"/>
  <c r="Y14" i="21"/>
  <c r="X14" i="21"/>
  <c r="Y13" i="21"/>
  <c r="X13" i="21"/>
  <c r="Y12" i="21"/>
  <c r="X12" i="21"/>
  <c r="Y11" i="21"/>
  <c r="X11" i="21"/>
  <c r="Y10" i="21"/>
  <c r="X10" i="21"/>
  <c r="Y9" i="21"/>
  <c r="X9" i="21"/>
  <c r="Y8" i="21"/>
  <c r="X8" i="21"/>
  <c r="V8" i="21"/>
  <c r="X3" i="21"/>
  <c r="X2" i="21"/>
  <c r="V1027" i="21"/>
  <c r="W1027" i="21" s="1"/>
  <c r="W1026" i="21"/>
  <c r="V1026" i="21"/>
  <c r="V1025" i="21"/>
  <c r="W1025" i="21" s="1"/>
  <c r="W1024" i="21"/>
  <c r="V1024" i="21"/>
  <c r="V1023" i="21"/>
  <c r="W1023" i="21" s="1"/>
  <c r="W1022" i="21"/>
  <c r="V1022" i="21"/>
  <c r="W1021" i="21"/>
  <c r="V1021" i="21"/>
  <c r="W1020" i="21"/>
  <c r="V1020" i="21"/>
  <c r="W1019" i="21"/>
  <c r="V1019" i="21"/>
  <c r="W1018" i="21"/>
  <c r="V1018" i="21"/>
  <c r="W1017" i="21"/>
  <c r="V1017" i="21"/>
  <c r="W1016" i="21"/>
  <c r="V1016" i="21"/>
  <c r="W1015" i="21"/>
  <c r="V1015" i="21"/>
  <c r="W1014" i="21"/>
  <c r="V1014" i="21"/>
  <c r="W1013" i="21"/>
  <c r="V1013" i="21"/>
  <c r="W1012" i="21"/>
  <c r="V1012" i="21"/>
  <c r="V1011" i="21"/>
  <c r="W1011" i="21" s="1"/>
  <c r="V1010" i="21"/>
  <c r="W1010" i="21" s="1"/>
  <c r="W1009" i="21"/>
  <c r="V1009" i="21"/>
  <c r="W1008" i="21"/>
  <c r="V1008" i="21"/>
  <c r="W1007" i="21"/>
  <c r="V1007" i="21"/>
  <c r="W1006" i="21"/>
  <c r="V1006" i="21"/>
  <c r="W1005" i="21"/>
  <c r="V1005" i="21"/>
  <c r="W1004" i="21"/>
  <c r="V1004" i="21"/>
  <c r="W1003" i="21"/>
  <c r="V1003" i="21"/>
  <c r="W1002" i="21"/>
  <c r="V1002" i="21"/>
  <c r="W1001" i="21"/>
  <c r="V1001" i="21"/>
  <c r="W1000" i="21"/>
  <c r="V1000" i="21"/>
  <c r="W999" i="21"/>
  <c r="V999" i="21"/>
  <c r="W998" i="21"/>
  <c r="V998" i="21"/>
  <c r="W997" i="21"/>
  <c r="V997" i="21"/>
  <c r="W996" i="21"/>
  <c r="V996" i="21"/>
  <c r="W995" i="21"/>
  <c r="V995" i="21"/>
  <c r="W994" i="21"/>
  <c r="V994" i="21"/>
  <c r="W993" i="21"/>
  <c r="V993" i="21"/>
  <c r="W992" i="21"/>
  <c r="V992" i="21"/>
  <c r="W991" i="21"/>
  <c r="V991" i="21"/>
  <c r="W990" i="21"/>
  <c r="V990" i="21"/>
  <c r="W989" i="21"/>
  <c r="V989" i="21"/>
  <c r="W988" i="21"/>
  <c r="V988" i="21"/>
  <c r="W987" i="21"/>
  <c r="V987" i="21"/>
  <c r="W986" i="21"/>
  <c r="V986" i="21"/>
  <c r="W985" i="21"/>
  <c r="V985" i="21"/>
  <c r="W984" i="21"/>
  <c r="V984" i="21"/>
  <c r="W983" i="21"/>
  <c r="V983" i="21"/>
  <c r="W982" i="21"/>
  <c r="V982" i="21"/>
  <c r="W981" i="21"/>
  <c r="V981" i="21"/>
  <c r="W980" i="21"/>
  <c r="V980" i="21"/>
  <c r="W979" i="21"/>
  <c r="V979" i="21"/>
  <c r="W978" i="21"/>
  <c r="V978" i="21"/>
  <c r="W977" i="21"/>
  <c r="V977" i="21"/>
  <c r="W976" i="21"/>
  <c r="V976" i="21"/>
  <c r="W975" i="21"/>
  <c r="V975" i="21"/>
  <c r="W974" i="21"/>
  <c r="V974" i="21"/>
  <c r="W973" i="21"/>
  <c r="V973" i="21"/>
  <c r="W972" i="21"/>
  <c r="V972" i="21"/>
  <c r="W971" i="21"/>
  <c r="V971" i="21"/>
  <c r="W970" i="21"/>
  <c r="V970" i="21"/>
  <c r="W969" i="21"/>
  <c r="V969" i="21"/>
  <c r="V968" i="21"/>
  <c r="W968" i="21" s="1"/>
  <c r="W967" i="21"/>
  <c r="V967" i="21"/>
  <c r="W966" i="21"/>
  <c r="V966" i="21"/>
  <c r="W965" i="21"/>
  <c r="V965" i="21"/>
  <c r="W964" i="21"/>
  <c r="V964" i="21"/>
  <c r="W963" i="21"/>
  <c r="V963" i="21"/>
  <c r="W962" i="21"/>
  <c r="V962" i="21"/>
  <c r="W961" i="21"/>
  <c r="V961" i="21"/>
  <c r="V960" i="21"/>
  <c r="W960" i="21" s="1"/>
  <c r="W959" i="21"/>
  <c r="V959" i="21"/>
  <c r="V958" i="21"/>
  <c r="W958" i="21" s="1"/>
  <c r="W957" i="21"/>
  <c r="V957" i="21"/>
  <c r="V956" i="21"/>
  <c r="W956" i="21" s="1"/>
  <c r="V955" i="21"/>
  <c r="W955" i="21" s="1"/>
  <c r="W954" i="21"/>
  <c r="V954" i="21"/>
  <c r="W953" i="21"/>
  <c r="V953" i="21"/>
  <c r="W952" i="21"/>
  <c r="V952" i="21"/>
  <c r="V951" i="21"/>
  <c r="W951" i="21" s="1"/>
  <c r="W950" i="21"/>
  <c r="V950" i="21"/>
  <c r="W949" i="21"/>
  <c r="V949" i="21"/>
  <c r="V948" i="21"/>
  <c r="W948" i="21" s="1"/>
  <c r="W947" i="21"/>
  <c r="V947" i="21"/>
  <c r="V946" i="21"/>
  <c r="W946" i="21" s="1"/>
  <c r="W945" i="21"/>
  <c r="V945" i="21"/>
  <c r="V944" i="21"/>
  <c r="W944" i="21" s="1"/>
  <c r="W943" i="21"/>
  <c r="V943" i="21"/>
  <c r="V942" i="21"/>
  <c r="W942" i="21" s="1"/>
  <c r="W941" i="21"/>
  <c r="V941" i="21"/>
  <c r="W940" i="21"/>
  <c r="V940" i="21"/>
  <c r="W939" i="21"/>
  <c r="V939" i="21"/>
  <c r="W938" i="21"/>
  <c r="V938" i="21"/>
  <c r="W937" i="21"/>
  <c r="V937" i="21"/>
  <c r="W936" i="21"/>
  <c r="V936" i="21"/>
  <c r="W935" i="21"/>
  <c r="V935" i="21"/>
  <c r="W934" i="21"/>
  <c r="V934" i="21"/>
  <c r="W933" i="21"/>
  <c r="V933" i="21"/>
  <c r="V932" i="21"/>
  <c r="W932" i="21" s="1"/>
  <c r="W931" i="21"/>
  <c r="V931" i="21"/>
  <c r="V930" i="21"/>
  <c r="W930" i="21" s="1"/>
  <c r="W929" i="21"/>
  <c r="V929" i="21"/>
  <c r="V928" i="21"/>
  <c r="W928" i="21" s="1"/>
  <c r="V927" i="21"/>
  <c r="W927" i="21" s="1"/>
  <c r="W926" i="21"/>
  <c r="V926" i="21"/>
  <c r="V925" i="21"/>
  <c r="W925" i="21" s="1"/>
  <c r="V924" i="21"/>
  <c r="W924" i="21" s="1"/>
  <c r="W923" i="21"/>
  <c r="V923" i="21"/>
  <c r="V922" i="21"/>
  <c r="W922" i="21" s="1"/>
  <c r="V921" i="21"/>
  <c r="W921" i="21" s="1"/>
  <c r="V920" i="21"/>
  <c r="W920" i="21" s="1"/>
  <c r="V919" i="21"/>
  <c r="W919" i="21" s="1"/>
  <c r="V918" i="21"/>
  <c r="W918" i="21" s="1"/>
  <c r="W917" i="21"/>
  <c r="V917" i="21"/>
  <c r="V916" i="21"/>
  <c r="W916" i="21" s="1"/>
  <c r="W915" i="21"/>
  <c r="V915" i="21"/>
  <c r="W914" i="21"/>
  <c r="V914" i="21"/>
  <c r="V913" i="21"/>
  <c r="W913" i="21" s="1"/>
  <c r="W912" i="21"/>
  <c r="V912" i="21"/>
  <c r="V911" i="21"/>
  <c r="W911" i="21" s="1"/>
  <c r="W910" i="21"/>
  <c r="V910" i="21"/>
  <c r="W909" i="21"/>
  <c r="V909" i="21"/>
  <c r="V908" i="21"/>
  <c r="W908" i="21" s="1"/>
  <c r="W907" i="21"/>
  <c r="V907" i="21"/>
  <c r="V906" i="21"/>
  <c r="W906" i="21" s="1"/>
  <c r="W905" i="21"/>
  <c r="V905" i="21"/>
  <c r="V904" i="21"/>
  <c r="W904" i="21" s="1"/>
  <c r="V903" i="21"/>
  <c r="W903" i="21" s="1"/>
  <c r="W902" i="21"/>
  <c r="V902" i="21"/>
  <c r="V901" i="21"/>
  <c r="W901" i="21" s="1"/>
  <c r="V900" i="21"/>
  <c r="W900" i="21" s="1"/>
  <c r="V899" i="21"/>
  <c r="W899" i="21" s="1"/>
  <c r="W898" i="21"/>
  <c r="V898" i="21"/>
  <c r="W897" i="21"/>
  <c r="V897" i="21"/>
  <c r="W896" i="21"/>
  <c r="V896" i="21"/>
  <c r="V895" i="21"/>
  <c r="W895" i="21" s="1"/>
  <c r="W894" i="21"/>
  <c r="V894" i="21"/>
  <c r="V893" i="21"/>
  <c r="W893" i="21" s="1"/>
  <c r="W892" i="21"/>
  <c r="V892" i="21"/>
  <c r="V891" i="21"/>
  <c r="W891" i="21" s="1"/>
  <c r="V890" i="21"/>
  <c r="W890" i="21" s="1"/>
  <c r="V889" i="21"/>
  <c r="W889" i="21" s="1"/>
  <c r="W888" i="21"/>
  <c r="V888" i="21"/>
  <c r="V887" i="21"/>
  <c r="W887" i="21" s="1"/>
  <c r="V886" i="21"/>
  <c r="W886" i="21" s="1"/>
  <c r="W885" i="21"/>
  <c r="V885" i="21"/>
  <c r="W884" i="21"/>
  <c r="V884" i="21"/>
  <c r="W883" i="21"/>
  <c r="V883" i="21"/>
  <c r="W882" i="21"/>
  <c r="V882" i="21"/>
  <c r="V881" i="21"/>
  <c r="W881" i="21" s="1"/>
  <c r="W880" i="21"/>
  <c r="V880" i="21"/>
  <c r="V879" i="21"/>
  <c r="W879" i="21" s="1"/>
  <c r="W878" i="21"/>
  <c r="V878" i="21"/>
  <c r="W877" i="21"/>
  <c r="V877" i="21"/>
  <c r="W876" i="21"/>
  <c r="V876" i="21"/>
  <c r="W875" i="21"/>
  <c r="V875" i="21"/>
  <c r="W874" i="21"/>
  <c r="V874" i="21"/>
  <c r="W873" i="21"/>
  <c r="V873" i="21"/>
  <c r="W872" i="21"/>
  <c r="V872" i="21"/>
  <c r="V871" i="21"/>
  <c r="W871" i="21" s="1"/>
  <c r="W870" i="21"/>
  <c r="V870" i="21"/>
  <c r="V869" i="21"/>
  <c r="W869" i="21" s="1"/>
  <c r="V868" i="21"/>
  <c r="W868" i="21" s="1"/>
  <c r="W867" i="21"/>
  <c r="V867" i="21"/>
  <c r="V866" i="21"/>
  <c r="W866" i="21" s="1"/>
  <c r="V865" i="21"/>
  <c r="W865" i="21" s="1"/>
  <c r="W864" i="21"/>
  <c r="V864" i="21"/>
  <c r="V863" i="21"/>
  <c r="W863" i="21" s="1"/>
  <c r="V862" i="21"/>
  <c r="W862" i="21" s="1"/>
  <c r="V861" i="21"/>
  <c r="W861" i="21" s="1"/>
  <c r="W860" i="21"/>
  <c r="V860" i="21"/>
  <c r="W859" i="21"/>
  <c r="V859" i="21"/>
  <c r="W858" i="21"/>
  <c r="V858" i="21"/>
  <c r="V857" i="21"/>
  <c r="W857" i="21" s="1"/>
  <c r="W856" i="21"/>
  <c r="V856" i="21"/>
  <c r="V855" i="21"/>
  <c r="W855" i="21" s="1"/>
  <c r="W854" i="21"/>
  <c r="V854" i="21"/>
  <c r="V853" i="21"/>
  <c r="W853" i="21" s="1"/>
  <c r="V852" i="21"/>
  <c r="W852" i="21" s="1"/>
  <c r="W851" i="21"/>
  <c r="V851" i="21"/>
  <c r="W850" i="21"/>
  <c r="V850" i="21"/>
  <c r="W849" i="21"/>
  <c r="V849" i="21"/>
  <c r="W848" i="21"/>
  <c r="V848" i="21"/>
  <c r="W847" i="21"/>
  <c r="V847" i="21"/>
  <c r="W846" i="21"/>
  <c r="V846" i="21"/>
  <c r="W845" i="21"/>
  <c r="V845" i="21"/>
  <c r="W844" i="21"/>
  <c r="V844" i="21"/>
  <c r="W843" i="21"/>
  <c r="V843" i="21"/>
  <c r="W842" i="21"/>
  <c r="V842" i="21"/>
  <c r="W841" i="21"/>
  <c r="V841" i="21"/>
  <c r="W840" i="21"/>
  <c r="V840" i="21"/>
  <c r="W839" i="21"/>
  <c r="V839" i="21"/>
  <c r="W838" i="21"/>
  <c r="V838" i="21"/>
  <c r="W837" i="21"/>
  <c r="V837" i="21"/>
  <c r="W836" i="21"/>
  <c r="V836" i="21"/>
  <c r="W835" i="21"/>
  <c r="V835" i="21"/>
  <c r="W834" i="21"/>
  <c r="V834" i="21"/>
  <c r="W833" i="21"/>
  <c r="V833" i="21"/>
  <c r="W832" i="21"/>
  <c r="V832" i="21"/>
  <c r="W831" i="21"/>
  <c r="V831" i="21"/>
  <c r="W830" i="21"/>
  <c r="V830" i="21"/>
  <c r="W829" i="21"/>
  <c r="V829" i="21"/>
  <c r="W828" i="21"/>
  <c r="V828" i="21"/>
  <c r="W827" i="21"/>
  <c r="V827" i="21"/>
  <c r="V826" i="21"/>
  <c r="W826" i="21" s="1"/>
  <c r="W825" i="21"/>
  <c r="V825" i="21"/>
  <c r="W824" i="21"/>
  <c r="V824" i="21"/>
  <c r="W823" i="21"/>
  <c r="V823" i="21"/>
  <c r="W822" i="21"/>
  <c r="V822" i="21"/>
  <c r="W821" i="21"/>
  <c r="V821" i="21"/>
  <c r="W820" i="21"/>
  <c r="V820" i="21"/>
  <c r="V819" i="21"/>
  <c r="W819" i="21" s="1"/>
  <c r="W818" i="21"/>
  <c r="V818" i="21"/>
  <c r="V817" i="21"/>
  <c r="W817" i="21" s="1"/>
  <c r="V816" i="21"/>
  <c r="W816" i="21" s="1"/>
  <c r="W815" i="21"/>
  <c r="V815" i="21"/>
  <c r="W814" i="21"/>
  <c r="V814" i="21"/>
  <c r="V813" i="21"/>
  <c r="W813" i="21" s="1"/>
  <c r="W812" i="21"/>
  <c r="V812" i="21"/>
  <c r="W811" i="21"/>
  <c r="V811" i="21"/>
  <c r="W810" i="21"/>
  <c r="V810" i="21"/>
  <c r="W809" i="21"/>
  <c r="V809" i="21"/>
  <c r="W808" i="21"/>
  <c r="V808" i="21"/>
  <c r="V807" i="21"/>
  <c r="W807" i="21" s="1"/>
  <c r="W806" i="21"/>
  <c r="V806" i="21"/>
  <c r="W805" i="21"/>
  <c r="V805" i="21"/>
  <c r="W804" i="21"/>
  <c r="V804" i="21"/>
  <c r="W803" i="21"/>
  <c r="V803" i="21"/>
  <c r="W802" i="21"/>
  <c r="V802" i="21"/>
  <c r="W801" i="21"/>
  <c r="V801" i="21"/>
  <c r="W800" i="21"/>
  <c r="V800" i="21"/>
  <c r="W799" i="21"/>
  <c r="V799" i="21"/>
  <c r="W798" i="21"/>
  <c r="V798" i="21"/>
  <c r="V797" i="21"/>
  <c r="W797" i="21" s="1"/>
  <c r="W796" i="21"/>
  <c r="V796" i="21"/>
  <c r="W795" i="21"/>
  <c r="V795" i="21"/>
  <c r="W794" i="21"/>
  <c r="V794" i="21"/>
  <c r="W793" i="21"/>
  <c r="V793" i="21"/>
  <c r="W792" i="21"/>
  <c r="V792" i="21"/>
  <c r="W791" i="21"/>
  <c r="V791" i="21"/>
  <c r="W790" i="21"/>
  <c r="V790" i="21"/>
  <c r="W789" i="21"/>
  <c r="V789" i="21"/>
  <c r="W788" i="21"/>
  <c r="V788" i="21"/>
  <c r="W787" i="21"/>
  <c r="V787" i="21"/>
  <c r="W786" i="21"/>
  <c r="V786" i="21"/>
  <c r="W785" i="21"/>
  <c r="V785" i="21"/>
  <c r="W784" i="21"/>
  <c r="V784" i="21"/>
  <c r="W783" i="21"/>
  <c r="V783" i="21"/>
  <c r="W782" i="21"/>
  <c r="V782" i="21"/>
  <c r="W781" i="21"/>
  <c r="V781" i="21"/>
  <c r="W780" i="21"/>
  <c r="V780" i="21"/>
  <c r="V779" i="21"/>
  <c r="W779" i="21" s="1"/>
  <c r="W778" i="21"/>
  <c r="V778" i="21"/>
  <c r="V777" i="21"/>
  <c r="W777" i="21" s="1"/>
  <c r="W776" i="21"/>
  <c r="V776" i="21"/>
  <c r="W775" i="21"/>
  <c r="V775" i="21"/>
  <c r="W774" i="21"/>
  <c r="V774" i="21"/>
  <c r="W773" i="21"/>
  <c r="V773" i="21"/>
  <c r="W772" i="21"/>
  <c r="V772" i="21"/>
  <c r="W771" i="21"/>
  <c r="V771" i="21"/>
  <c r="W770" i="21"/>
  <c r="V770" i="21"/>
  <c r="W769" i="21"/>
  <c r="V769" i="21"/>
  <c r="W768" i="21"/>
  <c r="V768" i="21"/>
  <c r="W767" i="21"/>
  <c r="V767" i="21"/>
  <c r="W766" i="21"/>
  <c r="V766" i="21"/>
  <c r="W765" i="21"/>
  <c r="V765" i="21"/>
  <c r="W764" i="21"/>
  <c r="V764" i="21"/>
  <c r="W763" i="21"/>
  <c r="V763" i="21"/>
  <c r="W762" i="21"/>
  <c r="V762" i="21"/>
  <c r="W761" i="21"/>
  <c r="V761" i="21"/>
  <c r="W760" i="21"/>
  <c r="V760" i="21"/>
  <c r="W759" i="21"/>
  <c r="V759" i="21"/>
  <c r="W758" i="21"/>
  <c r="V758" i="21"/>
  <c r="W757" i="21"/>
  <c r="V757" i="21"/>
  <c r="W756" i="21"/>
  <c r="V756" i="21"/>
  <c r="W755" i="21"/>
  <c r="V755" i="21"/>
  <c r="W754" i="21"/>
  <c r="V754" i="21"/>
  <c r="W753" i="21"/>
  <c r="V753" i="21"/>
  <c r="W752" i="21"/>
  <c r="V752" i="21"/>
  <c r="W751" i="21"/>
  <c r="V751" i="21"/>
  <c r="W750" i="21"/>
  <c r="V750" i="21"/>
  <c r="W749" i="21"/>
  <c r="V749" i="21"/>
  <c r="W748" i="21"/>
  <c r="V748" i="21"/>
  <c r="W747" i="21"/>
  <c r="V747" i="21"/>
  <c r="W746" i="21"/>
  <c r="V746" i="21"/>
  <c r="W745" i="21"/>
  <c r="V745" i="21"/>
  <c r="W744" i="21"/>
  <c r="V744" i="21"/>
  <c r="W743" i="21"/>
  <c r="V743" i="21"/>
  <c r="W742" i="21"/>
  <c r="V742" i="21"/>
  <c r="W741" i="21"/>
  <c r="V741" i="21"/>
  <c r="W740" i="21"/>
  <c r="V740" i="21"/>
  <c r="W739" i="21"/>
  <c r="V739" i="21"/>
  <c r="W738" i="21"/>
  <c r="V738" i="21"/>
  <c r="W737" i="21"/>
  <c r="V737" i="21"/>
  <c r="W736" i="21"/>
  <c r="V736" i="21"/>
  <c r="W735" i="21"/>
  <c r="V735" i="21"/>
  <c r="W734" i="21"/>
  <c r="V734" i="21"/>
  <c r="W733" i="21"/>
  <c r="V733" i="21"/>
  <c r="W732" i="21"/>
  <c r="V732" i="21"/>
  <c r="W731" i="21"/>
  <c r="V731" i="21"/>
  <c r="W730" i="21"/>
  <c r="V730" i="21"/>
  <c r="W729" i="21"/>
  <c r="V729" i="21"/>
  <c r="W728" i="21"/>
  <c r="V728" i="21"/>
  <c r="W727" i="21"/>
  <c r="V727" i="21"/>
  <c r="W726" i="21"/>
  <c r="V726" i="21"/>
  <c r="W725" i="21"/>
  <c r="V725" i="21"/>
  <c r="W724" i="21"/>
  <c r="V724" i="21"/>
  <c r="W723" i="21"/>
  <c r="V723" i="21"/>
  <c r="W722" i="21"/>
  <c r="V722" i="21"/>
  <c r="W721" i="21"/>
  <c r="V721" i="21"/>
  <c r="W720" i="21"/>
  <c r="V720" i="21"/>
  <c r="W719" i="21"/>
  <c r="V719" i="21"/>
  <c r="W718" i="21"/>
  <c r="V718" i="21"/>
  <c r="W717" i="21"/>
  <c r="V717" i="21"/>
  <c r="W716" i="21"/>
  <c r="V716" i="21"/>
  <c r="W715" i="21"/>
  <c r="V715" i="21"/>
  <c r="W714" i="21"/>
  <c r="V714" i="21"/>
  <c r="W713" i="21"/>
  <c r="V713" i="21"/>
  <c r="W712" i="21"/>
  <c r="V712" i="21"/>
  <c r="W711" i="21"/>
  <c r="V711" i="21"/>
  <c r="W710" i="21"/>
  <c r="V710" i="21"/>
  <c r="W709" i="21"/>
  <c r="V709" i="21"/>
  <c r="W708" i="21"/>
  <c r="V708" i="21"/>
  <c r="W707" i="21"/>
  <c r="V707" i="21"/>
  <c r="W706" i="21"/>
  <c r="V706" i="21"/>
  <c r="W705" i="21"/>
  <c r="V705" i="21"/>
  <c r="W704" i="21"/>
  <c r="V704" i="21"/>
  <c r="W703" i="21"/>
  <c r="V703" i="21"/>
  <c r="W702" i="21"/>
  <c r="V702" i="21"/>
  <c r="W701" i="21"/>
  <c r="V701" i="21"/>
  <c r="W700" i="21"/>
  <c r="V700" i="21"/>
  <c r="W699" i="21"/>
  <c r="V699" i="21"/>
  <c r="W698" i="21"/>
  <c r="V698" i="21"/>
  <c r="W697" i="21"/>
  <c r="V697" i="21"/>
  <c r="W696" i="21"/>
  <c r="V696" i="21"/>
  <c r="W695" i="21"/>
  <c r="V695" i="21"/>
  <c r="W694" i="21"/>
  <c r="V694" i="21"/>
  <c r="W693" i="21"/>
  <c r="V693" i="21"/>
  <c r="W692" i="21"/>
  <c r="V692" i="21"/>
  <c r="W691" i="21"/>
  <c r="V691" i="21"/>
  <c r="W690" i="21"/>
  <c r="V690" i="21"/>
  <c r="W689" i="21"/>
  <c r="V689" i="21"/>
  <c r="W688" i="21"/>
  <c r="V688" i="21"/>
  <c r="W687" i="21"/>
  <c r="V687" i="21"/>
  <c r="W686" i="21"/>
  <c r="V686" i="21"/>
  <c r="W685" i="21"/>
  <c r="V685" i="21"/>
  <c r="W684" i="21"/>
  <c r="V684" i="21"/>
  <c r="W683" i="21"/>
  <c r="V683" i="21"/>
  <c r="W682" i="21"/>
  <c r="V682" i="21"/>
  <c r="W681" i="21"/>
  <c r="V681" i="21"/>
  <c r="W680" i="21"/>
  <c r="V680" i="21"/>
  <c r="W679" i="21"/>
  <c r="V679" i="21"/>
  <c r="W678" i="21"/>
  <c r="V678" i="21"/>
  <c r="W677" i="21"/>
  <c r="V677" i="21"/>
  <c r="W676" i="21"/>
  <c r="V676" i="21"/>
  <c r="V675" i="21"/>
  <c r="W675" i="21" s="1"/>
  <c r="W674" i="21"/>
  <c r="V674" i="21"/>
  <c r="V673" i="21"/>
  <c r="W673" i="21" s="1"/>
  <c r="W672" i="21"/>
  <c r="V672" i="21"/>
  <c r="W671" i="21"/>
  <c r="V671" i="21"/>
  <c r="W670" i="21"/>
  <c r="V670" i="21"/>
  <c r="W669" i="21"/>
  <c r="V669" i="21"/>
  <c r="W668" i="21"/>
  <c r="V668" i="21"/>
  <c r="W667" i="21"/>
  <c r="V667" i="21"/>
  <c r="W666" i="21"/>
  <c r="V666" i="21"/>
  <c r="W665" i="21"/>
  <c r="V665" i="21"/>
  <c r="W664" i="21"/>
  <c r="V664" i="21"/>
  <c r="W663" i="21"/>
  <c r="V663" i="21"/>
  <c r="W662" i="21"/>
  <c r="V662" i="21"/>
  <c r="W661" i="21"/>
  <c r="V661" i="21"/>
  <c r="W660" i="21"/>
  <c r="V660" i="21"/>
  <c r="W659" i="21"/>
  <c r="V659" i="21"/>
  <c r="W658" i="21"/>
  <c r="V658" i="21"/>
  <c r="W657" i="21"/>
  <c r="V657" i="21"/>
  <c r="W656" i="21"/>
  <c r="V656" i="21"/>
  <c r="W655" i="21"/>
  <c r="V655" i="21"/>
  <c r="W654" i="21"/>
  <c r="V654" i="21"/>
  <c r="W653" i="21"/>
  <c r="V653" i="21"/>
  <c r="W652" i="21"/>
  <c r="V652" i="21"/>
  <c r="V651" i="21"/>
  <c r="W651" i="21" s="1"/>
  <c r="W650" i="21"/>
  <c r="V650" i="21"/>
  <c r="W649" i="21"/>
  <c r="V649" i="21"/>
  <c r="W648" i="21"/>
  <c r="V648" i="21"/>
  <c r="V647" i="21"/>
  <c r="W647" i="21" s="1"/>
  <c r="W646" i="21"/>
  <c r="V646" i="21"/>
  <c r="W645" i="21"/>
  <c r="V645" i="21"/>
  <c r="W644" i="21"/>
  <c r="V644" i="21"/>
  <c r="W643" i="21"/>
  <c r="V643" i="21"/>
  <c r="W642" i="21"/>
  <c r="V642" i="21"/>
  <c r="W641" i="21"/>
  <c r="V641" i="21"/>
  <c r="W640" i="21"/>
  <c r="V640" i="21"/>
  <c r="W639" i="21"/>
  <c r="V639" i="21"/>
  <c r="W638" i="21"/>
  <c r="V638" i="21"/>
  <c r="V637" i="21"/>
  <c r="W637" i="21" s="1"/>
  <c r="W636" i="21"/>
  <c r="V636" i="21"/>
  <c r="V635" i="21"/>
  <c r="W635" i="21" s="1"/>
  <c r="W634" i="21"/>
  <c r="V634" i="21"/>
  <c r="V633" i="21"/>
  <c r="W633" i="21" s="1"/>
  <c r="W632" i="21"/>
  <c r="V632" i="21"/>
  <c r="W631" i="21"/>
  <c r="V631" i="21"/>
  <c r="V630" i="21"/>
  <c r="W630" i="21" s="1"/>
  <c r="W629" i="21"/>
  <c r="V629" i="21"/>
  <c r="W628" i="21"/>
  <c r="V628" i="21"/>
  <c r="W627" i="21"/>
  <c r="V627" i="21"/>
  <c r="V626" i="21"/>
  <c r="W626" i="21" s="1"/>
  <c r="W625" i="21"/>
  <c r="V625" i="21"/>
  <c r="V624" i="21"/>
  <c r="W624" i="21" s="1"/>
  <c r="W623" i="21"/>
  <c r="V623" i="21"/>
  <c r="V622" i="21"/>
  <c r="W622" i="21" s="1"/>
  <c r="W621" i="21"/>
  <c r="V621" i="21"/>
  <c r="V620" i="21"/>
  <c r="W620" i="21" s="1"/>
  <c r="W619" i="21"/>
  <c r="V619" i="21"/>
  <c r="V618" i="21"/>
  <c r="W618" i="21" s="1"/>
  <c r="W617" i="21"/>
  <c r="V617" i="21"/>
  <c r="V616" i="21"/>
  <c r="W616" i="21" s="1"/>
  <c r="W615" i="21"/>
  <c r="V615" i="21"/>
  <c r="V614" i="21"/>
  <c r="W614" i="21" s="1"/>
  <c r="V613" i="21"/>
  <c r="W613" i="21" s="1"/>
  <c r="W612" i="21"/>
  <c r="V612" i="21"/>
  <c r="V611" i="21"/>
  <c r="W611" i="21" s="1"/>
  <c r="W610" i="21"/>
  <c r="V610" i="21"/>
  <c r="V609" i="21"/>
  <c r="W609" i="21" s="1"/>
  <c r="W608" i="21"/>
  <c r="V608" i="21"/>
  <c r="V607" i="21"/>
  <c r="W607" i="21" s="1"/>
  <c r="V606" i="21"/>
  <c r="W606" i="21" s="1"/>
  <c r="V605" i="21"/>
  <c r="W605" i="21" s="1"/>
  <c r="W604" i="21"/>
  <c r="V604" i="21"/>
  <c r="V603" i="21"/>
  <c r="W603" i="21" s="1"/>
  <c r="V602" i="21"/>
  <c r="W602" i="21" s="1"/>
  <c r="V601" i="21"/>
  <c r="W601" i="21" s="1"/>
  <c r="W600" i="21"/>
  <c r="V600" i="21"/>
  <c r="W599" i="21"/>
  <c r="V599" i="21"/>
  <c r="W598" i="21"/>
  <c r="V598" i="21"/>
  <c r="W597" i="21"/>
  <c r="V597" i="21"/>
  <c r="W596" i="21"/>
  <c r="V596" i="21"/>
  <c r="V595" i="21"/>
  <c r="W595" i="21" s="1"/>
  <c r="V594" i="21"/>
  <c r="W594" i="21" s="1"/>
  <c r="V593" i="21"/>
  <c r="W593" i="21" s="1"/>
  <c r="W592" i="21"/>
  <c r="V592" i="21"/>
  <c r="W591" i="21"/>
  <c r="V591" i="21"/>
  <c r="W590" i="21"/>
  <c r="V590" i="21"/>
  <c r="W589" i="21"/>
  <c r="V589" i="21"/>
  <c r="W588" i="21"/>
  <c r="V588" i="21"/>
  <c r="W587" i="21"/>
  <c r="V587" i="21"/>
  <c r="W586" i="21"/>
  <c r="V586" i="21"/>
  <c r="W585" i="21"/>
  <c r="V585" i="21"/>
  <c r="W584" i="21"/>
  <c r="V584" i="21"/>
  <c r="W583" i="21"/>
  <c r="V583" i="21"/>
  <c r="W582" i="21"/>
  <c r="V582" i="21"/>
  <c r="W581" i="21"/>
  <c r="V581" i="21"/>
  <c r="W580" i="21"/>
  <c r="V580" i="21"/>
  <c r="W579" i="21"/>
  <c r="V579" i="21"/>
  <c r="W578" i="21"/>
  <c r="V578" i="21"/>
  <c r="W577" i="21"/>
  <c r="V577" i="21"/>
  <c r="W576" i="21"/>
  <c r="V576" i="21"/>
  <c r="W575" i="21"/>
  <c r="V575" i="21"/>
  <c r="W574" i="21"/>
  <c r="V574" i="21"/>
  <c r="W573" i="21"/>
  <c r="V573" i="21"/>
  <c r="W572" i="21"/>
  <c r="V572" i="21"/>
  <c r="V571" i="21"/>
  <c r="W571" i="21" s="1"/>
  <c r="V570" i="21"/>
  <c r="W570" i="21" s="1"/>
  <c r="V569" i="21"/>
  <c r="W569" i="21" s="1"/>
  <c r="W568" i="21"/>
  <c r="V568" i="21"/>
  <c r="W567" i="21"/>
  <c r="V567" i="21"/>
  <c r="W566" i="21"/>
  <c r="V566" i="21"/>
  <c r="V565" i="21"/>
  <c r="W565" i="21" s="1"/>
  <c r="V564" i="21"/>
  <c r="W564" i="21" s="1"/>
  <c r="V563" i="21"/>
  <c r="W563" i="21" s="1"/>
  <c r="W562" i="21"/>
  <c r="V562" i="21"/>
  <c r="V561" i="21"/>
  <c r="W561" i="21" s="1"/>
  <c r="V560" i="21"/>
  <c r="W560" i="21" s="1"/>
  <c r="V559" i="21"/>
  <c r="W559" i="21" s="1"/>
  <c r="W558" i="21"/>
  <c r="V558" i="21"/>
  <c r="W557" i="21"/>
  <c r="V557" i="21"/>
  <c r="W556" i="21"/>
  <c r="V556" i="21"/>
  <c r="W555" i="21"/>
  <c r="V555" i="21"/>
  <c r="W554" i="21"/>
  <c r="V554" i="21"/>
  <c r="V553" i="21"/>
  <c r="W553" i="21" s="1"/>
  <c r="W552" i="21"/>
  <c r="V552" i="21"/>
  <c r="W551" i="21"/>
  <c r="V551" i="21"/>
  <c r="V550" i="21"/>
  <c r="W550" i="21" s="1"/>
  <c r="V549" i="21"/>
  <c r="W549" i="21" s="1"/>
  <c r="W548" i="21"/>
  <c r="V548" i="21"/>
  <c r="W547" i="21"/>
  <c r="V547" i="21"/>
  <c r="W546" i="21"/>
  <c r="V546" i="21"/>
  <c r="V545" i="21"/>
  <c r="W545" i="21" s="1"/>
  <c r="W544" i="21"/>
  <c r="V544" i="21"/>
  <c r="V543" i="21"/>
  <c r="W543" i="21" s="1"/>
  <c r="W542" i="21"/>
  <c r="V542" i="21"/>
  <c r="W541" i="21"/>
  <c r="V541" i="21"/>
  <c r="W540" i="21"/>
  <c r="V540" i="21"/>
  <c r="W539" i="21"/>
  <c r="V539" i="21"/>
  <c r="W538" i="21"/>
  <c r="V538" i="21"/>
  <c r="W537" i="21"/>
  <c r="V537" i="21"/>
  <c r="W536" i="21"/>
  <c r="V536" i="21"/>
  <c r="W535" i="21"/>
  <c r="V535" i="21"/>
  <c r="W534" i="21"/>
  <c r="V534" i="21"/>
  <c r="W533" i="21"/>
  <c r="V533" i="21"/>
  <c r="W532" i="21"/>
  <c r="V532" i="21"/>
  <c r="W531" i="21"/>
  <c r="V531" i="21"/>
  <c r="W530" i="21"/>
  <c r="V530" i="21"/>
  <c r="W529" i="21"/>
  <c r="V529" i="21"/>
  <c r="W528" i="21"/>
  <c r="V528" i="21"/>
  <c r="W527" i="21"/>
  <c r="V527" i="21"/>
  <c r="W526" i="21"/>
  <c r="V526" i="21"/>
  <c r="W525" i="21"/>
  <c r="V525" i="21"/>
  <c r="W524" i="21"/>
  <c r="V524" i="21"/>
  <c r="W523" i="21"/>
  <c r="V523" i="21"/>
  <c r="W522" i="21"/>
  <c r="V522" i="21"/>
  <c r="V521" i="21"/>
  <c r="W521" i="21" s="1"/>
  <c r="V520" i="21"/>
  <c r="W520" i="21" s="1"/>
  <c r="W519" i="21"/>
  <c r="V519" i="21"/>
  <c r="V518" i="21"/>
  <c r="W518" i="21" s="1"/>
  <c r="W517" i="21"/>
  <c r="V517" i="21"/>
  <c r="V516" i="21"/>
  <c r="W516" i="21" s="1"/>
  <c r="V515" i="21"/>
  <c r="W515" i="21" s="1"/>
  <c r="W514" i="21"/>
  <c r="V514" i="21"/>
  <c r="V513" i="21"/>
  <c r="W513" i="21" s="1"/>
  <c r="W512" i="21"/>
  <c r="V512" i="21"/>
  <c r="V511" i="21"/>
  <c r="W511" i="21" s="1"/>
  <c r="W510" i="21"/>
  <c r="V510" i="21"/>
  <c r="W509" i="21"/>
  <c r="V509" i="21"/>
  <c r="W508" i="21"/>
  <c r="V508" i="21"/>
  <c r="W507" i="21"/>
  <c r="V507" i="21"/>
  <c r="W506" i="21"/>
  <c r="V506" i="21"/>
  <c r="W505" i="21"/>
  <c r="V505" i="21"/>
  <c r="W504" i="21"/>
  <c r="V504" i="21"/>
  <c r="V503" i="21"/>
  <c r="W503" i="21" s="1"/>
  <c r="W502" i="21"/>
  <c r="V502" i="21"/>
  <c r="W501" i="21"/>
  <c r="V501" i="21"/>
  <c r="W500" i="21"/>
  <c r="V500" i="21"/>
  <c r="V499" i="21"/>
  <c r="W499" i="21" s="1"/>
  <c r="W498" i="21"/>
  <c r="V498" i="21"/>
  <c r="W497" i="21"/>
  <c r="V497" i="21"/>
  <c r="W496" i="21"/>
  <c r="V496" i="21"/>
  <c r="V495" i="21"/>
  <c r="W495" i="21" s="1"/>
  <c r="V494" i="21"/>
  <c r="W494" i="21" s="1"/>
  <c r="V493" i="21"/>
  <c r="W493" i="21" s="1"/>
  <c r="W492" i="21"/>
  <c r="V492" i="21"/>
  <c r="W491" i="21"/>
  <c r="V491" i="21"/>
  <c r="W490" i="21"/>
  <c r="V490" i="21"/>
  <c r="W489" i="21"/>
  <c r="V489" i="21"/>
  <c r="W488" i="21"/>
  <c r="V488" i="21"/>
  <c r="W487" i="21"/>
  <c r="V487" i="21"/>
  <c r="W486" i="21"/>
  <c r="V486" i="21"/>
  <c r="W485" i="21"/>
  <c r="V485" i="21"/>
  <c r="W484" i="21"/>
  <c r="V484" i="21"/>
  <c r="W483" i="21"/>
  <c r="V483" i="21"/>
  <c r="W482" i="21"/>
  <c r="V482" i="21"/>
  <c r="W481" i="21"/>
  <c r="V481" i="21"/>
  <c r="W480" i="21"/>
  <c r="V480" i="21"/>
  <c r="W479" i="21"/>
  <c r="V479" i="21"/>
  <c r="W478" i="21"/>
  <c r="V478" i="21"/>
  <c r="W477" i="21"/>
  <c r="V477" i="21"/>
  <c r="W476" i="21"/>
  <c r="V476" i="21"/>
  <c r="W475" i="21"/>
  <c r="V475" i="21"/>
  <c r="W474" i="21"/>
  <c r="V474" i="21"/>
  <c r="W473" i="21"/>
  <c r="V473" i="21"/>
  <c r="W472" i="21"/>
  <c r="V472" i="21"/>
  <c r="V471" i="21"/>
  <c r="W471" i="21" s="1"/>
  <c r="V470" i="21"/>
  <c r="W470" i="21" s="1"/>
  <c r="V469" i="21"/>
  <c r="W469" i="21" s="1"/>
  <c r="W468" i="21"/>
  <c r="V468" i="21"/>
  <c r="W467" i="21"/>
  <c r="V467" i="21"/>
  <c r="W466" i="21"/>
  <c r="V466" i="21"/>
  <c r="V465" i="21"/>
  <c r="W465" i="21" s="1"/>
  <c r="V464" i="21"/>
  <c r="W464" i="21" s="1"/>
  <c r="V463" i="21"/>
  <c r="W463" i="21" s="1"/>
  <c r="W462" i="21"/>
  <c r="V462" i="21"/>
  <c r="V461" i="21"/>
  <c r="W461" i="21" s="1"/>
  <c r="V460" i="21"/>
  <c r="W460" i="21" s="1"/>
  <c r="V459" i="21"/>
  <c r="W459" i="21" s="1"/>
  <c r="W458" i="21"/>
  <c r="V458" i="21"/>
  <c r="W457" i="21"/>
  <c r="V457" i="21"/>
  <c r="W456" i="21"/>
  <c r="V456" i="21"/>
  <c r="W455" i="21"/>
  <c r="V455" i="21"/>
  <c r="W454" i="21"/>
  <c r="V454" i="21"/>
  <c r="V453" i="21"/>
  <c r="W453" i="21" s="1"/>
  <c r="W452" i="21"/>
  <c r="V452" i="21"/>
  <c r="W451" i="21"/>
  <c r="V451" i="21"/>
  <c r="V450" i="21"/>
  <c r="W450" i="21" s="1"/>
  <c r="V449" i="21"/>
  <c r="W449" i="21" s="1"/>
  <c r="W448" i="21"/>
  <c r="V448" i="21"/>
  <c r="W447" i="21"/>
  <c r="V447" i="21"/>
  <c r="W446" i="21"/>
  <c r="V446" i="21"/>
  <c r="V445" i="21"/>
  <c r="W445" i="21" s="1"/>
  <c r="V444" i="21"/>
  <c r="W444" i="21" s="1"/>
  <c r="V443" i="21"/>
  <c r="W443" i="21" s="1"/>
  <c r="W442" i="21"/>
  <c r="V442" i="21"/>
  <c r="V441" i="21"/>
  <c r="W441" i="21" s="1"/>
  <c r="W440" i="21"/>
  <c r="V440" i="21"/>
  <c r="W439" i="21"/>
  <c r="V439" i="21"/>
  <c r="W438" i="21"/>
  <c r="V438" i="21"/>
  <c r="W437" i="21"/>
  <c r="V437" i="21"/>
  <c r="W436" i="21"/>
  <c r="V436" i="21"/>
  <c r="W435" i="21"/>
  <c r="V435" i="21"/>
  <c r="W434" i="21"/>
  <c r="V434" i="21"/>
  <c r="W433" i="21"/>
  <c r="V433" i="21"/>
  <c r="W432" i="21"/>
  <c r="V432" i="21"/>
  <c r="W431" i="21"/>
  <c r="V431" i="21"/>
  <c r="W430" i="21"/>
  <c r="V430" i="21"/>
  <c r="W429" i="21"/>
  <c r="V429" i="21"/>
  <c r="W428" i="21"/>
  <c r="V428" i="21"/>
  <c r="W427" i="21"/>
  <c r="V427" i="21"/>
  <c r="W426" i="21"/>
  <c r="V426" i="21"/>
  <c r="W425" i="21"/>
  <c r="V425" i="21"/>
  <c r="W424" i="21"/>
  <c r="V424" i="21"/>
  <c r="W423" i="21"/>
  <c r="V423" i="21"/>
  <c r="W422" i="21"/>
  <c r="V422" i="21"/>
  <c r="W421" i="21"/>
  <c r="V421" i="21"/>
  <c r="W420" i="21"/>
  <c r="V420" i="21"/>
  <c r="W419" i="21"/>
  <c r="V419" i="21"/>
  <c r="W418" i="21"/>
  <c r="V418" i="21"/>
  <c r="W417" i="21"/>
  <c r="V417" i="21"/>
  <c r="W416" i="21"/>
  <c r="V416" i="21"/>
  <c r="W415" i="21"/>
  <c r="V415" i="21"/>
  <c r="W414" i="21"/>
  <c r="V414" i="21"/>
  <c r="W413" i="21"/>
  <c r="V413" i="21"/>
  <c r="W412" i="21"/>
  <c r="V412" i="21"/>
  <c r="W411" i="21"/>
  <c r="V411" i="21"/>
  <c r="W410" i="21"/>
  <c r="V410" i="21"/>
  <c r="V409" i="21"/>
  <c r="W409" i="21" s="1"/>
  <c r="W408" i="21"/>
  <c r="V408" i="21"/>
  <c r="V407" i="21"/>
  <c r="W407" i="21" s="1"/>
  <c r="V406" i="21"/>
  <c r="W406" i="21" s="1"/>
  <c r="V405" i="21"/>
  <c r="W405" i="21" s="1"/>
  <c r="W404" i="21"/>
  <c r="V404" i="21"/>
  <c r="W403" i="21"/>
  <c r="V403" i="21"/>
  <c r="W402" i="21"/>
  <c r="V402" i="21"/>
  <c r="W401" i="21"/>
  <c r="V401" i="21"/>
  <c r="W400" i="21"/>
  <c r="V400" i="21"/>
  <c r="W399" i="21"/>
  <c r="V399" i="21"/>
  <c r="W398" i="21"/>
  <c r="V398" i="21"/>
  <c r="W397" i="21"/>
  <c r="V397" i="21"/>
  <c r="W396" i="21"/>
  <c r="V396" i="21"/>
  <c r="W395" i="21"/>
  <c r="V395" i="21"/>
  <c r="W394" i="21"/>
  <c r="V394" i="21"/>
  <c r="W393" i="21"/>
  <c r="V393" i="21"/>
  <c r="W392" i="21"/>
  <c r="V392" i="21"/>
  <c r="W391" i="21"/>
  <c r="V391" i="21"/>
  <c r="W390" i="21"/>
  <c r="V390" i="21"/>
  <c r="W389" i="21"/>
  <c r="V389" i="21"/>
  <c r="W388" i="21"/>
  <c r="V388" i="21"/>
  <c r="W387" i="21"/>
  <c r="V387" i="21"/>
  <c r="W386" i="21"/>
  <c r="V386" i="21"/>
  <c r="W385" i="21"/>
  <c r="V385" i="21"/>
  <c r="W384" i="21"/>
  <c r="V384" i="21"/>
  <c r="W383" i="21"/>
  <c r="V383" i="21"/>
  <c r="W382" i="21"/>
  <c r="V382" i="21"/>
  <c r="W381" i="21"/>
  <c r="V381" i="21"/>
  <c r="W380" i="21"/>
  <c r="V380" i="21"/>
  <c r="W379" i="21"/>
  <c r="V379" i="21"/>
  <c r="W378" i="21"/>
  <c r="V378" i="21"/>
  <c r="W377" i="21"/>
  <c r="V377" i="21"/>
  <c r="W376" i="21"/>
  <c r="V376" i="21"/>
  <c r="W375" i="21"/>
  <c r="V375" i="21"/>
  <c r="W374" i="21"/>
  <c r="V374" i="21"/>
  <c r="W373" i="21"/>
  <c r="V373" i="21"/>
  <c r="W372" i="21"/>
  <c r="V372" i="21"/>
  <c r="W371" i="21"/>
  <c r="V371" i="21"/>
  <c r="W370" i="21"/>
  <c r="V370" i="21"/>
  <c r="W369" i="21"/>
  <c r="V369" i="21"/>
  <c r="W368" i="21"/>
  <c r="V368" i="21"/>
  <c r="W367" i="21"/>
  <c r="V367" i="21"/>
  <c r="W366" i="21"/>
  <c r="V366" i="21"/>
  <c r="W365" i="21"/>
  <c r="V365" i="21"/>
  <c r="W364" i="21"/>
  <c r="V364" i="21"/>
  <c r="W363" i="21"/>
  <c r="V363" i="21"/>
  <c r="W362" i="21"/>
  <c r="V362" i="21"/>
  <c r="W361" i="21"/>
  <c r="V361" i="21"/>
  <c r="W360" i="21"/>
  <c r="V360" i="21"/>
  <c r="W359" i="21"/>
  <c r="V359" i="21"/>
  <c r="W358" i="21"/>
  <c r="V358" i="21"/>
  <c r="W357" i="21"/>
  <c r="V357" i="21"/>
  <c r="W356" i="21"/>
  <c r="V356" i="21"/>
  <c r="W355" i="21"/>
  <c r="V355" i="21"/>
  <c r="W354" i="21"/>
  <c r="V354" i="21"/>
  <c r="W353" i="21"/>
  <c r="V353" i="21"/>
  <c r="W352" i="21"/>
  <c r="V352" i="21"/>
  <c r="W351" i="21"/>
  <c r="V351" i="21"/>
  <c r="W350" i="21"/>
  <c r="V350" i="21"/>
  <c r="W349" i="21"/>
  <c r="V349" i="21"/>
  <c r="W348" i="21"/>
  <c r="V348" i="21"/>
  <c r="W347" i="21"/>
  <c r="V347" i="21"/>
  <c r="W346" i="21"/>
  <c r="V346" i="21"/>
  <c r="W345" i="21"/>
  <c r="V345" i="21"/>
  <c r="W344" i="21"/>
  <c r="V344" i="21"/>
  <c r="W343" i="21"/>
  <c r="V343" i="21"/>
  <c r="W342" i="21"/>
  <c r="V342" i="21"/>
  <c r="W341" i="21"/>
  <c r="V341" i="21"/>
  <c r="W340" i="21"/>
  <c r="V340" i="21"/>
  <c r="W339" i="21"/>
  <c r="V339" i="21"/>
  <c r="W338" i="21"/>
  <c r="V338" i="21"/>
  <c r="W337" i="21"/>
  <c r="V337" i="21"/>
  <c r="W336" i="21"/>
  <c r="V336" i="21"/>
  <c r="W335" i="21"/>
  <c r="V335" i="21"/>
  <c r="W334" i="21"/>
  <c r="V334" i="21"/>
  <c r="W333" i="21"/>
  <c r="V333" i="21"/>
  <c r="W332" i="21"/>
  <c r="V332" i="21"/>
  <c r="W331" i="21"/>
  <c r="V331" i="21"/>
  <c r="W330" i="21"/>
  <c r="V330" i="21"/>
  <c r="W329" i="21"/>
  <c r="V329" i="21"/>
  <c r="W328" i="21"/>
  <c r="V328" i="21"/>
  <c r="W327" i="21"/>
  <c r="V327" i="21"/>
  <c r="W326" i="21"/>
  <c r="V326" i="21"/>
  <c r="W325" i="21"/>
  <c r="V325" i="21"/>
  <c r="W324" i="21"/>
  <c r="V324" i="21"/>
  <c r="W323" i="21"/>
  <c r="V323" i="21"/>
  <c r="W322" i="21"/>
  <c r="V322" i="21"/>
  <c r="W321" i="21"/>
  <c r="V321" i="21"/>
  <c r="W320" i="21"/>
  <c r="V320" i="21"/>
  <c r="W319" i="21"/>
  <c r="V319" i="21"/>
  <c r="W318" i="21"/>
  <c r="V318" i="21"/>
  <c r="W317" i="21"/>
  <c r="V317" i="21"/>
  <c r="W316" i="21"/>
  <c r="V316" i="21"/>
  <c r="W315" i="21"/>
  <c r="V315" i="21"/>
  <c r="W314" i="21"/>
  <c r="V314" i="21"/>
  <c r="W313" i="21"/>
  <c r="V313" i="21"/>
  <c r="W312" i="21"/>
  <c r="V312" i="21"/>
  <c r="W311" i="21"/>
  <c r="V311" i="21"/>
  <c r="W310" i="21"/>
  <c r="V310" i="21"/>
  <c r="W309" i="21"/>
  <c r="V309" i="21"/>
  <c r="W308" i="21"/>
  <c r="V308" i="21"/>
  <c r="W307" i="21"/>
  <c r="V307" i="21"/>
  <c r="W306" i="21"/>
  <c r="V306" i="21"/>
  <c r="W305" i="21"/>
  <c r="V305" i="21"/>
  <c r="W304" i="21"/>
  <c r="V304" i="21"/>
  <c r="W303" i="21"/>
  <c r="V303" i="21"/>
  <c r="W302" i="21"/>
  <c r="V302" i="21"/>
  <c r="W301" i="21"/>
  <c r="V301" i="21"/>
  <c r="W300" i="21"/>
  <c r="V300" i="21"/>
  <c r="W299" i="21"/>
  <c r="V299" i="21"/>
  <c r="W298" i="21"/>
  <c r="V298" i="21"/>
  <c r="W297" i="21"/>
  <c r="V297" i="21"/>
  <c r="W296" i="21"/>
  <c r="V296" i="21"/>
  <c r="W295" i="21"/>
  <c r="V295" i="21"/>
  <c r="W294" i="21"/>
  <c r="V294" i="21"/>
  <c r="W293" i="21"/>
  <c r="V293" i="21"/>
  <c r="W292" i="21"/>
  <c r="V292" i="21"/>
  <c r="W291" i="21"/>
  <c r="V291" i="21"/>
  <c r="W290" i="21"/>
  <c r="V290" i="21"/>
  <c r="W289" i="21"/>
  <c r="V289" i="21"/>
  <c r="W288" i="21"/>
  <c r="V288" i="21"/>
  <c r="W287" i="21"/>
  <c r="V287" i="21"/>
  <c r="W286" i="21"/>
  <c r="V286" i="21"/>
  <c r="W285" i="21"/>
  <c r="V285" i="21"/>
  <c r="W284" i="21"/>
  <c r="V284" i="21"/>
  <c r="W283" i="21"/>
  <c r="V283" i="21"/>
  <c r="W282" i="21"/>
  <c r="V282" i="21"/>
  <c r="W281" i="21"/>
  <c r="V281" i="21"/>
  <c r="W280" i="21"/>
  <c r="V280" i="21"/>
  <c r="W279" i="21"/>
  <c r="V279" i="21"/>
  <c r="W278" i="21"/>
  <c r="V278" i="21"/>
  <c r="W277" i="21"/>
  <c r="V277" i="21"/>
  <c r="W276" i="21"/>
  <c r="V276" i="21"/>
  <c r="W275" i="21"/>
  <c r="V275" i="21"/>
  <c r="W274" i="21"/>
  <c r="V274" i="21"/>
  <c r="W273" i="21"/>
  <c r="V273" i="21"/>
  <c r="W272" i="21"/>
  <c r="V272" i="21"/>
  <c r="W271" i="21"/>
  <c r="V271" i="21"/>
  <c r="W270" i="21"/>
  <c r="V270" i="21"/>
  <c r="W269" i="21"/>
  <c r="V269" i="21"/>
  <c r="W268" i="21"/>
  <c r="V268" i="21"/>
  <c r="W267" i="21"/>
  <c r="V267" i="21"/>
  <c r="W266" i="21"/>
  <c r="V266" i="21"/>
  <c r="W265" i="21"/>
  <c r="V265" i="21"/>
  <c r="W264" i="21"/>
  <c r="V264" i="21"/>
  <c r="W263" i="21"/>
  <c r="V263" i="21"/>
  <c r="W262" i="21"/>
  <c r="V262" i="21"/>
  <c r="W261" i="21"/>
  <c r="V261" i="21"/>
  <c r="W260" i="21"/>
  <c r="V260" i="21"/>
  <c r="W259" i="21"/>
  <c r="V259" i="21"/>
  <c r="W258" i="21"/>
  <c r="V258" i="21"/>
  <c r="W257" i="21"/>
  <c r="V257" i="21"/>
  <c r="W256" i="21"/>
  <c r="V256" i="21"/>
  <c r="W255" i="21"/>
  <c r="V255" i="21"/>
  <c r="W254" i="21"/>
  <c r="V254" i="21"/>
  <c r="W253" i="21"/>
  <c r="V253" i="21"/>
  <c r="W252" i="21"/>
  <c r="V252" i="21"/>
  <c r="W251" i="21"/>
  <c r="V251" i="21"/>
  <c r="W250" i="21"/>
  <c r="V250" i="21"/>
  <c r="W249" i="21"/>
  <c r="V249" i="21"/>
  <c r="W248" i="21"/>
  <c r="V248" i="21"/>
  <c r="W247" i="21"/>
  <c r="V247" i="21"/>
  <c r="W246" i="21"/>
  <c r="V246" i="21"/>
  <c r="W245" i="21"/>
  <c r="V245" i="21"/>
  <c r="W244" i="21"/>
  <c r="V244" i="21"/>
  <c r="W243" i="21"/>
  <c r="V243" i="21"/>
  <c r="W242" i="21"/>
  <c r="V242" i="21"/>
  <c r="W241" i="21"/>
  <c r="V241" i="21"/>
  <c r="W240" i="21"/>
  <c r="V240" i="21"/>
  <c r="W239" i="21"/>
  <c r="V239" i="21"/>
  <c r="W238" i="21"/>
  <c r="V238" i="21"/>
  <c r="W237" i="21"/>
  <c r="V237" i="21"/>
  <c r="W236" i="21"/>
  <c r="V236" i="21"/>
  <c r="W235" i="21"/>
  <c r="V235" i="21"/>
  <c r="W234" i="21"/>
  <c r="V234" i="21"/>
  <c r="W233" i="21"/>
  <c r="V233" i="21"/>
  <c r="W232" i="21"/>
  <c r="V232" i="21"/>
  <c r="W231" i="21"/>
  <c r="V231" i="21"/>
  <c r="W230" i="21"/>
  <c r="V230" i="21"/>
  <c r="W229" i="21"/>
  <c r="V229" i="21"/>
  <c r="W228" i="21"/>
  <c r="V228" i="21"/>
  <c r="W227" i="21"/>
  <c r="V227" i="21"/>
  <c r="W226" i="21"/>
  <c r="V226" i="21"/>
  <c r="W225" i="21"/>
  <c r="V225" i="21"/>
  <c r="W224" i="21"/>
  <c r="V224" i="21"/>
  <c r="W223" i="21"/>
  <c r="V223" i="21"/>
  <c r="W222" i="21"/>
  <c r="V222" i="21"/>
  <c r="W221" i="21"/>
  <c r="V221" i="21"/>
  <c r="W220" i="21"/>
  <c r="V220" i="21"/>
  <c r="W219" i="21"/>
  <c r="V219" i="21"/>
  <c r="W218" i="21"/>
  <c r="V218" i="21"/>
  <c r="W217" i="21"/>
  <c r="V217" i="21"/>
  <c r="W216" i="21"/>
  <c r="V216" i="21"/>
  <c r="W215" i="21"/>
  <c r="V215" i="21"/>
  <c r="W214" i="21"/>
  <c r="V214" i="21"/>
  <c r="W213" i="21"/>
  <c r="V213" i="21"/>
  <c r="W212" i="21"/>
  <c r="V212" i="21"/>
  <c r="W211" i="21"/>
  <c r="V211" i="21"/>
  <c r="W210" i="21"/>
  <c r="V210" i="21"/>
  <c r="W209" i="21"/>
  <c r="V209" i="21"/>
  <c r="W208" i="21"/>
  <c r="V208" i="21"/>
  <c r="W207" i="21"/>
  <c r="V207" i="21"/>
  <c r="W206" i="21"/>
  <c r="V206" i="21"/>
  <c r="W205" i="21"/>
  <c r="V205" i="21"/>
  <c r="W204" i="21"/>
  <c r="V204" i="21"/>
  <c r="W203" i="21"/>
  <c r="V203" i="21"/>
  <c r="W202" i="21"/>
  <c r="V202" i="21"/>
  <c r="W201" i="21"/>
  <c r="V201" i="21"/>
  <c r="W200" i="21"/>
  <c r="V200" i="21"/>
  <c r="W199" i="21"/>
  <c r="V199" i="21"/>
  <c r="W198" i="21"/>
  <c r="V198" i="21"/>
  <c r="W197" i="21"/>
  <c r="V197" i="21"/>
  <c r="W196" i="21"/>
  <c r="V196" i="21"/>
  <c r="W195" i="21"/>
  <c r="V195" i="21"/>
  <c r="W194" i="21"/>
  <c r="V194" i="21"/>
  <c r="W193" i="21"/>
  <c r="V193" i="21"/>
  <c r="W192" i="21"/>
  <c r="V192" i="21"/>
  <c r="W191" i="21"/>
  <c r="V191" i="21"/>
  <c r="W190" i="21"/>
  <c r="V190" i="21"/>
  <c r="W189" i="21"/>
  <c r="V189" i="21"/>
  <c r="W188" i="21"/>
  <c r="V188" i="21"/>
  <c r="W187" i="21"/>
  <c r="V187" i="21"/>
  <c r="W186" i="21"/>
  <c r="V186" i="21"/>
  <c r="W185" i="21"/>
  <c r="V185" i="21"/>
  <c r="W184" i="21"/>
  <c r="V184" i="21"/>
  <c r="W183" i="21"/>
  <c r="V183" i="21"/>
  <c r="W182" i="21"/>
  <c r="V182" i="21"/>
  <c r="W181" i="21"/>
  <c r="V181" i="21"/>
  <c r="W180" i="21"/>
  <c r="V180" i="21"/>
  <c r="W179" i="21"/>
  <c r="V179" i="21"/>
  <c r="W178" i="21"/>
  <c r="V178" i="21"/>
  <c r="W177" i="21"/>
  <c r="V177" i="21"/>
  <c r="W176" i="21"/>
  <c r="V176" i="21"/>
  <c r="W175" i="21"/>
  <c r="V175" i="21"/>
  <c r="W174" i="21"/>
  <c r="V174" i="21"/>
  <c r="W173" i="21"/>
  <c r="V173" i="21"/>
  <c r="W172" i="21"/>
  <c r="V172" i="21"/>
  <c r="W171" i="21"/>
  <c r="V171" i="21"/>
  <c r="W170" i="21"/>
  <c r="V170" i="21"/>
  <c r="W169" i="21"/>
  <c r="V169" i="21"/>
  <c r="W168" i="21"/>
  <c r="V168" i="21"/>
  <c r="W167" i="21"/>
  <c r="V167" i="21"/>
  <c r="W166" i="21"/>
  <c r="V166" i="21"/>
  <c r="W165" i="21"/>
  <c r="V165" i="21"/>
  <c r="W164" i="21"/>
  <c r="V164" i="21"/>
  <c r="W163" i="21"/>
  <c r="V163" i="21"/>
  <c r="W162" i="21"/>
  <c r="V162" i="21"/>
  <c r="W161" i="21"/>
  <c r="V161" i="21"/>
  <c r="W160" i="21"/>
  <c r="V160" i="21"/>
  <c r="W159" i="21"/>
  <c r="V159" i="21"/>
  <c r="W158" i="21"/>
  <c r="V158" i="21"/>
  <c r="W157" i="21"/>
  <c r="V157" i="21"/>
  <c r="W156" i="21"/>
  <c r="V156" i="21"/>
  <c r="W155" i="21"/>
  <c r="V155" i="21"/>
  <c r="W154" i="21"/>
  <c r="V154" i="21"/>
  <c r="W153" i="21"/>
  <c r="V153" i="21"/>
  <c r="W152" i="21"/>
  <c r="V152" i="21"/>
  <c r="W151" i="21"/>
  <c r="V151" i="21"/>
  <c r="W150" i="21"/>
  <c r="V150" i="21"/>
  <c r="W149" i="21"/>
  <c r="V149" i="21"/>
  <c r="W148" i="21"/>
  <c r="V148" i="21"/>
  <c r="W147" i="21"/>
  <c r="V147" i="21"/>
  <c r="W146" i="21"/>
  <c r="V146" i="21"/>
  <c r="W145" i="21"/>
  <c r="V145" i="21"/>
  <c r="W144" i="21"/>
  <c r="V144" i="21"/>
  <c r="W143" i="21"/>
  <c r="V143" i="21"/>
  <c r="W142" i="21"/>
  <c r="V142" i="21"/>
  <c r="W141" i="21"/>
  <c r="V141" i="21"/>
  <c r="W140" i="21"/>
  <c r="V140" i="21"/>
  <c r="W139" i="21"/>
  <c r="V139" i="21"/>
  <c r="W138" i="21"/>
  <c r="V138" i="21"/>
  <c r="W137" i="21"/>
  <c r="V137" i="21"/>
  <c r="W136" i="21"/>
  <c r="V136" i="21"/>
  <c r="W135" i="21"/>
  <c r="V135" i="21"/>
  <c r="W134" i="21"/>
  <c r="V134" i="21"/>
  <c r="W133" i="21"/>
  <c r="V133" i="21"/>
  <c r="W132" i="21"/>
  <c r="V132" i="21"/>
  <c r="W131" i="21"/>
  <c r="V131" i="21"/>
  <c r="W130" i="21"/>
  <c r="V130" i="21"/>
  <c r="W129" i="21"/>
  <c r="V129" i="21"/>
  <c r="W128" i="21"/>
  <c r="V128" i="21"/>
  <c r="W127" i="21"/>
  <c r="V127" i="21"/>
  <c r="W126" i="21"/>
  <c r="V126" i="21"/>
  <c r="W125" i="21"/>
  <c r="V125" i="21"/>
  <c r="W124" i="21"/>
  <c r="V124" i="21"/>
  <c r="W123" i="21"/>
  <c r="V123" i="21"/>
  <c r="W122" i="21"/>
  <c r="V122" i="21"/>
  <c r="W121" i="21"/>
  <c r="V121" i="21"/>
  <c r="W120" i="21"/>
  <c r="V120" i="21"/>
  <c r="W119" i="21"/>
  <c r="V119" i="21"/>
  <c r="W118" i="21"/>
  <c r="V118" i="21"/>
  <c r="W117" i="21"/>
  <c r="V117" i="21"/>
  <c r="W116" i="21"/>
  <c r="V116" i="21"/>
  <c r="W115" i="21"/>
  <c r="V115" i="21"/>
  <c r="W114" i="21"/>
  <c r="V114" i="21"/>
  <c r="W113" i="21"/>
  <c r="V113" i="21"/>
  <c r="W112" i="21"/>
  <c r="V112" i="21"/>
  <c r="W111" i="21"/>
  <c r="V111" i="21"/>
  <c r="W110" i="21"/>
  <c r="V110" i="21"/>
  <c r="W109" i="21"/>
  <c r="V109" i="21"/>
  <c r="W108" i="21"/>
  <c r="V108" i="21"/>
  <c r="W107" i="21"/>
  <c r="V107" i="21"/>
  <c r="W106" i="21"/>
  <c r="V106" i="21"/>
  <c r="W105" i="21"/>
  <c r="V105" i="21"/>
  <c r="W104" i="21"/>
  <c r="V104" i="21"/>
  <c r="W103" i="21"/>
  <c r="V103" i="21"/>
  <c r="W102" i="21"/>
  <c r="V102" i="21"/>
  <c r="W101" i="21"/>
  <c r="V101" i="21"/>
  <c r="W100" i="21"/>
  <c r="V100" i="21"/>
  <c r="W99" i="21"/>
  <c r="V99" i="21"/>
  <c r="W98" i="21"/>
  <c r="V98" i="21"/>
  <c r="W97" i="21"/>
  <c r="V97" i="21"/>
  <c r="W96" i="21"/>
  <c r="V96" i="21"/>
  <c r="W95" i="21"/>
  <c r="V95" i="21"/>
  <c r="W94" i="21"/>
  <c r="V94" i="21"/>
  <c r="W93" i="21"/>
  <c r="V93" i="21"/>
  <c r="W92" i="21"/>
  <c r="V92" i="21"/>
  <c r="W91" i="21"/>
  <c r="V91" i="21"/>
  <c r="W90" i="21"/>
  <c r="V90" i="21"/>
  <c r="W89" i="21"/>
  <c r="V89" i="21"/>
  <c r="W88" i="21"/>
  <c r="V88" i="21"/>
  <c r="W87" i="21"/>
  <c r="V87" i="21"/>
  <c r="W86" i="21"/>
  <c r="V86" i="21"/>
  <c r="W85" i="21"/>
  <c r="V85" i="21"/>
  <c r="W84" i="21"/>
  <c r="V84" i="21"/>
  <c r="W83" i="21"/>
  <c r="V83" i="21"/>
  <c r="W82" i="21"/>
  <c r="V82" i="21"/>
  <c r="W81" i="21"/>
  <c r="V81" i="21"/>
  <c r="W80" i="21"/>
  <c r="V80" i="21"/>
  <c r="W79" i="21"/>
  <c r="V79" i="21"/>
  <c r="W78" i="21"/>
  <c r="V78" i="21"/>
  <c r="W77" i="21"/>
  <c r="V77" i="21"/>
  <c r="W76" i="21"/>
  <c r="V76" i="21"/>
  <c r="W75" i="21"/>
  <c r="V75" i="21"/>
  <c r="W74" i="21"/>
  <c r="V74" i="21"/>
  <c r="W73" i="21"/>
  <c r="V73" i="21"/>
  <c r="W72" i="21"/>
  <c r="V72" i="21"/>
  <c r="W71" i="21"/>
  <c r="V71" i="21"/>
  <c r="W70" i="21"/>
  <c r="V70" i="21"/>
  <c r="W69" i="21"/>
  <c r="V69" i="21"/>
  <c r="W68" i="21"/>
  <c r="V68" i="21"/>
  <c r="W67" i="21"/>
  <c r="V67" i="21"/>
  <c r="W66" i="21"/>
  <c r="V66" i="21"/>
  <c r="W65" i="21"/>
  <c r="V65" i="21"/>
  <c r="W64" i="21"/>
  <c r="V64" i="21"/>
  <c r="W63" i="21"/>
  <c r="V63" i="21"/>
  <c r="W62" i="21"/>
  <c r="V62" i="21"/>
  <c r="W61" i="21"/>
  <c r="V61" i="21"/>
  <c r="W60" i="21"/>
  <c r="V60" i="21"/>
  <c r="W59" i="21"/>
  <c r="V59" i="21"/>
  <c r="W58" i="21"/>
  <c r="V58" i="21"/>
  <c r="W57" i="21"/>
  <c r="V57" i="21"/>
  <c r="W56" i="21"/>
  <c r="V56" i="21"/>
  <c r="W55" i="21"/>
  <c r="V55" i="21"/>
  <c r="W54" i="21"/>
  <c r="V54" i="21"/>
  <c r="W53" i="21"/>
  <c r="V53" i="21"/>
  <c r="W52" i="21"/>
  <c r="V52" i="21"/>
  <c r="W51" i="21"/>
  <c r="V51" i="21"/>
  <c r="W50" i="21"/>
  <c r="V50" i="21"/>
  <c r="W49" i="21"/>
  <c r="V49" i="21"/>
  <c r="W48" i="21"/>
  <c r="V48" i="21"/>
  <c r="W47" i="21"/>
  <c r="V47" i="21"/>
  <c r="W46" i="21"/>
  <c r="V46" i="21"/>
  <c r="W45" i="21"/>
  <c r="V45" i="21"/>
  <c r="W44" i="21"/>
  <c r="V44" i="21"/>
  <c r="W43" i="21"/>
  <c r="V43" i="21"/>
  <c r="W42" i="21"/>
  <c r="V42" i="21"/>
  <c r="W41" i="21"/>
  <c r="V41" i="21"/>
  <c r="W40" i="21"/>
  <c r="V40" i="21"/>
  <c r="W39" i="21"/>
  <c r="V39" i="21"/>
  <c r="W38" i="21"/>
  <c r="V38" i="21"/>
  <c r="W37" i="21"/>
  <c r="V37" i="21"/>
  <c r="W36" i="21"/>
  <c r="V36" i="21"/>
  <c r="W35" i="21"/>
  <c r="V35" i="21"/>
  <c r="W34" i="21"/>
  <c r="V34" i="21"/>
  <c r="W33" i="21"/>
  <c r="V33" i="21"/>
  <c r="W32" i="21"/>
  <c r="V32" i="21"/>
  <c r="W31" i="21"/>
  <c r="V31" i="21"/>
  <c r="W30" i="21"/>
  <c r="V30" i="21"/>
  <c r="W29" i="21"/>
  <c r="V29" i="21"/>
  <c r="W28" i="21"/>
  <c r="V28" i="21"/>
  <c r="W27" i="21"/>
  <c r="V27" i="21"/>
  <c r="W26" i="21"/>
  <c r="V26" i="21"/>
  <c r="W25" i="21"/>
  <c r="V25" i="21"/>
  <c r="W24" i="21"/>
  <c r="V24" i="21"/>
  <c r="W23" i="21"/>
  <c r="V23" i="21"/>
  <c r="W22" i="21"/>
  <c r="V22" i="21"/>
  <c r="W21" i="21"/>
  <c r="V21" i="21"/>
  <c r="W20" i="21"/>
  <c r="V20" i="21"/>
  <c r="W19" i="21"/>
  <c r="V19" i="21"/>
  <c r="W18" i="21"/>
  <c r="V18" i="21"/>
  <c r="W17" i="21"/>
  <c r="V17" i="21"/>
  <c r="W16" i="21"/>
  <c r="V16" i="21"/>
  <c r="W15" i="21"/>
  <c r="V15" i="21"/>
  <c r="W14" i="21"/>
  <c r="V14" i="21"/>
  <c r="W13" i="21"/>
  <c r="V13" i="21"/>
  <c r="W12" i="21"/>
  <c r="V12" i="21"/>
  <c r="W11" i="21"/>
  <c r="V11" i="21"/>
  <c r="W10" i="21"/>
  <c r="V10" i="21"/>
  <c r="W9" i="21"/>
  <c r="V9" i="21"/>
  <c r="W8" i="21"/>
  <c r="U8" i="21"/>
  <c r="V3" i="21"/>
  <c r="V2" i="21"/>
  <c r="T1027" i="21"/>
  <c r="U1027" i="21" s="1"/>
  <c r="U1026" i="21"/>
  <c r="T1026" i="21"/>
  <c r="T1025" i="21"/>
  <c r="U1025" i="21" s="1"/>
  <c r="U1024" i="21"/>
  <c r="T1024" i="21"/>
  <c r="T1023" i="21"/>
  <c r="U1023" i="21" s="1"/>
  <c r="U1022" i="21"/>
  <c r="T1022" i="21"/>
  <c r="U1021" i="21"/>
  <c r="T1021" i="21"/>
  <c r="U1020" i="21"/>
  <c r="T1020" i="21"/>
  <c r="T1019" i="21"/>
  <c r="U1019" i="21" s="1"/>
  <c r="T1018" i="21"/>
  <c r="U1018" i="21" s="1"/>
  <c r="U1017" i="21"/>
  <c r="T1017" i="21"/>
  <c r="U1016" i="21"/>
  <c r="T1016" i="21"/>
  <c r="U1015" i="21"/>
  <c r="T1015" i="21"/>
  <c r="U1014" i="21"/>
  <c r="T1014" i="21"/>
  <c r="U1013" i="21"/>
  <c r="T1013" i="21"/>
  <c r="T1012" i="21"/>
  <c r="U1012" i="21" s="1"/>
  <c r="T1011" i="21"/>
  <c r="U1011" i="21" s="1"/>
  <c r="T1010" i="21"/>
  <c r="U1010" i="21" s="1"/>
  <c r="U1009" i="21"/>
  <c r="T1009" i="21"/>
  <c r="T1008" i="21"/>
  <c r="U1008" i="21" s="1"/>
  <c r="U1007" i="21"/>
  <c r="T1007" i="21"/>
  <c r="U1006" i="21"/>
  <c r="T1006" i="21"/>
  <c r="U1005" i="21"/>
  <c r="T1005" i="21"/>
  <c r="U1004" i="21"/>
  <c r="T1004" i="21"/>
  <c r="U1003" i="21"/>
  <c r="T1003" i="21"/>
  <c r="U1002" i="21"/>
  <c r="T1002" i="21"/>
  <c r="U1001" i="21"/>
  <c r="T1001" i="21"/>
  <c r="U1000" i="21"/>
  <c r="T1000" i="21"/>
  <c r="U999" i="21"/>
  <c r="T999" i="21"/>
  <c r="U998" i="21"/>
  <c r="T998" i="21"/>
  <c r="T997" i="21"/>
  <c r="U997" i="21" s="1"/>
  <c r="U996" i="21"/>
  <c r="T996" i="21"/>
  <c r="U995" i="21"/>
  <c r="T995" i="21"/>
  <c r="U994" i="21"/>
  <c r="T994" i="21"/>
  <c r="U993" i="21"/>
  <c r="T993" i="21"/>
  <c r="U992" i="21"/>
  <c r="T992" i="21"/>
  <c r="U991" i="21"/>
  <c r="T991" i="21"/>
  <c r="U990" i="21"/>
  <c r="T990" i="21"/>
  <c r="U989" i="21"/>
  <c r="T989" i="21"/>
  <c r="T988" i="21"/>
  <c r="U988" i="21" s="1"/>
  <c r="T987" i="21"/>
  <c r="U987" i="21" s="1"/>
  <c r="U986" i="21"/>
  <c r="T986" i="21"/>
  <c r="T985" i="21"/>
  <c r="U985" i="21" s="1"/>
  <c r="U984" i="21"/>
  <c r="T984" i="21"/>
  <c r="T983" i="21"/>
  <c r="U983" i="21" s="1"/>
  <c r="U982" i="21"/>
  <c r="T982" i="21"/>
  <c r="U981" i="21"/>
  <c r="T981" i="21"/>
  <c r="T980" i="21"/>
  <c r="U980" i="21" s="1"/>
  <c r="T979" i="21"/>
  <c r="U979" i="21" s="1"/>
  <c r="T978" i="21"/>
  <c r="U978" i="21" s="1"/>
  <c r="T977" i="21"/>
  <c r="U977" i="21" s="1"/>
  <c r="U976" i="21"/>
  <c r="T976" i="21"/>
  <c r="T975" i="21"/>
  <c r="U975" i="21" s="1"/>
  <c r="T974" i="21"/>
  <c r="U974" i="21" s="1"/>
  <c r="T973" i="21"/>
  <c r="U973" i="21" s="1"/>
  <c r="U972" i="21"/>
  <c r="T972" i="21"/>
  <c r="U971" i="21"/>
  <c r="T971" i="21"/>
  <c r="U970" i="21"/>
  <c r="T970" i="21"/>
  <c r="U969" i="21"/>
  <c r="T969" i="21"/>
  <c r="T968" i="21"/>
  <c r="U968" i="21" s="1"/>
  <c r="U967" i="21"/>
  <c r="T967" i="21"/>
  <c r="U966" i="21"/>
  <c r="T966" i="21"/>
  <c r="U965" i="21"/>
  <c r="T965" i="21"/>
  <c r="U964" i="21"/>
  <c r="T964" i="21"/>
  <c r="T963" i="21"/>
  <c r="U963" i="21" s="1"/>
  <c r="U962" i="21"/>
  <c r="T962" i="21"/>
  <c r="U961" i="21"/>
  <c r="T961" i="21"/>
  <c r="T960" i="21"/>
  <c r="U960" i="21" s="1"/>
  <c r="U959" i="21"/>
  <c r="T959" i="21"/>
  <c r="T958" i="21"/>
  <c r="U958" i="21" s="1"/>
  <c r="U957" i="21"/>
  <c r="T957" i="21"/>
  <c r="T956" i="21"/>
  <c r="U956" i="21" s="1"/>
  <c r="T955" i="21"/>
  <c r="U955" i="21" s="1"/>
  <c r="U954" i="21"/>
  <c r="T954" i="21"/>
  <c r="U953" i="21"/>
  <c r="T953" i="21"/>
  <c r="U952" i="21"/>
  <c r="T952" i="21"/>
  <c r="T951" i="21"/>
  <c r="U951" i="21" s="1"/>
  <c r="U950" i="21"/>
  <c r="T950" i="21"/>
  <c r="U949" i="21"/>
  <c r="T949" i="21"/>
  <c r="T948" i="21"/>
  <c r="U948" i="21" s="1"/>
  <c r="U947" i="21"/>
  <c r="T947" i="21"/>
  <c r="T946" i="21"/>
  <c r="U946" i="21" s="1"/>
  <c r="U945" i="21"/>
  <c r="T945" i="21"/>
  <c r="T944" i="21"/>
  <c r="U944" i="21" s="1"/>
  <c r="U943" i="21"/>
  <c r="T943" i="21"/>
  <c r="T942" i="21"/>
  <c r="U942" i="21" s="1"/>
  <c r="U941" i="21"/>
  <c r="T941" i="21"/>
  <c r="U940" i="21"/>
  <c r="T940" i="21"/>
  <c r="U939" i="21"/>
  <c r="T939" i="21"/>
  <c r="U938" i="21"/>
  <c r="T938" i="21"/>
  <c r="U937" i="21"/>
  <c r="T937" i="21"/>
  <c r="U936" i="21"/>
  <c r="T936" i="21"/>
  <c r="U935" i="21"/>
  <c r="T935" i="21"/>
  <c r="U934" i="21"/>
  <c r="T934" i="21"/>
  <c r="U933" i="21"/>
  <c r="T933" i="21"/>
  <c r="T932" i="21"/>
  <c r="U932" i="21" s="1"/>
  <c r="U931" i="21"/>
  <c r="T931" i="21"/>
  <c r="T930" i="21"/>
  <c r="U930" i="21" s="1"/>
  <c r="U929" i="21"/>
  <c r="T929" i="21"/>
  <c r="T928" i="21"/>
  <c r="U928" i="21" s="1"/>
  <c r="T927" i="21"/>
  <c r="U927" i="21" s="1"/>
  <c r="T926" i="21"/>
  <c r="U926" i="21" s="1"/>
  <c r="T925" i="21"/>
  <c r="U925" i="21" s="1"/>
  <c r="T924" i="21"/>
  <c r="U924" i="21" s="1"/>
  <c r="U923" i="21"/>
  <c r="T923" i="21"/>
  <c r="T922" i="21"/>
  <c r="U922" i="21" s="1"/>
  <c r="T921" i="21"/>
  <c r="U921" i="21" s="1"/>
  <c r="U920" i="21"/>
  <c r="T920" i="21"/>
  <c r="U919" i="21"/>
  <c r="T919" i="21"/>
  <c r="U918" i="21"/>
  <c r="T918" i="21"/>
  <c r="U917" i="21"/>
  <c r="T917" i="21"/>
  <c r="U916" i="21"/>
  <c r="T916" i="21"/>
  <c r="U915" i="21"/>
  <c r="T915" i="21"/>
  <c r="U914" i="21"/>
  <c r="T914" i="21"/>
  <c r="T913" i="21"/>
  <c r="U913" i="21" s="1"/>
  <c r="T912" i="21"/>
  <c r="U912" i="21" s="1"/>
  <c r="T911" i="21"/>
  <c r="U911" i="21" s="1"/>
  <c r="U910" i="21"/>
  <c r="T910" i="21"/>
  <c r="U909" i="21"/>
  <c r="T909" i="21"/>
  <c r="T908" i="21"/>
  <c r="U908" i="21" s="1"/>
  <c r="U907" i="21"/>
  <c r="T907" i="21"/>
  <c r="T906" i="21"/>
  <c r="U906" i="21" s="1"/>
  <c r="U905" i="21"/>
  <c r="T905" i="21"/>
  <c r="T904" i="21"/>
  <c r="U904" i="21" s="1"/>
  <c r="T903" i="21"/>
  <c r="U903" i="21" s="1"/>
  <c r="U902" i="21"/>
  <c r="T902" i="21"/>
  <c r="T901" i="21"/>
  <c r="U901" i="21" s="1"/>
  <c r="U900" i="21"/>
  <c r="T900" i="21"/>
  <c r="T899" i="21"/>
  <c r="U899" i="21" s="1"/>
  <c r="U898" i="21"/>
  <c r="T898" i="21"/>
  <c r="U897" i="21"/>
  <c r="T897" i="21"/>
  <c r="U896" i="21"/>
  <c r="T896" i="21"/>
  <c r="T895" i="21"/>
  <c r="U895" i="21" s="1"/>
  <c r="U894" i="21"/>
  <c r="T894" i="21"/>
  <c r="T893" i="21"/>
  <c r="U893" i="21" s="1"/>
  <c r="U892" i="21"/>
  <c r="T892" i="21"/>
  <c r="T891" i="21"/>
  <c r="U891" i="21" s="1"/>
  <c r="U890" i="21"/>
  <c r="T890" i="21"/>
  <c r="T889" i="21"/>
  <c r="U889" i="21" s="1"/>
  <c r="U888" i="21"/>
  <c r="T888" i="21"/>
  <c r="T887" i="21"/>
  <c r="U887" i="21" s="1"/>
  <c r="T886" i="21"/>
  <c r="U886" i="21" s="1"/>
  <c r="U885" i="21"/>
  <c r="T885" i="21"/>
  <c r="T884" i="21"/>
  <c r="U884" i="21" s="1"/>
  <c r="U883" i="21"/>
  <c r="T883" i="21"/>
  <c r="U882" i="21"/>
  <c r="T882" i="21"/>
  <c r="U881" i="21"/>
  <c r="T881" i="21"/>
  <c r="U880" i="21"/>
  <c r="T880" i="21"/>
  <c r="T879" i="21"/>
  <c r="U879" i="21" s="1"/>
  <c r="U878" i="21"/>
  <c r="T878" i="21"/>
  <c r="U877" i="21"/>
  <c r="T877" i="21"/>
  <c r="U876" i="21"/>
  <c r="T876" i="21"/>
  <c r="U875" i="21"/>
  <c r="T875" i="21"/>
  <c r="U874" i="21"/>
  <c r="T874" i="21"/>
  <c r="U873" i="21"/>
  <c r="T873" i="21"/>
  <c r="U872" i="21"/>
  <c r="T872" i="21"/>
  <c r="T871" i="21"/>
  <c r="U871" i="21" s="1"/>
  <c r="U870" i="21"/>
  <c r="T870" i="21"/>
  <c r="T869" i="21"/>
  <c r="U869" i="21" s="1"/>
  <c r="T868" i="21"/>
  <c r="U868" i="21" s="1"/>
  <c r="U867" i="21"/>
  <c r="T867" i="21"/>
  <c r="T866" i="21"/>
  <c r="U866" i="21" s="1"/>
  <c r="T865" i="21"/>
  <c r="U865" i="21" s="1"/>
  <c r="T864" i="21"/>
  <c r="U864" i="21" s="1"/>
  <c r="T863" i="21"/>
  <c r="U863" i="21" s="1"/>
  <c r="T862" i="21"/>
  <c r="U862" i="21" s="1"/>
  <c r="T861" i="21"/>
  <c r="U861" i="21" s="1"/>
  <c r="U860" i="21"/>
  <c r="T860" i="21"/>
  <c r="U859" i="21"/>
  <c r="T859" i="21"/>
  <c r="U858" i="21"/>
  <c r="T858" i="21"/>
  <c r="T857" i="21"/>
  <c r="U857" i="21" s="1"/>
  <c r="U856" i="21"/>
  <c r="T856" i="21"/>
  <c r="T855" i="21"/>
  <c r="U855" i="21" s="1"/>
  <c r="U854" i="21"/>
  <c r="T854" i="21"/>
  <c r="T853" i="21"/>
  <c r="U853" i="21" s="1"/>
  <c r="U852" i="21"/>
  <c r="T852" i="21"/>
  <c r="U851" i="21"/>
  <c r="T851" i="21"/>
  <c r="U850" i="21"/>
  <c r="T850" i="21"/>
  <c r="U849" i="21"/>
  <c r="T849" i="21"/>
  <c r="U848" i="21"/>
  <c r="T848" i="21"/>
  <c r="U847" i="21"/>
  <c r="T847" i="21"/>
  <c r="U846" i="21"/>
  <c r="T846" i="21"/>
  <c r="T845" i="21"/>
  <c r="U845" i="21" s="1"/>
  <c r="U844" i="21"/>
  <c r="T844" i="21"/>
  <c r="U843" i="21"/>
  <c r="T843" i="21"/>
  <c r="U842" i="21"/>
  <c r="T842" i="21"/>
  <c r="U841" i="21"/>
  <c r="T841" i="21"/>
  <c r="U840" i="21"/>
  <c r="T840" i="21"/>
  <c r="U839" i="21"/>
  <c r="T839" i="21"/>
  <c r="U838" i="21"/>
  <c r="T838" i="21"/>
  <c r="U837" i="21"/>
  <c r="T837" i="21"/>
  <c r="U836" i="21"/>
  <c r="T836" i="21"/>
  <c r="U835" i="21"/>
  <c r="T835" i="21"/>
  <c r="U834" i="21"/>
  <c r="T834" i="21"/>
  <c r="U833" i="21"/>
  <c r="T833" i="21"/>
  <c r="U832" i="21"/>
  <c r="T832" i="21"/>
  <c r="T831" i="21"/>
  <c r="U831" i="21" s="1"/>
  <c r="U830" i="21"/>
  <c r="T830" i="21"/>
  <c r="U829" i="21"/>
  <c r="T829" i="21"/>
  <c r="U828" i="21"/>
  <c r="T828" i="21"/>
  <c r="U827" i="21"/>
  <c r="T827" i="21"/>
  <c r="U826" i="21"/>
  <c r="T826" i="21"/>
  <c r="U825" i="21"/>
  <c r="T825" i="21"/>
  <c r="U824" i="21"/>
  <c r="T824" i="21"/>
  <c r="U823" i="21"/>
  <c r="T823" i="21"/>
  <c r="U822" i="21"/>
  <c r="T822" i="21"/>
  <c r="U821" i="21"/>
  <c r="T821" i="21"/>
  <c r="U820" i="21"/>
  <c r="T820" i="21"/>
  <c r="T819" i="21"/>
  <c r="U819" i="21" s="1"/>
  <c r="T818" i="21"/>
  <c r="U818" i="21" s="1"/>
  <c r="T817" i="21"/>
  <c r="U817" i="21" s="1"/>
  <c r="T816" i="21"/>
  <c r="U816" i="21" s="1"/>
  <c r="U815" i="21"/>
  <c r="T815" i="21"/>
  <c r="U814" i="21"/>
  <c r="T814" i="21"/>
  <c r="T813" i="21"/>
  <c r="U813" i="21" s="1"/>
  <c r="U812" i="21"/>
  <c r="T812" i="21"/>
  <c r="U811" i="21"/>
  <c r="T811" i="21"/>
  <c r="U810" i="21"/>
  <c r="T810" i="21"/>
  <c r="U809" i="21"/>
  <c r="T809" i="21"/>
  <c r="U808" i="21"/>
  <c r="T808" i="21"/>
  <c r="T807" i="21"/>
  <c r="U807" i="21" s="1"/>
  <c r="U806" i="21"/>
  <c r="T806" i="21"/>
  <c r="U805" i="21"/>
  <c r="T805" i="21"/>
  <c r="U804" i="21"/>
  <c r="T804" i="21"/>
  <c r="U803" i="21"/>
  <c r="T803" i="21"/>
  <c r="T802" i="21"/>
  <c r="U802" i="21" s="1"/>
  <c r="U801" i="21"/>
  <c r="T801" i="21"/>
  <c r="T800" i="21"/>
  <c r="U800" i="21" s="1"/>
  <c r="U799" i="21"/>
  <c r="T799" i="21"/>
  <c r="U798" i="21"/>
  <c r="T798" i="21"/>
  <c r="T797" i="21"/>
  <c r="U797" i="21" s="1"/>
  <c r="U796" i="21"/>
  <c r="T796" i="21"/>
  <c r="U795" i="21"/>
  <c r="T795" i="21"/>
  <c r="T794" i="21"/>
  <c r="U794" i="21" s="1"/>
  <c r="U793" i="21"/>
  <c r="T793" i="21"/>
  <c r="U792" i="21"/>
  <c r="T792" i="21"/>
  <c r="U791" i="21"/>
  <c r="T791" i="21"/>
  <c r="T790" i="21"/>
  <c r="U790" i="21" s="1"/>
  <c r="U789" i="21"/>
  <c r="T789" i="21"/>
  <c r="T788" i="21"/>
  <c r="U788" i="21" s="1"/>
  <c r="U787" i="21"/>
  <c r="T787" i="21"/>
  <c r="T786" i="21"/>
  <c r="U786" i="21" s="1"/>
  <c r="U785" i="21"/>
  <c r="T785" i="21"/>
  <c r="U784" i="21"/>
  <c r="T784" i="21"/>
  <c r="U783" i="21"/>
  <c r="T783" i="21"/>
  <c r="U782" i="21"/>
  <c r="T782" i="21"/>
  <c r="U781" i="21"/>
  <c r="T781" i="21"/>
  <c r="U780" i="21"/>
  <c r="T780" i="21"/>
  <c r="T779" i="21"/>
  <c r="U779" i="21" s="1"/>
  <c r="U778" i="21"/>
  <c r="T778" i="21"/>
  <c r="T777" i="21"/>
  <c r="U777" i="21" s="1"/>
  <c r="U776" i="21"/>
  <c r="T776" i="21"/>
  <c r="U775" i="21"/>
  <c r="T775" i="21"/>
  <c r="U774" i="21"/>
  <c r="T774" i="21"/>
  <c r="U773" i="21"/>
  <c r="T773" i="21"/>
  <c r="U772" i="21"/>
  <c r="T772" i="21"/>
  <c r="U771" i="21"/>
  <c r="T771" i="21"/>
  <c r="U770" i="21"/>
  <c r="T770" i="21"/>
  <c r="U769" i="21"/>
  <c r="T769" i="21"/>
  <c r="U768" i="21"/>
  <c r="T768" i="21"/>
  <c r="U767" i="21"/>
  <c r="T767" i="21"/>
  <c r="U766" i="21"/>
  <c r="T766" i="21"/>
  <c r="U765" i="21"/>
  <c r="T765" i="21"/>
  <c r="U764" i="21"/>
  <c r="T764" i="21"/>
  <c r="U763" i="21"/>
  <c r="T763" i="21"/>
  <c r="U762" i="21"/>
  <c r="T762" i="21"/>
  <c r="U761" i="21"/>
  <c r="T761" i="21"/>
  <c r="U760" i="21"/>
  <c r="T760" i="21"/>
  <c r="U759" i="21"/>
  <c r="T759" i="21"/>
  <c r="U758" i="21"/>
  <c r="T758" i="21"/>
  <c r="U757" i="21"/>
  <c r="T757" i="21"/>
  <c r="U756" i="21"/>
  <c r="T756" i="21"/>
  <c r="U755" i="21"/>
  <c r="T755" i="21"/>
  <c r="U754" i="21"/>
  <c r="T754" i="21"/>
  <c r="U753" i="21"/>
  <c r="T753" i="21"/>
  <c r="U752" i="21"/>
  <c r="T752" i="21"/>
  <c r="T751" i="21"/>
  <c r="U751" i="21" s="1"/>
  <c r="T750" i="21"/>
  <c r="U750" i="21" s="1"/>
  <c r="U749" i="21"/>
  <c r="T749" i="21"/>
  <c r="U748" i="21"/>
  <c r="T748" i="21"/>
  <c r="U747" i="21"/>
  <c r="T747" i="21"/>
  <c r="U746" i="21"/>
  <c r="T746" i="21"/>
  <c r="U745" i="21"/>
  <c r="T745" i="21"/>
  <c r="U744" i="21"/>
  <c r="T744" i="21"/>
  <c r="U743" i="21"/>
  <c r="T743" i="21"/>
  <c r="T742" i="21"/>
  <c r="U742" i="21" s="1"/>
  <c r="T741" i="21"/>
  <c r="U741" i="21" s="1"/>
  <c r="T740" i="21"/>
  <c r="U740" i="21" s="1"/>
  <c r="T739" i="21"/>
  <c r="U739" i="21" s="1"/>
  <c r="T738" i="21"/>
  <c r="U738" i="21" s="1"/>
  <c r="U737" i="21"/>
  <c r="T737" i="21"/>
  <c r="T736" i="21"/>
  <c r="U736" i="21" s="1"/>
  <c r="T735" i="21"/>
  <c r="U735" i="21" s="1"/>
  <c r="U734" i="21"/>
  <c r="T734" i="21"/>
  <c r="U733" i="21"/>
  <c r="T733" i="21"/>
  <c r="U732" i="21"/>
  <c r="T732" i="21"/>
  <c r="U731" i="21"/>
  <c r="T731" i="21"/>
  <c r="U730" i="21"/>
  <c r="T730" i="21"/>
  <c r="U729" i="21"/>
  <c r="T729" i="21"/>
  <c r="U728" i="21"/>
  <c r="T728" i="21"/>
  <c r="U727" i="21"/>
  <c r="T727" i="21"/>
  <c r="U726" i="21"/>
  <c r="T726" i="21"/>
  <c r="U725" i="21"/>
  <c r="T725" i="21"/>
  <c r="U724" i="21"/>
  <c r="T724" i="21"/>
  <c r="U723" i="21"/>
  <c r="T723" i="21"/>
  <c r="U722" i="21"/>
  <c r="T722" i="21"/>
  <c r="U721" i="21"/>
  <c r="T721" i="21"/>
  <c r="U720" i="21"/>
  <c r="T720" i="21"/>
  <c r="U719" i="21"/>
  <c r="T719" i="21"/>
  <c r="U718" i="21"/>
  <c r="T718" i="21"/>
  <c r="T717" i="21"/>
  <c r="U717" i="21" s="1"/>
  <c r="U716" i="21"/>
  <c r="T716" i="21"/>
  <c r="U715" i="21"/>
  <c r="T715" i="21"/>
  <c r="U714" i="21"/>
  <c r="T714" i="21"/>
  <c r="U713" i="21"/>
  <c r="T713" i="21"/>
  <c r="U712" i="21"/>
  <c r="T712" i="21"/>
  <c r="U711" i="21"/>
  <c r="T711" i="21"/>
  <c r="U710" i="21"/>
  <c r="T710" i="21"/>
  <c r="U709" i="21"/>
  <c r="T709" i="21"/>
  <c r="U708" i="21"/>
  <c r="T708" i="21"/>
  <c r="U707" i="21"/>
  <c r="T707" i="21"/>
  <c r="U706" i="21"/>
  <c r="T706" i="21"/>
  <c r="U705" i="21"/>
  <c r="T705" i="21"/>
  <c r="T704" i="21"/>
  <c r="U704" i="21" s="1"/>
  <c r="T703" i="21"/>
  <c r="U703" i="21" s="1"/>
  <c r="U702" i="21"/>
  <c r="T702" i="21"/>
  <c r="U701" i="21"/>
  <c r="T701" i="21"/>
  <c r="U700" i="21"/>
  <c r="T700" i="21"/>
  <c r="T699" i="21"/>
  <c r="U699" i="21" s="1"/>
  <c r="U698" i="21"/>
  <c r="T698" i="21"/>
  <c r="U697" i="21"/>
  <c r="T697" i="21"/>
  <c r="T696" i="21"/>
  <c r="U696" i="21" s="1"/>
  <c r="U695" i="21"/>
  <c r="T695" i="21"/>
  <c r="U694" i="21"/>
  <c r="T694" i="21"/>
  <c r="U693" i="21"/>
  <c r="T693" i="21"/>
  <c r="U692" i="21"/>
  <c r="T692" i="21"/>
  <c r="U691" i="21"/>
  <c r="T691" i="21"/>
  <c r="U690" i="21"/>
  <c r="T690" i="21"/>
  <c r="U689" i="21"/>
  <c r="T689" i="21"/>
  <c r="U688" i="21"/>
  <c r="T688" i="21"/>
  <c r="U687" i="21"/>
  <c r="T687" i="21"/>
  <c r="U686" i="21"/>
  <c r="T686" i="21"/>
  <c r="U685" i="21"/>
  <c r="T685" i="21"/>
  <c r="U684" i="21"/>
  <c r="T684" i="21"/>
  <c r="U683" i="21"/>
  <c r="T683" i="21"/>
  <c r="U682" i="21"/>
  <c r="T682" i="21"/>
  <c r="U681" i="21"/>
  <c r="T681" i="21"/>
  <c r="T680" i="21"/>
  <c r="U680" i="21" s="1"/>
  <c r="U679" i="21"/>
  <c r="T679" i="21"/>
  <c r="U678" i="21"/>
  <c r="T678" i="21"/>
  <c r="U677" i="21"/>
  <c r="T677" i="21"/>
  <c r="U676" i="21"/>
  <c r="T676" i="21"/>
  <c r="T675" i="21"/>
  <c r="U675" i="21" s="1"/>
  <c r="U674" i="21"/>
  <c r="T674" i="21"/>
  <c r="T673" i="21"/>
  <c r="U673" i="21" s="1"/>
  <c r="T672" i="21"/>
  <c r="U672" i="21" s="1"/>
  <c r="U671" i="21"/>
  <c r="T671" i="21"/>
  <c r="U670" i="21"/>
  <c r="T670" i="21"/>
  <c r="U669" i="21"/>
  <c r="T669" i="21"/>
  <c r="U668" i="21"/>
  <c r="T668" i="21"/>
  <c r="U667" i="21"/>
  <c r="T667" i="21"/>
  <c r="U666" i="21"/>
  <c r="T666" i="21"/>
  <c r="U665" i="21"/>
  <c r="T665" i="21"/>
  <c r="T664" i="21"/>
  <c r="U664" i="21" s="1"/>
  <c r="U663" i="21"/>
  <c r="T663" i="21"/>
  <c r="T662" i="21"/>
  <c r="U662" i="21" s="1"/>
  <c r="U661" i="21"/>
  <c r="T661" i="21"/>
  <c r="T660" i="21"/>
  <c r="U660" i="21" s="1"/>
  <c r="U659" i="21"/>
  <c r="T659" i="21"/>
  <c r="T658" i="21"/>
  <c r="U658" i="21" s="1"/>
  <c r="U657" i="21"/>
  <c r="T657" i="21"/>
  <c r="U656" i="21"/>
  <c r="T656" i="21"/>
  <c r="U655" i="21"/>
  <c r="T655" i="21"/>
  <c r="U654" i="21"/>
  <c r="T654" i="21"/>
  <c r="U653" i="21"/>
  <c r="T653" i="21"/>
  <c r="U652" i="21"/>
  <c r="T652" i="21"/>
  <c r="T651" i="21"/>
  <c r="U651" i="21" s="1"/>
  <c r="U650" i="21"/>
  <c r="T650" i="21"/>
  <c r="U649" i="21"/>
  <c r="T649" i="21"/>
  <c r="U648" i="21"/>
  <c r="T648" i="21"/>
  <c r="T647" i="21"/>
  <c r="U647" i="21" s="1"/>
  <c r="U646" i="21"/>
  <c r="T646" i="21"/>
  <c r="U645" i="21"/>
  <c r="T645" i="21"/>
  <c r="U644" i="21"/>
  <c r="T644" i="21"/>
  <c r="U643" i="21"/>
  <c r="T643" i="21"/>
  <c r="U642" i="21"/>
  <c r="T642" i="21"/>
  <c r="U641" i="21"/>
  <c r="T641" i="21"/>
  <c r="U640" i="21"/>
  <c r="T640" i="21"/>
  <c r="U639" i="21"/>
  <c r="T639" i="21"/>
  <c r="U638" i="21"/>
  <c r="T638" i="21"/>
  <c r="T637" i="21"/>
  <c r="U637" i="21" s="1"/>
  <c r="U636" i="21"/>
  <c r="T636" i="21"/>
  <c r="U635" i="21"/>
  <c r="T635" i="21"/>
  <c r="U634" i="21"/>
  <c r="T634" i="21"/>
  <c r="T633" i="21"/>
  <c r="U633" i="21" s="1"/>
  <c r="U632" i="21"/>
  <c r="T632" i="21"/>
  <c r="U631" i="21"/>
  <c r="T631" i="21"/>
  <c r="T630" i="21"/>
  <c r="U630" i="21" s="1"/>
  <c r="U629" i="21"/>
  <c r="T629" i="21"/>
  <c r="T628" i="21"/>
  <c r="U628" i="21" s="1"/>
  <c r="U627" i="21"/>
  <c r="T627" i="21"/>
  <c r="T626" i="21"/>
  <c r="U626" i="21" s="1"/>
  <c r="U625" i="21"/>
  <c r="T625" i="21"/>
  <c r="T624" i="21"/>
  <c r="U624" i="21" s="1"/>
  <c r="U623" i="21"/>
  <c r="T623" i="21"/>
  <c r="T622" i="21"/>
  <c r="U622" i="21" s="1"/>
  <c r="U621" i="21"/>
  <c r="T621" i="21"/>
  <c r="T620" i="21"/>
  <c r="U620" i="21" s="1"/>
  <c r="U619" i="21"/>
  <c r="T619" i="21"/>
  <c r="T618" i="21"/>
  <c r="U618" i="21" s="1"/>
  <c r="U617" i="21"/>
  <c r="T617" i="21"/>
  <c r="T616" i="21"/>
  <c r="U616" i="21" s="1"/>
  <c r="U615" i="21"/>
  <c r="T615" i="21"/>
  <c r="T614" i="21"/>
  <c r="U614" i="21" s="1"/>
  <c r="T613" i="21"/>
  <c r="U613" i="21" s="1"/>
  <c r="T612" i="21"/>
  <c r="U612" i="21" s="1"/>
  <c r="T611" i="21"/>
  <c r="U611" i="21" s="1"/>
  <c r="U610" i="21"/>
  <c r="T610" i="21"/>
  <c r="T609" i="21"/>
  <c r="U609" i="21" s="1"/>
  <c r="U608" i="21"/>
  <c r="T608" i="21"/>
  <c r="T607" i="21"/>
  <c r="U607" i="21" s="1"/>
  <c r="U606" i="21"/>
  <c r="T606" i="21"/>
  <c r="T605" i="21"/>
  <c r="U605" i="21" s="1"/>
  <c r="U604" i="21"/>
  <c r="T604" i="21"/>
  <c r="T603" i="21"/>
  <c r="U603" i="21" s="1"/>
  <c r="T602" i="21"/>
  <c r="U602" i="21" s="1"/>
  <c r="T601" i="21"/>
  <c r="U601" i="21" s="1"/>
  <c r="U600" i="21"/>
  <c r="T600" i="21"/>
  <c r="U599" i="21"/>
  <c r="T599" i="21"/>
  <c r="U598" i="21"/>
  <c r="T598" i="21"/>
  <c r="U597" i="21"/>
  <c r="T597" i="21"/>
  <c r="U596" i="21"/>
  <c r="T596" i="21"/>
  <c r="T595" i="21"/>
  <c r="U595" i="21" s="1"/>
  <c r="T594" i="21"/>
  <c r="U594" i="21" s="1"/>
  <c r="T593" i="21"/>
  <c r="U593" i="21" s="1"/>
  <c r="T592" i="21"/>
  <c r="U592" i="21" s="1"/>
  <c r="T591" i="21"/>
  <c r="U591" i="21" s="1"/>
  <c r="T590" i="21"/>
  <c r="U590" i="21" s="1"/>
  <c r="U589" i="21"/>
  <c r="T589" i="21"/>
  <c r="T588" i="21"/>
  <c r="U588" i="21" s="1"/>
  <c r="T587" i="21"/>
  <c r="U587" i="21" s="1"/>
  <c r="U586" i="21"/>
  <c r="T586" i="21"/>
  <c r="T585" i="21"/>
  <c r="U585" i="21" s="1"/>
  <c r="U584" i="21"/>
  <c r="T584" i="21"/>
  <c r="T583" i="21"/>
  <c r="U583" i="21" s="1"/>
  <c r="T582" i="21"/>
  <c r="U582" i="21" s="1"/>
  <c r="T581" i="21"/>
  <c r="U581" i="21" s="1"/>
  <c r="T580" i="21"/>
  <c r="U580" i="21" s="1"/>
  <c r="T579" i="21"/>
  <c r="U579" i="21" s="1"/>
  <c r="U578" i="21"/>
  <c r="T578" i="21"/>
  <c r="T577" i="21"/>
  <c r="U577" i="21" s="1"/>
  <c r="U576" i="21"/>
  <c r="T576" i="21"/>
  <c r="U575" i="21"/>
  <c r="T575" i="21"/>
  <c r="U574" i="21"/>
  <c r="T574" i="21"/>
  <c r="U573" i="21"/>
  <c r="T573" i="21"/>
  <c r="U572" i="21"/>
  <c r="T572" i="21"/>
  <c r="T571" i="21"/>
  <c r="U571" i="21" s="1"/>
  <c r="T570" i="21"/>
  <c r="U570" i="21" s="1"/>
  <c r="T569" i="21"/>
  <c r="U569" i="21" s="1"/>
  <c r="T568" i="21"/>
  <c r="U568" i="21" s="1"/>
  <c r="U567" i="21"/>
  <c r="T567" i="21"/>
  <c r="T566" i="21"/>
  <c r="U566" i="21" s="1"/>
  <c r="T565" i="21"/>
  <c r="U565" i="21" s="1"/>
  <c r="U564" i="21"/>
  <c r="T564" i="21"/>
  <c r="T563" i="21"/>
  <c r="U563" i="21" s="1"/>
  <c r="U562" i="21"/>
  <c r="T562" i="21"/>
  <c r="T561" i="21"/>
  <c r="U561" i="21" s="1"/>
  <c r="T560" i="21"/>
  <c r="U560" i="21" s="1"/>
  <c r="U559" i="21"/>
  <c r="T559" i="21"/>
  <c r="T558" i="21"/>
  <c r="U558" i="21" s="1"/>
  <c r="U557" i="21"/>
  <c r="T557" i="21"/>
  <c r="U556" i="21"/>
  <c r="T556" i="21"/>
  <c r="U555" i="21"/>
  <c r="T555" i="21"/>
  <c r="T554" i="21"/>
  <c r="U554" i="21" s="1"/>
  <c r="T553" i="21"/>
  <c r="U553" i="21" s="1"/>
  <c r="U552" i="21"/>
  <c r="T552" i="21"/>
  <c r="U551" i="21"/>
  <c r="T551" i="21"/>
  <c r="T550" i="21"/>
  <c r="U550" i="21" s="1"/>
  <c r="T549" i="21"/>
  <c r="U549" i="21" s="1"/>
  <c r="U548" i="21"/>
  <c r="T548" i="21"/>
  <c r="U547" i="21"/>
  <c r="T547" i="21"/>
  <c r="U546" i="21"/>
  <c r="T546" i="21"/>
  <c r="T545" i="21"/>
  <c r="U545" i="21" s="1"/>
  <c r="U544" i="21"/>
  <c r="T544" i="21"/>
  <c r="T543" i="21"/>
  <c r="U543" i="21" s="1"/>
  <c r="U542" i="21"/>
  <c r="T542" i="21"/>
  <c r="U541" i="21"/>
  <c r="T541" i="21"/>
  <c r="U540" i="21"/>
  <c r="T540" i="21"/>
  <c r="U539" i="21"/>
  <c r="T539" i="21"/>
  <c r="T538" i="21"/>
  <c r="U538" i="21" s="1"/>
  <c r="U537" i="21"/>
  <c r="T537" i="21"/>
  <c r="U536" i="21"/>
  <c r="T536" i="21"/>
  <c r="U535" i="21"/>
  <c r="T535" i="21"/>
  <c r="T534" i="21"/>
  <c r="U534" i="21" s="1"/>
  <c r="U533" i="21"/>
  <c r="T533" i="21"/>
  <c r="U532" i="21"/>
  <c r="T532" i="21"/>
  <c r="U531" i="21"/>
  <c r="T531" i="21"/>
  <c r="T530" i="21"/>
  <c r="U530" i="21" s="1"/>
  <c r="U529" i="21"/>
  <c r="T529" i="21"/>
  <c r="U528" i="21"/>
  <c r="T528" i="21"/>
  <c r="U527" i="21"/>
  <c r="T527" i="21"/>
  <c r="U526" i="21"/>
  <c r="T526" i="21"/>
  <c r="U525" i="21"/>
  <c r="T525" i="21"/>
  <c r="U524" i="21"/>
  <c r="T524" i="21"/>
  <c r="U523" i="21"/>
  <c r="T523" i="21"/>
  <c r="U522" i="21"/>
  <c r="T522" i="21"/>
  <c r="U521" i="21"/>
  <c r="T521" i="21"/>
  <c r="T520" i="21"/>
  <c r="U520" i="21" s="1"/>
  <c r="U519" i="21"/>
  <c r="T519" i="21"/>
  <c r="T518" i="21"/>
  <c r="U518" i="21" s="1"/>
  <c r="U517" i="21"/>
  <c r="T517" i="21"/>
  <c r="T516" i="21"/>
  <c r="U516" i="21" s="1"/>
  <c r="U515" i="21"/>
  <c r="T515" i="21"/>
  <c r="U514" i="21"/>
  <c r="T514" i="21"/>
  <c r="U513" i="21"/>
  <c r="T513" i="21"/>
  <c r="U512" i="21"/>
  <c r="T512" i="21"/>
  <c r="U511" i="21"/>
  <c r="T511" i="21"/>
  <c r="T510" i="21"/>
  <c r="U510" i="21" s="1"/>
  <c r="U509" i="21"/>
  <c r="T509" i="21"/>
  <c r="T508" i="21"/>
  <c r="U508" i="21" s="1"/>
  <c r="U507" i="21"/>
  <c r="T507" i="21"/>
  <c r="U506" i="21"/>
  <c r="T506" i="21"/>
  <c r="U505" i="21"/>
  <c r="T505" i="21"/>
  <c r="T504" i="21"/>
  <c r="U504" i="21" s="1"/>
  <c r="U503" i="21"/>
  <c r="T503" i="21"/>
  <c r="U502" i="21"/>
  <c r="T502" i="21"/>
  <c r="U501" i="21"/>
  <c r="T501" i="21"/>
  <c r="U500" i="21"/>
  <c r="T500" i="21"/>
  <c r="U499" i="21"/>
  <c r="T499" i="21"/>
  <c r="U498" i="21"/>
  <c r="T498" i="21"/>
  <c r="U497" i="21"/>
  <c r="T497" i="21"/>
  <c r="T496" i="21"/>
  <c r="U496" i="21" s="1"/>
  <c r="U495" i="21"/>
  <c r="T495" i="21"/>
  <c r="T494" i="21"/>
  <c r="U494" i="21" s="1"/>
  <c r="U493" i="21"/>
  <c r="T493" i="21"/>
  <c r="U492" i="21"/>
  <c r="T492" i="21"/>
  <c r="U491" i="21"/>
  <c r="T491" i="21"/>
  <c r="U490" i="21"/>
  <c r="T490" i="21"/>
  <c r="U489" i="21"/>
  <c r="T489" i="21"/>
  <c r="T488" i="21"/>
  <c r="U488" i="21" s="1"/>
  <c r="U487" i="21"/>
  <c r="T487" i="21"/>
  <c r="T486" i="21"/>
  <c r="U486" i="21" s="1"/>
  <c r="U485" i="21"/>
  <c r="T485" i="21"/>
  <c r="T484" i="21"/>
  <c r="U484" i="21" s="1"/>
  <c r="U483" i="21"/>
  <c r="T483" i="21"/>
  <c r="T482" i="21"/>
  <c r="U482" i="21" s="1"/>
  <c r="U481" i="21"/>
  <c r="T481" i="21"/>
  <c r="T480" i="21"/>
  <c r="U480" i="21" s="1"/>
  <c r="U479" i="21"/>
  <c r="T479" i="21"/>
  <c r="T478" i="21"/>
  <c r="U478" i="21" s="1"/>
  <c r="U477" i="21"/>
  <c r="T477" i="21"/>
  <c r="U476" i="21"/>
  <c r="T476" i="21"/>
  <c r="U475" i="21"/>
  <c r="T475" i="21"/>
  <c r="U474" i="21"/>
  <c r="T474" i="21"/>
  <c r="U473" i="21"/>
  <c r="T473" i="21"/>
  <c r="U472" i="21"/>
  <c r="T472" i="21"/>
  <c r="U471" i="21"/>
  <c r="T471" i="21"/>
  <c r="T470" i="21"/>
  <c r="U470" i="21" s="1"/>
  <c r="U469" i="21"/>
  <c r="T469" i="21"/>
  <c r="T468" i="21"/>
  <c r="U468" i="21" s="1"/>
  <c r="U467" i="21"/>
  <c r="T467" i="21"/>
  <c r="U466" i="21"/>
  <c r="T466" i="21"/>
  <c r="U465" i="21"/>
  <c r="T465" i="21"/>
  <c r="T464" i="21"/>
  <c r="U464" i="21" s="1"/>
  <c r="U463" i="21"/>
  <c r="T463" i="21"/>
  <c r="U462" i="21"/>
  <c r="T462" i="21"/>
  <c r="U461" i="21"/>
  <c r="T461" i="21"/>
  <c r="T460" i="21"/>
  <c r="U460" i="21" s="1"/>
  <c r="U459" i="21"/>
  <c r="T459" i="21"/>
  <c r="T458" i="21"/>
  <c r="U458" i="21" s="1"/>
  <c r="U457" i="21"/>
  <c r="T457" i="21"/>
  <c r="U456" i="21"/>
  <c r="T456" i="21"/>
  <c r="U455" i="21"/>
  <c r="T455" i="21"/>
  <c r="T454" i="21"/>
  <c r="U454" i="21" s="1"/>
  <c r="U453" i="21"/>
  <c r="T453" i="21"/>
  <c r="U452" i="21"/>
  <c r="T452" i="21"/>
  <c r="U451" i="21"/>
  <c r="T451" i="21"/>
  <c r="T450" i="21"/>
  <c r="U450" i="21" s="1"/>
  <c r="U449" i="21"/>
  <c r="T449" i="21"/>
  <c r="U448" i="21"/>
  <c r="T448" i="21"/>
  <c r="U447" i="21"/>
  <c r="T447" i="21"/>
  <c r="T446" i="21"/>
  <c r="U446" i="21" s="1"/>
  <c r="U445" i="21"/>
  <c r="T445" i="21"/>
  <c r="T444" i="21"/>
  <c r="U444" i="21" s="1"/>
  <c r="U443" i="21"/>
  <c r="T443" i="21"/>
  <c r="T442" i="21"/>
  <c r="U442" i="21" s="1"/>
  <c r="U441" i="21"/>
  <c r="T441" i="21"/>
  <c r="T440" i="21"/>
  <c r="U440" i="21" s="1"/>
  <c r="U439" i="21"/>
  <c r="T439" i="21"/>
  <c r="U438" i="21"/>
  <c r="T438" i="21"/>
  <c r="U437" i="21"/>
  <c r="T437" i="21"/>
  <c r="T436" i="21"/>
  <c r="U436" i="21" s="1"/>
  <c r="U435" i="21"/>
  <c r="T435" i="21"/>
  <c r="T434" i="21"/>
  <c r="U434" i="21" s="1"/>
  <c r="U433" i="21"/>
  <c r="T433" i="21"/>
  <c r="T432" i="21"/>
  <c r="U432" i="21" s="1"/>
  <c r="U431" i="21"/>
  <c r="T431" i="21"/>
  <c r="T430" i="21"/>
  <c r="U430" i="21" s="1"/>
  <c r="U429" i="21"/>
  <c r="T429" i="21"/>
  <c r="T428" i="21"/>
  <c r="U428" i="21" s="1"/>
  <c r="U427" i="21"/>
  <c r="T427" i="21"/>
  <c r="T426" i="21"/>
  <c r="U426" i="21" s="1"/>
  <c r="U425" i="21"/>
  <c r="T425" i="21"/>
  <c r="T424" i="21"/>
  <c r="U424" i="21" s="1"/>
  <c r="U423" i="21"/>
  <c r="T423" i="21"/>
  <c r="T422" i="21"/>
  <c r="U422" i="21" s="1"/>
  <c r="U421" i="21"/>
  <c r="T421" i="21"/>
  <c r="T420" i="21"/>
  <c r="U420" i="21" s="1"/>
  <c r="U419" i="21"/>
  <c r="T419" i="21"/>
  <c r="T418" i="21"/>
  <c r="U418" i="21" s="1"/>
  <c r="U417" i="21"/>
  <c r="T417" i="21"/>
  <c r="U416" i="21"/>
  <c r="T416" i="21"/>
  <c r="U415" i="21"/>
  <c r="T415" i="21"/>
  <c r="U414" i="21"/>
  <c r="T414" i="21"/>
  <c r="U413" i="21"/>
  <c r="T413" i="21"/>
  <c r="U412" i="21"/>
  <c r="T412" i="21"/>
  <c r="U411" i="21"/>
  <c r="T411" i="21"/>
  <c r="U410" i="21"/>
  <c r="T410" i="21"/>
  <c r="U409" i="21"/>
  <c r="T409" i="21"/>
  <c r="T408" i="21"/>
  <c r="U408" i="21" s="1"/>
  <c r="U407" i="21"/>
  <c r="T407" i="21"/>
  <c r="T406" i="21"/>
  <c r="U406" i="21" s="1"/>
  <c r="U405" i="21"/>
  <c r="T405" i="21"/>
  <c r="T404" i="21"/>
  <c r="U404" i="21" s="1"/>
  <c r="U403" i="21"/>
  <c r="T403" i="21"/>
  <c r="U402" i="21"/>
  <c r="T402" i="21"/>
  <c r="U401" i="21"/>
  <c r="T401" i="21"/>
  <c r="U400" i="21"/>
  <c r="T400" i="21"/>
  <c r="U399" i="21"/>
  <c r="T399" i="21"/>
  <c r="U398" i="21"/>
  <c r="T398" i="21"/>
  <c r="U397" i="21"/>
  <c r="T397" i="21"/>
  <c r="T396" i="21"/>
  <c r="U396" i="21" s="1"/>
  <c r="U395" i="21"/>
  <c r="T395" i="21"/>
  <c r="T394" i="21"/>
  <c r="U394" i="21" s="1"/>
  <c r="U393" i="21"/>
  <c r="T393" i="21"/>
  <c r="T392" i="21"/>
  <c r="U392" i="21" s="1"/>
  <c r="U391" i="21"/>
  <c r="T391" i="21"/>
  <c r="T390" i="21"/>
  <c r="U390" i="21" s="1"/>
  <c r="U389" i="21"/>
  <c r="T389" i="21"/>
  <c r="T388" i="21"/>
  <c r="U388" i="21" s="1"/>
  <c r="U387" i="21"/>
  <c r="T387" i="21"/>
  <c r="T386" i="21"/>
  <c r="U386" i="21" s="1"/>
  <c r="U385" i="21"/>
  <c r="T385" i="21"/>
  <c r="U384" i="21"/>
  <c r="T384" i="21"/>
  <c r="U383" i="21"/>
  <c r="T383" i="21"/>
  <c r="T382" i="21"/>
  <c r="U382" i="21" s="1"/>
  <c r="U381" i="21"/>
  <c r="T381" i="21"/>
  <c r="T380" i="21"/>
  <c r="U380" i="21" s="1"/>
  <c r="U379" i="21"/>
  <c r="T379" i="21"/>
  <c r="U378" i="21"/>
  <c r="T378" i="21"/>
  <c r="U377" i="21"/>
  <c r="T377" i="21"/>
  <c r="T376" i="21"/>
  <c r="U376" i="21" s="1"/>
  <c r="U375" i="21"/>
  <c r="T375" i="21"/>
  <c r="T374" i="21"/>
  <c r="U374" i="21" s="1"/>
  <c r="U373" i="21"/>
  <c r="T373" i="21"/>
  <c r="T372" i="21"/>
  <c r="U372" i="21" s="1"/>
  <c r="U371" i="21"/>
  <c r="T371" i="21"/>
  <c r="U370" i="21"/>
  <c r="T370" i="21"/>
  <c r="U369" i="21"/>
  <c r="T369" i="21"/>
  <c r="U368" i="21"/>
  <c r="T368" i="21"/>
  <c r="U367" i="21"/>
  <c r="T367" i="21"/>
  <c r="U366" i="21"/>
  <c r="T366" i="21"/>
  <c r="U365" i="21"/>
  <c r="T365" i="21"/>
  <c r="U364" i="21"/>
  <c r="T364" i="21"/>
  <c r="U363" i="21"/>
  <c r="T363" i="21"/>
  <c r="U362" i="21"/>
  <c r="T362" i="21"/>
  <c r="U361" i="21"/>
  <c r="T361" i="21"/>
  <c r="T360" i="21"/>
  <c r="U360" i="21" s="1"/>
  <c r="U359" i="21"/>
  <c r="T359" i="21"/>
  <c r="T358" i="21"/>
  <c r="U358" i="21" s="1"/>
  <c r="U357" i="21"/>
  <c r="T357" i="21"/>
  <c r="T356" i="21"/>
  <c r="U356" i="21" s="1"/>
  <c r="U355" i="21"/>
  <c r="T355" i="21"/>
  <c r="T354" i="21"/>
  <c r="U354" i="21" s="1"/>
  <c r="U353" i="21"/>
  <c r="T353" i="21"/>
  <c r="T352" i="21"/>
  <c r="U352" i="21" s="1"/>
  <c r="U351" i="21"/>
  <c r="T351" i="21"/>
  <c r="U350" i="21"/>
  <c r="T350" i="21"/>
  <c r="U349" i="21"/>
  <c r="T349" i="21"/>
  <c r="T348" i="21"/>
  <c r="U348" i="21" s="1"/>
  <c r="U347" i="21"/>
  <c r="T347" i="21"/>
  <c r="T346" i="21"/>
  <c r="U346" i="21" s="1"/>
  <c r="U345" i="21"/>
  <c r="T345" i="21"/>
  <c r="U344" i="21"/>
  <c r="T344" i="21"/>
  <c r="U343" i="21"/>
  <c r="T343" i="21"/>
  <c r="U342" i="21"/>
  <c r="T342" i="21"/>
  <c r="U341" i="21"/>
  <c r="T341" i="21"/>
  <c r="U340" i="21"/>
  <c r="T340" i="21"/>
  <c r="U339" i="21"/>
  <c r="T339" i="21"/>
  <c r="U338" i="21"/>
  <c r="T338" i="21"/>
  <c r="U337" i="21"/>
  <c r="T337" i="21"/>
  <c r="U336" i="21"/>
  <c r="T336" i="21"/>
  <c r="U335" i="21"/>
  <c r="T335" i="21"/>
  <c r="T334" i="21"/>
  <c r="U334" i="21" s="1"/>
  <c r="U333" i="21"/>
  <c r="T333" i="21"/>
  <c r="U332" i="21"/>
  <c r="T332" i="21"/>
  <c r="U331" i="21"/>
  <c r="T331" i="21"/>
  <c r="U330" i="21"/>
  <c r="T330" i="21"/>
  <c r="U329" i="21"/>
  <c r="T329" i="21"/>
  <c r="T328" i="21"/>
  <c r="U328" i="21" s="1"/>
  <c r="U327" i="21"/>
  <c r="T327" i="21"/>
  <c r="U326" i="21"/>
  <c r="T326" i="21"/>
  <c r="U325" i="21"/>
  <c r="T325" i="21"/>
  <c r="T324" i="21"/>
  <c r="U324" i="21" s="1"/>
  <c r="U323" i="21"/>
  <c r="T323" i="21"/>
  <c r="U322" i="21"/>
  <c r="T322" i="21"/>
  <c r="U321" i="21"/>
  <c r="T321" i="21"/>
  <c r="U320" i="21"/>
  <c r="T320" i="21"/>
  <c r="U319" i="21"/>
  <c r="T319" i="21"/>
  <c r="U318" i="21"/>
  <c r="T318" i="21"/>
  <c r="U317" i="21"/>
  <c r="T317" i="21"/>
  <c r="T316" i="21"/>
  <c r="U316" i="21" s="1"/>
  <c r="U315" i="21"/>
  <c r="T315" i="21"/>
  <c r="T314" i="21"/>
  <c r="U314" i="21" s="1"/>
  <c r="U313" i="21"/>
  <c r="T313" i="21"/>
  <c r="U312" i="21"/>
  <c r="T312" i="21"/>
  <c r="U311" i="21"/>
  <c r="T311" i="21"/>
  <c r="U310" i="21"/>
  <c r="T310" i="21"/>
  <c r="U309" i="21"/>
  <c r="T309" i="21"/>
  <c r="T308" i="21"/>
  <c r="U308" i="21" s="1"/>
  <c r="U307" i="21"/>
  <c r="T307" i="21"/>
  <c r="U306" i="21"/>
  <c r="T306" i="21"/>
  <c r="U305" i="21"/>
  <c r="T305" i="21"/>
  <c r="U304" i="21"/>
  <c r="T304" i="21"/>
  <c r="U303" i="21"/>
  <c r="T303" i="21"/>
  <c r="U302" i="21"/>
  <c r="T302" i="21"/>
  <c r="U301" i="21"/>
  <c r="T301" i="21"/>
  <c r="U300" i="21"/>
  <c r="T300" i="21"/>
  <c r="U299" i="21"/>
  <c r="T299" i="21"/>
  <c r="U298" i="21"/>
  <c r="T298" i="21"/>
  <c r="U297" i="21"/>
  <c r="T297" i="21"/>
  <c r="T296" i="21"/>
  <c r="U296" i="21" s="1"/>
  <c r="U295" i="21"/>
  <c r="T295" i="21"/>
  <c r="U294" i="21"/>
  <c r="T294" i="21"/>
  <c r="U293" i="21"/>
  <c r="T293" i="21"/>
  <c r="T292" i="21"/>
  <c r="U292" i="21" s="1"/>
  <c r="U291" i="21"/>
  <c r="T291" i="21"/>
  <c r="T290" i="21"/>
  <c r="U290" i="21" s="1"/>
  <c r="U289" i="21"/>
  <c r="T289" i="21"/>
  <c r="T288" i="21"/>
  <c r="U288" i="21" s="1"/>
  <c r="U287" i="21"/>
  <c r="T287" i="21"/>
  <c r="U286" i="21"/>
  <c r="T286" i="21"/>
  <c r="U285" i="21"/>
  <c r="T285" i="21"/>
  <c r="T284" i="21"/>
  <c r="U284" i="21" s="1"/>
  <c r="U283" i="21"/>
  <c r="T283" i="21"/>
  <c r="T282" i="21"/>
  <c r="U282" i="21" s="1"/>
  <c r="U281" i="21"/>
  <c r="T281" i="21"/>
  <c r="T280" i="21"/>
  <c r="U280" i="21" s="1"/>
  <c r="U279" i="21"/>
  <c r="T279" i="21"/>
  <c r="T278" i="21"/>
  <c r="U278" i="21" s="1"/>
  <c r="U277" i="21"/>
  <c r="T277" i="21"/>
  <c r="U276" i="21"/>
  <c r="T276" i="21"/>
  <c r="U275" i="21"/>
  <c r="T275" i="21"/>
  <c r="T274" i="21"/>
  <c r="U274" i="21" s="1"/>
  <c r="U273" i="21"/>
  <c r="T273" i="21"/>
  <c r="U272" i="21"/>
  <c r="T272" i="21"/>
  <c r="U271" i="21"/>
  <c r="T271" i="21"/>
  <c r="T270" i="21"/>
  <c r="U270" i="21" s="1"/>
  <c r="U269" i="21"/>
  <c r="T269" i="21"/>
  <c r="T268" i="21"/>
  <c r="U268" i="21" s="1"/>
  <c r="U267" i="21"/>
  <c r="T267" i="21"/>
  <c r="T266" i="21"/>
  <c r="U266" i="21" s="1"/>
  <c r="U265" i="21"/>
  <c r="T265" i="21"/>
  <c r="T264" i="21"/>
  <c r="U264" i="21" s="1"/>
  <c r="U263" i="21"/>
  <c r="T263" i="21"/>
  <c r="U262" i="21"/>
  <c r="T262" i="21"/>
  <c r="U261" i="21"/>
  <c r="T261" i="21"/>
  <c r="U260" i="21"/>
  <c r="T260" i="21"/>
  <c r="U259" i="21"/>
  <c r="T259" i="21"/>
  <c r="T258" i="21"/>
  <c r="U258" i="21" s="1"/>
  <c r="U257" i="21"/>
  <c r="T257" i="21"/>
  <c r="T256" i="21"/>
  <c r="U256" i="21" s="1"/>
  <c r="U255" i="21"/>
  <c r="T255" i="21"/>
  <c r="T254" i="21"/>
  <c r="U254" i="21" s="1"/>
  <c r="U253" i="21"/>
  <c r="T253" i="21"/>
  <c r="T252" i="21"/>
  <c r="U252" i="21" s="1"/>
  <c r="U251" i="21"/>
  <c r="T251" i="21"/>
  <c r="U250" i="21"/>
  <c r="T250" i="21"/>
  <c r="U249" i="21"/>
  <c r="T249" i="21"/>
  <c r="U248" i="21"/>
  <c r="T248" i="21"/>
  <c r="U247" i="21"/>
  <c r="T247" i="21"/>
  <c r="T246" i="21"/>
  <c r="U246" i="21" s="1"/>
  <c r="U245" i="21"/>
  <c r="T245" i="21"/>
  <c r="T244" i="21"/>
  <c r="U244" i="21" s="1"/>
  <c r="U243" i="21"/>
  <c r="T243" i="21"/>
  <c r="T242" i="21"/>
  <c r="U242" i="21" s="1"/>
  <c r="U241" i="21"/>
  <c r="T241" i="21"/>
  <c r="T240" i="21"/>
  <c r="U240" i="21" s="1"/>
  <c r="U239" i="21"/>
  <c r="T239" i="21"/>
  <c r="T238" i="21"/>
  <c r="U238" i="21" s="1"/>
  <c r="U237" i="21"/>
  <c r="T237" i="21"/>
  <c r="T236" i="21"/>
  <c r="U236" i="21" s="1"/>
  <c r="U235" i="21"/>
  <c r="T235" i="21"/>
  <c r="T234" i="21"/>
  <c r="U234" i="21" s="1"/>
  <c r="U233" i="21"/>
  <c r="T233" i="21"/>
  <c r="T232" i="21"/>
  <c r="U232" i="21" s="1"/>
  <c r="U231" i="21"/>
  <c r="T231" i="21"/>
  <c r="U230" i="21"/>
  <c r="T230" i="21"/>
  <c r="U229" i="21"/>
  <c r="T229" i="21"/>
  <c r="T228" i="21"/>
  <c r="U228" i="21" s="1"/>
  <c r="U227" i="21"/>
  <c r="T227" i="21"/>
  <c r="U226" i="21"/>
  <c r="T226" i="21"/>
  <c r="U225" i="21"/>
  <c r="T225" i="21"/>
  <c r="U224" i="21"/>
  <c r="T224" i="21"/>
  <c r="U223" i="21"/>
  <c r="T223" i="21"/>
  <c r="U222" i="21"/>
  <c r="T222" i="21"/>
  <c r="U221" i="21"/>
  <c r="T221" i="21"/>
  <c r="U220" i="21"/>
  <c r="T220" i="21"/>
  <c r="U219" i="21"/>
  <c r="T219" i="21"/>
  <c r="U218" i="21"/>
  <c r="T218" i="21"/>
  <c r="U217" i="21"/>
  <c r="T217" i="21"/>
  <c r="U216" i="21"/>
  <c r="T216" i="21"/>
  <c r="U215" i="21"/>
  <c r="T215" i="21"/>
  <c r="U214" i="21"/>
  <c r="T214" i="21"/>
  <c r="U213" i="21"/>
  <c r="T213" i="21"/>
  <c r="U212" i="21"/>
  <c r="T212" i="21"/>
  <c r="U211" i="21"/>
  <c r="T211" i="21"/>
  <c r="T210" i="21"/>
  <c r="U210" i="21" s="1"/>
  <c r="U209" i="21"/>
  <c r="T209" i="21"/>
  <c r="T208" i="21"/>
  <c r="U208" i="21" s="1"/>
  <c r="U207" i="21"/>
  <c r="T207" i="21"/>
  <c r="T206" i="21"/>
  <c r="U206" i="21" s="1"/>
  <c r="U205" i="21"/>
  <c r="T205" i="21"/>
  <c r="T204" i="21"/>
  <c r="U204" i="21" s="1"/>
  <c r="U203" i="21"/>
  <c r="T203" i="21"/>
  <c r="U202" i="21"/>
  <c r="T202" i="21"/>
  <c r="U201" i="21"/>
  <c r="T201" i="21"/>
  <c r="U200" i="21"/>
  <c r="T200" i="21"/>
  <c r="U199" i="21"/>
  <c r="T199" i="21"/>
  <c r="U198" i="21"/>
  <c r="T198" i="21"/>
  <c r="U197" i="21"/>
  <c r="T197" i="21"/>
  <c r="U196" i="21"/>
  <c r="T196" i="21"/>
  <c r="U195" i="21"/>
  <c r="T195" i="21"/>
  <c r="U194" i="21"/>
  <c r="T194" i="21"/>
  <c r="U193" i="21"/>
  <c r="T193" i="21"/>
  <c r="T192" i="21"/>
  <c r="U192" i="21" s="1"/>
  <c r="U191" i="21"/>
  <c r="T191" i="21"/>
  <c r="U190" i="21"/>
  <c r="T190" i="21"/>
  <c r="U189" i="21"/>
  <c r="T189" i="21"/>
  <c r="U188" i="21"/>
  <c r="T188" i="21"/>
  <c r="U187" i="21"/>
  <c r="T187" i="21"/>
  <c r="U186" i="21"/>
  <c r="T186" i="21"/>
  <c r="U185" i="21"/>
  <c r="T185" i="21"/>
  <c r="T184" i="21"/>
  <c r="U184" i="21" s="1"/>
  <c r="U183" i="21"/>
  <c r="T183" i="21"/>
  <c r="U182" i="21"/>
  <c r="T182" i="21"/>
  <c r="U181" i="21"/>
  <c r="T181" i="21"/>
  <c r="T180" i="21"/>
  <c r="U180" i="21" s="1"/>
  <c r="U179" i="21"/>
  <c r="T179" i="21"/>
  <c r="U178" i="21"/>
  <c r="T178" i="21"/>
  <c r="U177" i="21"/>
  <c r="T177" i="21"/>
  <c r="U176" i="21"/>
  <c r="T176" i="21"/>
  <c r="U175" i="21"/>
  <c r="T175" i="21"/>
  <c r="T174" i="21"/>
  <c r="U174" i="21" s="1"/>
  <c r="U173" i="21"/>
  <c r="T173" i="21"/>
  <c r="U172" i="21"/>
  <c r="T172" i="21"/>
  <c r="U171" i="21"/>
  <c r="T171" i="21"/>
  <c r="U170" i="21"/>
  <c r="T170" i="21"/>
  <c r="U169" i="21"/>
  <c r="T169" i="21"/>
  <c r="U168" i="21"/>
  <c r="T168" i="21"/>
  <c r="U167" i="21"/>
  <c r="T167" i="21"/>
  <c r="U166" i="21"/>
  <c r="T166" i="21"/>
  <c r="U165" i="21"/>
  <c r="T165" i="21"/>
  <c r="T164" i="21"/>
  <c r="U164" i="21" s="1"/>
  <c r="U163" i="21"/>
  <c r="T163" i="21"/>
  <c r="U162" i="21"/>
  <c r="T162" i="21"/>
  <c r="U161" i="21"/>
  <c r="T161" i="21"/>
  <c r="U160" i="21"/>
  <c r="T160" i="21"/>
  <c r="U159" i="21"/>
  <c r="T159" i="21"/>
  <c r="U158" i="21"/>
  <c r="T158" i="21"/>
  <c r="U157" i="21"/>
  <c r="T157" i="21"/>
  <c r="U156" i="21"/>
  <c r="T156" i="21"/>
  <c r="U155" i="21"/>
  <c r="T155" i="21"/>
  <c r="U154" i="21"/>
  <c r="T154" i="21"/>
  <c r="U153" i="21"/>
  <c r="T153" i="21"/>
  <c r="U152" i="21"/>
  <c r="T152" i="21"/>
  <c r="U151" i="21"/>
  <c r="T151" i="21"/>
  <c r="T150" i="21"/>
  <c r="U150" i="21" s="1"/>
  <c r="U149" i="21"/>
  <c r="T149" i="21"/>
  <c r="U148" i="21"/>
  <c r="T148" i="21"/>
  <c r="U147" i="21"/>
  <c r="T147" i="21"/>
  <c r="T146" i="21"/>
  <c r="U146" i="21" s="1"/>
  <c r="U145" i="21"/>
  <c r="T145" i="21"/>
  <c r="T144" i="21"/>
  <c r="U144" i="21" s="1"/>
  <c r="U143" i="21"/>
  <c r="T143" i="21"/>
  <c r="T142" i="21"/>
  <c r="U142" i="21" s="1"/>
  <c r="U141" i="21"/>
  <c r="T141" i="21"/>
  <c r="U140" i="21"/>
  <c r="T140" i="21"/>
  <c r="U139" i="21"/>
  <c r="T139" i="21"/>
  <c r="T138" i="21"/>
  <c r="U138" i="21" s="1"/>
  <c r="U137" i="21"/>
  <c r="T137" i="21"/>
  <c r="U136" i="21"/>
  <c r="T136" i="21"/>
  <c r="U135" i="21"/>
  <c r="T135" i="21"/>
  <c r="T134" i="21"/>
  <c r="U134" i="21" s="1"/>
  <c r="U133" i="21"/>
  <c r="T133" i="21"/>
  <c r="T132" i="21"/>
  <c r="U132" i="21" s="1"/>
  <c r="U131" i="21"/>
  <c r="T131" i="21"/>
  <c r="T130" i="21"/>
  <c r="U130" i="21" s="1"/>
  <c r="U129" i="21"/>
  <c r="T129" i="21"/>
  <c r="T128" i="21"/>
  <c r="U128" i="21" s="1"/>
  <c r="U127" i="21"/>
  <c r="T127" i="21"/>
  <c r="U126" i="21"/>
  <c r="T126" i="21"/>
  <c r="U125" i="21"/>
  <c r="T125" i="21"/>
  <c r="T124" i="21"/>
  <c r="U124" i="21" s="1"/>
  <c r="U123" i="21"/>
  <c r="T123" i="21"/>
  <c r="U122" i="21"/>
  <c r="T122" i="21"/>
  <c r="U121" i="21"/>
  <c r="T121" i="21"/>
  <c r="T120" i="21"/>
  <c r="U120" i="21" s="1"/>
  <c r="U119" i="21"/>
  <c r="T119" i="21"/>
  <c r="T118" i="21"/>
  <c r="U118" i="21" s="1"/>
  <c r="U117" i="21"/>
  <c r="T117" i="21"/>
  <c r="T116" i="21"/>
  <c r="U116" i="21" s="1"/>
  <c r="U115" i="21"/>
  <c r="T115" i="21"/>
  <c r="T114" i="21"/>
  <c r="U114" i="21" s="1"/>
  <c r="U113" i="21"/>
  <c r="T113" i="21"/>
  <c r="T112" i="21"/>
  <c r="U112" i="21" s="1"/>
  <c r="U111" i="21"/>
  <c r="T111" i="21"/>
  <c r="T110" i="21"/>
  <c r="U110" i="21" s="1"/>
  <c r="U109" i="21"/>
  <c r="T109" i="21"/>
  <c r="T108" i="21"/>
  <c r="U108" i="21" s="1"/>
  <c r="U107" i="21"/>
  <c r="T107" i="21"/>
  <c r="U106" i="21"/>
  <c r="T106" i="21"/>
  <c r="U105" i="21"/>
  <c r="T105" i="21"/>
  <c r="T104" i="21"/>
  <c r="U104" i="21" s="1"/>
  <c r="U103" i="21"/>
  <c r="T103" i="21"/>
  <c r="T102" i="21"/>
  <c r="U102" i="21" s="1"/>
  <c r="U101" i="21"/>
  <c r="T101" i="21"/>
  <c r="U100" i="21"/>
  <c r="T100" i="21"/>
  <c r="U99" i="21"/>
  <c r="T99" i="21"/>
  <c r="U98" i="21"/>
  <c r="T98" i="21"/>
  <c r="U97" i="21"/>
  <c r="T97" i="21"/>
  <c r="U96" i="21"/>
  <c r="T96" i="21"/>
  <c r="U95" i="21"/>
  <c r="T95" i="21"/>
  <c r="U94" i="21"/>
  <c r="T94" i="21"/>
  <c r="U93" i="21"/>
  <c r="T93" i="21"/>
  <c r="T92" i="21"/>
  <c r="U92" i="21" s="1"/>
  <c r="U91" i="21"/>
  <c r="T91" i="21"/>
  <c r="T90" i="21"/>
  <c r="U90" i="21" s="1"/>
  <c r="U89" i="21"/>
  <c r="T89" i="21"/>
  <c r="T88" i="21"/>
  <c r="U88" i="21" s="1"/>
  <c r="U87" i="21"/>
  <c r="T87" i="21"/>
  <c r="T86" i="21"/>
  <c r="U86" i="21" s="1"/>
  <c r="U85" i="21"/>
  <c r="T85" i="21"/>
  <c r="U84" i="21"/>
  <c r="T84" i="21"/>
  <c r="U83" i="21"/>
  <c r="T83" i="21"/>
  <c r="T82" i="21"/>
  <c r="U82" i="21" s="1"/>
  <c r="U81" i="21"/>
  <c r="T81" i="21"/>
  <c r="U80" i="21"/>
  <c r="T80" i="21"/>
  <c r="U79" i="21"/>
  <c r="T79" i="21"/>
  <c r="U78" i="21"/>
  <c r="T78" i="21"/>
  <c r="U77" i="21"/>
  <c r="T77" i="21"/>
  <c r="U76" i="21"/>
  <c r="T76" i="21"/>
  <c r="U75" i="21"/>
  <c r="T75" i="21"/>
  <c r="U74" i="21"/>
  <c r="T74" i="21"/>
  <c r="U73" i="21"/>
  <c r="T73" i="21"/>
  <c r="U72" i="21"/>
  <c r="T72" i="21"/>
  <c r="U71" i="21"/>
  <c r="T71" i="21"/>
  <c r="U70" i="21"/>
  <c r="T70" i="21"/>
  <c r="U69" i="21"/>
  <c r="T69" i="21"/>
  <c r="U68" i="21"/>
  <c r="T68" i="21"/>
  <c r="U67" i="21"/>
  <c r="T67" i="21"/>
  <c r="T66" i="21"/>
  <c r="U66" i="21" s="1"/>
  <c r="U65" i="21"/>
  <c r="T65" i="21"/>
  <c r="T64" i="21"/>
  <c r="U64" i="21" s="1"/>
  <c r="U63" i="21"/>
  <c r="T63" i="21"/>
  <c r="U62" i="21"/>
  <c r="T62" i="21"/>
  <c r="U61" i="21"/>
  <c r="T61" i="21"/>
  <c r="U60" i="21"/>
  <c r="T60" i="21"/>
  <c r="U59" i="21"/>
  <c r="T59" i="21"/>
  <c r="U58" i="21"/>
  <c r="T58" i="21"/>
  <c r="U57" i="21"/>
  <c r="T57" i="21"/>
  <c r="U56" i="21"/>
  <c r="T56" i="21"/>
  <c r="U55" i="21"/>
  <c r="T55" i="21"/>
  <c r="U54" i="21"/>
  <c r="T54" i="21"/>
  <c r="U53" i="21"/>
  <c r="T53" i="21"/>
  <c r="U52" i="21"/>
  <c r="T52" i="21"/>
  <c r="U51" i="21"/>
  <c r="T51" i="21"/>
  <c r="U50" i="21"/>
  <c r="T50" i="21"/>
  <c r="U49" i="21"/>
  <c r="T49" i="21"/>
  <c r="U48" i="21"/>
  <c r="T48" i="21"/>
  <c r="U47" i="21"/>
  <c r="T47" i="21"/>
  <c r="U46" i="21"/>
  <c r="T46" i="21"/>
  <c r="U45" i="21"/>
  <c r="T45" i="21"/>
  <c r="U44" i="21"/>
  <c r="T44" i="21"/>
  <c r="U43" i="21"/>
  <c r="T43" i="21"/>
  <c r="U42" i="21"/>
  <c r="T42" i="21"/>
  <c r="U41" i="21"/>
  <c r="T41" i="21"/>
  <c r="U40" i="21"/>
  <c r="T40" i="21"/>
  <c r="U39" i="21"/>
  <c r="T39" i="21"/>
  <c r="U38" i="21"/>
  <c r="T38" i="21"/>
  <c r="U37" i="21"/>
  <c r="T37" i="21"/>
  <c r="U36" i="21"/>
  <c r="T36" i="21"/>
  <c r="U35" i="21"/>
  <c r="T35" i="21"/>
  <c r="U34" i="21"/>
  <c r="T34" i="21"/>
  <c r="U33" i="21"/>
  <c r="T33" i="21"/>
  <c r="U32" i="21"/>
  <c r="T32" i="21"/>
  <c r="U31" i="21"/>
  <c r="T31" i="21"/>
  <c r="U30" i="21"/>
  <c r="T30" i="21"/>
  <c r="U29" i="21"/>
  <c r="T29" i="21"/>
  <c r="U28" i="21"/>
  <c r="T28" i="21"/>
  <c r="U27" i="21"/>
  <c r="T27" i="21"/>
  <c r="U26" i="21"/>
  <c r="T26" i="21"/>
  <c r="U25" i="21"/>
  <c r="T25" i="21"/>
  <c r="U24" i="21"/>
  <c r="T24" i="21"/>
  <c r="U23" i="21"/>
  <c r="T23" i="21"/>
  <c r="U22" i="21"/>
  <c r="T22" i="21"/>
  <c r="U21" i="21"/>
  <c r="T21" i="21"/>
  <c r="U20" i="21"/>
  <c r="T20" i="21"/>
  <c r="U19" i="21"/>
  <c r="T19" i="21"/>
  <c r="U18" i="21"/>
  <c r="T18" i="21"/>
  <c r="U17" i="21"/>
  <c r="T17" i="21"/>
  <c r="U16" i="21"/>
  <c r="T16" i="21"/>
  <c r="U15" i="21"/>
  <c r="T15" i="21"/>
  <c r="U14" i="21"/>
  <c r="T14" i="21"/>
  <c r="U13" i="21"/>
  <c r="T13" i="21"/>
  <c r="U12" i="21"/>
  <c r="T12" i="21"/>
  <c r="U11" i="21"/>
  <c r="T11" i="21"/>
  <c r="U10" i="21"/>
  <c r="T10" i="21"/>
  <c r="U9" i="21"/>
  <c r="T9" i="21"/>
  <c r="T8" i="21"/>
  <c r="T3" i="21"/>
  <c r="T2" i="21"/>
  <c r="AD369" i="5" l="1"/>
  <c r="AE325" i="5"/>
  <c r="AE331" i="5"/>
  <c r="D7" i="24" l="1"/>
  <c r="D35" i="24" s="1"/>
  <c r="E7" i="24"/>
  <c r="E35" i="24" s="1"/>
  <c r="F7" i="24"/>
  <c r="F35" i="24" s="1"/>
  <c r="C7" i="24"/>
  <c r="C35" i="24" s="1"/>
  <c r="B7" i="24"/>
  <c r="B35" i="24" s="1"/>
  <c r="I42" i="25"/>
  <c r="H42" i="25"/>
  <c r="G42" i="25"/>
  <c r="F42" i="25"/>
  <c r="E42" i="25"/>
  <c r="J42" i="25" s="1"/>
  <c r="I41" i="25"/>
  <c r="H41" i="25"/>
  <c r="G41" i="25"/>
  <c r="F41" i="25"/>
  <c r="E41" i="25"/>
  <c r="I40" i="25"/>
  <c r="H40" i="25"/>
  <c r="G40" i="25"/>
  <c r="F40" i="25"/>
  <c r="E40" i="25"/>
  <c r="I39" i="25"/>
  <c r="F15" i="24" s="1"/>
  <c r="F43" i="24" s="1"/>
  <c r="H39" i="25"/>
  <c r="G39" i="25"/>
  <c r="D15" i="24" s="1"/>
  <c r="F39" i="25"/>
  <c r="E39" i="25"/>
  <c r="I37" i="25"/>
  <c r="H37" i="25"/>
  <c r="G37" i="25"/>
  <c r="F37" i="25"/>
  <c r="K37" i="25" s="1"/>
  <c r="E37" i="25"/>
  <c r="J37" i="25" s="1"/>
  <c r="I35" i="25"/>
  <c r="H35" i="25"/>
  <c r="G35" i="25"/>
  <c r="F35" i="25"/>
  <c r="E35" i="25"/>
  <c r="I34" i="25"/>
  <c r="H34" i="25"/>
  <c r="G34" i="25"/>
  <c r="G36" i="25" s="1"/>
  <c r="F34" i="25"/>
  <c r="K34" i="25" s="1"/>
  <c r="E34" i="25"/>
  <c r="I31" i="25"/>
  <c r="H31" i="25"/>
  <c r="G31" i="25"/>
  <c r="F31" i="25"/>
  <c r="E31" i="25"/>
  <c r="J31" i="25" s="1"/>
  <c r="I30" i="25"/>
  <c r="H30" i="25"/>
  <c r="G30" i="25"/>
  <c r="F30" i="25"/>
  <c r="K30" i="25" s="1"/>
  <c r="E30" i="25"/>
  <c r="J30" i="25" s="1"/>
  <c r="I29" i="25"/>
  <c r="H29" i="25"/>
  <c r="G29" i="25"/>
  <c r="F29" i="25"/>
  <c r="E29" i="25"/>
  <c r="I28" i="25"/>
  <c r="H28" i="25"/>
  <c r="G28" i="25"/>
  <c r="F28" i="25"/>
  <c r="K28" i="25" s="1"/>
  <c r="E28" i="25"/>
  <c r="J28" i="25" s="1"/>
  <c r="I27" i="25"/>
  <c r="H27" i="25"/>
  <c r="G27" i="25"/>
  <c r="G32" i="25" s="1"/>
  <c r="F27" i="25"/>
  <c r="E27" i="25"/>
  <c r="I26" i="25"/>
  <c r="H26" i="25"/>
  <c r="G26" i="25"/>
  <c r="F26" i="25"/>
  <c r="K26" i="25" s="1"/>
  <c r="E26" i="25"/>
  <c r="I25" i="25"/>
  <c r="H25" i="25"/>
  <c r="G25" i="25"/>
  <c r="F25" i="25"/>
  <c r="K25" i="25" s="1"/>
  <c r="E25" i="25"/>
  <c r="I23" i="25"/>
  <c r="H23" i="25"/>
  <c r="G23" i="25"/>
  <c r="J23" i="25" s="1"/>
  <c r="F23" i="25"/>
  <c r="K23" i="25" s="1"/>
  <c r="E23" i="25"/>
  <c r="I22" i="25"/>
  <c r="H22" i="25"/>
  <c r="G22" i="25"/>
  <c r="F22" i="25"/>
  <c r="E22" i="25"/>
  <c r="J22" i="25" s="1"/>
  <c r="I21" i="25"/>
  <c r="H21" i="25"/>
  <c r="G21" i="25"/>
  <c r="F21" i="25"/>
  <c r="K21" i="25" s="1"/>
  <c r="E21" i="25"/>
  <c r="J21" i="25" s="1"/>
  <c r="I20" i="25"/>
  <c r="H20" i="25"/>
  <c r="G20" i="25"/>
  <c r="F20" i="25"/>
  <c r="E20" i="25"/>
  <c r="I19" i="25"/>
  <c r="H19" i="25"/>
  <c r="G19" i="25"/>
  <c r="F19" i="25"/>
  <c r="E19" i="25"/>
  <c r="I18" i="25"/>
  <c r="H18" i="25"/>
  <c r="G18" i="25"/>
  <c r="J18" i="25" s="1"/>
  <c r="F18" i="25"/>
  <c r="E18" i="25"/>
  <c r="I17" i="25"/>
  <c r="H17" i="25"/>
  <c r="G17" i="25"/>
  <c r="F17" i="25"/>
  <c r="E17" i="25"/>
  <c r="J17" i="25" s="1"/>
  <c r="I16" i="25"/>
  <c r="H16" i="25"/>
  <c r="G16" i="25"/>
  <c r="F16" i="25"/>
  <c r="K16" i="25" s="1"/>
  <c r="E16" i="25"/>
  <c r="I14" i="25"/>
  <c r="H14" i="25"/>
  <c r="G14" i="25"/>
  <c r="J14" i="25" s="1"/>
  <c r="F14" i="25"/>
  <c r="E14" i="25"/>
  <c r="I13" i="25"/>
  <c r="H13" i="25"/>
  <c r="G13" i="25"/>
  <c r="F13" i="25"/>
  <c r="K13" i="25" s="1"/>
  <c r="E13" i="25"/>
  <c r="J13" i="25" s="1"/>
  <c r="I12" i="25"/>
  <c r="H12" i="25"/>
  <c r="G12" i="25"/>
  <c r="F12" i="25"/>
  <c r="K12" i="25" s="1"/>
  <c r="E12" i="25"/>
  <c r="J12" i="25" s="1"/>
  <c r="I11" i="25"/>
  <c r="H11" i="25"/>
  <c r="G11" i="25"/>
  <c r="F11" i="25"/>
  <c r="K11" i="25" s="1"/>
  <c r="E11" i="25"/>
  <c r="I10" i="25"/>
  <c r="H10" i="25"/>
  <c r="G10" i="25"/>
  <c r="F10" i="25"/>
  <c r="E10" i="25"/>
  <c r="I9" i="25"/>
  <c r="H9" i="25"/>
  <c r="G9" i="25"/>
  <c r="J9" i="25" s="1"/>
  <c r="F9" i="25"/>
  <c r="E9" i="25"/>
  <c r="I8" i="25"/>
  <c r="H8" i="25"/>
  <c r="G8" i="25"/>
  <c r="F8" i="25"/>
  <c r="E8" i="25"/>
  <c r="I7" i="25"/>
  <c r="H7" i="25"/>
  <c r="G7" i="25"/>
  <c r="F7" i="25"/>
  <c r="K7" i="25" s="1"/>
  <c r="E7" i="25"/>
  <c r="J7" i="25" s="1"/>
  <c r="I6" i="25"/>
  <c r="H6" i="25"/>
  <c r="G6" i="25"/>
  <c r="F6" i="25"/>
  <c r="E6" i="25"/>
  <c r="D6" i="24"/>
  <c r="D34" i="24" s="1"/>
  <c r="B6" i="24"/>
  <c r="B34" i="24" s="1"/>
  <c r="K42" i="25"/>
  <c r="K2" i="25"/>
  <c r="J6" i="25"/>
  <c r="K6" i="25"/>
  <c r="D49" i="24"/>
  <c r="C49" i="24"/>
  <c r="B49" i="24"/>
  <c r="B48" i="24"/>
  <c r="F38" i="24"/>
  <c r="E38" i="24"/>
  <c r="E23" i="24"/>
  <c r="F23" i="24" s="1"/>
  <c r="D23" i="24"/>
  <c r="C23" i="24"/>
  <c r="B23" i="24"/>
  <c r="F21" i="24"/>
  <c r="F49" i="24" s="1"/>
  <c r="D21" i="24"/>
  <c r="C21" i="24"/>
  <c r="B21" i="24"/>
  <c r="F20" i="24"/>
  <c r="F48" i="24" s="1"/>
  <c r="E20" i="24"/>
  <c r="E21" i="24" s="1"/>
  <c r="E49" i="24" s="1"/>
  <c r="D20" i="24"/>
  <c r="D48" i="24" s="1"/>
  <c r="C20" i="24"/>
  <c r="C48" i="24" s="1"/>
  <c r="B20" i="24"/>
  <c r="C15" i="24"/>
  <c r="B15" i="24"/>
  <c r="L118" i="22"/>
  <c r="K118" i="22"/>
  <c r="J118" i="22"/>
  <c r="J118" i="23" s="1"/>
  <c r="I118" i="22"/>
  <c r="H118" i="22"/>
  <c r="H118" i="23" s="1"/>
  <c r="L117" i="22"/>
  <c r="L117" i="23" s="1"/>
  <c r="K117" i="22"/>
  <c r="K117" i="23" s="1"/>
  <c r="J117" i="22"/>
  <c r="J117" i="23" s="1"/>
  <c r="I117" i="22"/>
  <c r="H117" i="22"/>
  <c r="H117" i="23" s="1"/>
  <c r="L116" i="22"/>
  <c r="K116" i="22"/>
  <c r="K116" i="23" s="1"/>
  <c r="J116" i="22"/>
  <c r="J116" i="23" s="1"/>
  <c r="I116" i="22"/>
  <c r="N116" i="22" s="1"/>
  <c r="N116" i="23" s="1"/>
  <c r="H116" i="22"/>
  <c r="H116" i="23" s="1"/>
  <c r="L115" i="22"/>
  <c r="K115" i="22"/>
  <c r="J115" i="22"/>
  <c r="I115" i="22"/>
  <c r="I115" i="23" s="1"/>
  <c r="H115" i="22"/>
  <c r="H115" i="23" s="1"/>
  <c r="L114" i="22"/>
  <c r="L114" i="23" s="1"/>
  <c r="K114" i="22"/>
  <c r="K114" i="23" s="1"/>
  <c r="J114" i="22"/>
  <c r="J114" i="23" s="1"/>
  <c r="I114" i="22"/>
  <c r="I114" i="23" s="1"/>
  <c r="H114" i="22"/>
  <c r="L113" i="22"/>
  <c r="L113" i="23" s="1"/>
  <c r="K113" i="22"/>
  <c r="K113" i="23" s="1"/>
  <c r="J113" i="22"/>
  <c r="I113" i="22"/>
  <c r="I113" i="23" s="1"/>
  <c r="H113" i="22"/>
  <c r="L106" i="22"/>
  <c r="K106" i="22"/>
  <c r="K106" i="23" s="1"/>
  <c r="J106" i="22"/>
  <c r="I106" i="22"/>
  <c r="H106" i="22"/>
  <c r="H106" i="23" s="1"/>
  <c r="L105" i="22"/>
  <c r="M105" i="22" s="1"/>
  <c r="M105" i="23" s="1"/>
  <c r="K105" i="22"/>
  <c r="J105" i="22"/>
  <c r="I105" i="22"/>
  <c r="I105" i="23" s="1"/>
  <c r="H105" i="22"/>
  <c r="L103" i="22"/>
  <c r="K103" i="22"/>
  <c r="K103" i="23" s="1"/>
  <c r="J103" i="22"/>
  <c r="J103" i="23" s="1"/>
  <c r="I103" i="22"/>
  <c r="I103" i="23" s="1"/>
  <c r="H103" i="22"/>
  <c r="H103" i="23" s="1"/>
  <c r="L102" i="22"/>
  <c r="L101" i="22" s="1"/>
  <c r="F16" i="24" s="1"/>
  <c r="F44" i="24" s="1"/>
  <c r="K102" i="22"/>
  <c r="K102" i="23" s="1"/>
  <c r="J102" i="22"/>
  <c r="J102" i="23" s="1"/>
  <c r="I102" i="22"/>
  <c r="N102" i="22" s="1"/>
  <c r="N102" i="23" s="1"/>
  <c r="H102" i="22"/>
  <c r="H102" i="23" s="1"/>
  <c r="L97" i="22"/>
  <c r="F12" i="24" s="1"/>
  <c r="F40" i="24" s="1"/>
  <c r="K97" i="22"/>
  <c r="K98" i="22" s="1"/>
  <c r="K98" i="23" s="1"/>
  <c r="J97" i="22"/>
  <c r="J98" i="22" s="1"/>
  <c r="J98" i="23" s="1"/>
  <c r="I97" i="22"/>
  <c r="I97" i="23" s="1"/>
  <c r="H97" i="22"/>
  <c r="H97" i="23" s="1"/>
  <c r="L96" i="22"/>
  <c r="L96" i="23" s="1"/>
  <c r="K96" i="22"/>
  <c r="J96" i="22"/>
  <c r="D17" i="24" s="1"/>
  <c r="I96" i="22"/>
  <c r="H96" i="22"/>
  <c r="L92" i="22"/>
  <c r="L92" i="23" s="1"/>
  <c r="K92" i="22"/>
  <c r="J92" i="22"/>
  <c r="I92" i="22"/>
  <c r="H92" i="22"/>
  <c r="L91" i="22"/>
  <c r="K91" i="22"/>
  <c r="K91" i="23" s="1"/>
  <c r="J91" i="22"/>
  <c r="I91" i="22"/>
  <c r="C12" i="24" s="1"/>
  <c r="H91" i="22"/>
  <c r="L85" i="22"/>
  <c r="L85" i="23" s="1"/>
  <c r="K85" i="22"/>
  <c r="J85" i="22"/>
  <c r="I85" i="22"/>
  <c r="I85" i="23" s="1"/>
  <c r="H85" i="22"/>
  <c r="L84" i="22"/>
  <c r="L84" i="23" s="1"/>
  <c r="K84" i="22"/>
  <c r="K84" i="23" s="1"/>
  <c r="J84" i="22"/>
  <c r="J84" i="23" s="1"/>
  <c r="I84" i="22"/>
  <c r="I84" i="23" s="1"/>
  <c r="H84" i="22"/>
  <c r="L83" i="22"/>
  <c r="K83" i="22"/>
  <c r="K83" i="23" s="1"/>
  <c r="J83" i="22"/>
  <c r="J83" i="23" s="1"/>
  <c r="I83" i="22"/>
  <c r="H83" i="22"/>
  <c r="H83" i="23" s="1"/>
  <c r="L82" i="22"/>
  <c r="L82" i="23" s="1"/>
  <c r="K82" i="22"/>
  <c r="K82" i="23" s="1"/>
  <c r="J82" i="22"/>
  <c r="J82" i="23" s="1"/>
  <c r="I82" i="22"/>
  <c r="H82" i="22"/>
  <c r="H82" i="23" s="1"/>
  <c r="L80" i="22"/>
  <c r="L80" i="23" s="1"/>
  <c r="K80" i="22"/>
  <c r="K80" i="23" s="1"/>
  <c r="J80" i="22"/>
  <c r="J80" i="23" s="1"/>
  <c r="I80" i="22"/>
  <c r="H80" i="22"/>
  <c r="H80" i="23" s="1"/>
  <c r="L79" i="22"/>
  <c r="K79" i="22"/>
  <c r="J79" i="22"/>
  <c r="J79" i="23" s="1"/>
  <c r="I79" i="22"/>
  <c r="I79" i="23" s="1"/>
  <c r="H79" i="22"/>
  <c r="H79" i="23" s="1"/>
  <c r="L77" i="22"/>
  <c r="K77" i="22"/>
  <c r="K77" i="23" s="1"/>
  <c r="J77" i="22"/>
  <c r="I77" i="22"/>
  <c r="I77" i="23" s="1"/>
  <c r="H77" i="22"/>
  <c r="L76" i="22"/>
  <c r="K76" i="22"/>
  <c r="K76" i="23" s="1"/>
  <c r="J76" i="22"/>
  <c r="J76" i="23" s="1"/>
  <c r="I76" i="22"/>
  <c r="I76" i="23" s="1"/>
  <c r="H76" i="22"/>
  <c r="H76" i="23" s="1"/>
  <c r="L75" i="22"/>
  <c r="L75" i="23" s="1"/>
  <c r="K75" i="22"/>
  <c r="K75" i="23" s="1"/>
  <c r="J75" i="22"/>
  <c r="I75" i="22"/>
  <c r="H75" i="22"/>
  <c r="H75" i="23" s="1"/>
  <c r="L74" i="22"/>
  <c r="L74" i="23" s="1"/>
  <c r="K74" i="22"/>
  <c r="K74" i="23" s="1"/>
  <c r="J74" i="22"/>
  <c r="I74" i="22"/>
  <c r="H74" i="22"/>
  <c r="H74" i="23" s="1"/>
  <c r="L72" i="22"/>
  <c r="K72" i="22"/>
  <c r="J72" i="22"/>
  <c r="J72" i="23" s="1"/>
  <c r="I72" i="22"/>
  <c r="I72" i="23" s="1"/>
  <c r="H72" i="22"/>
  <c r="H72" i="23" s="1"/>
  <c r="L71" i="22"/>
  <c r="L71" i="23" s="1"/>
  <c r="K71" i="22"/>
  <c r="K71" i="23" s="1"/>
  <c r="J71" i="22"/>
  <c r="J71" i="23" s="1"/>
  <c r="I71" i="22"/>
  <c r="H71" i="22"/>
  <c r="H71" i="23" s="1"/>
  <c r="L70" i="22"/>
  <c r="L70" i="23" s="1"/>
  <c r="K70" i="22"/>
  <c r="K70" i="23" s="1"/>
  <c r="J70" i="22"/>
  <c r="I70" i="22"/>
  <c r="I70" i="23" s="1"/>
  <c r="H70" i="22"/>
  <c r="H70" i="23" s="1"/>
  <c r="L69" i="22"/>
  <c r="K69" i="22"/>
  <c r="J69" i="22"/>
  <c r="J69" i="23" s="1"/>
  <c r="I69" i="22"/>
  <c r="I69" i="23" s="1"/>
  <c r="H69" i="22"/>
  <c r="H69" i="23" s="1"/>
  <c r="L68" i="22"/>
  <c r="L68" i="23" s="1"/>
  <c r="K68" i="22"/>
  <c r="K68" i="23" s="1"/>
  <c r="J68" i="22"/>
  <c r="I68" i="22"/>
  <c r="I68" i="23" s="1"/>
  <c r="H68" i="22"/>
  <c r="L67" i="22"/>
  <c r="L67" i="23" s="1"/>
  <c r="K67" i="22"/>
  <c r="K67" i="23" s="1"/>
  <c r="J67" i="22"/>
  <c r="I67" i="22"/>
  <c r="H67" i="22"/>
  <c r="L65" i="22"/>
  <c r="K65" i="22"/>
  <c r="J65" i="22"/>
  <c r="I65" i="22"/>
  <c r="I65" i="23" s="1"/>
  <c r="H65" i="22"/>
  <c r="L64" i="22"/>
  <c r="L64" i="23" s="1"/>
  <c r="K64" i="22"/>
  <c r="K64" i="23" s="1"/>
  <c r="J64" i="22"/>
  <c r="J64" i="23" s="1"/>
  <c r="I64" i="22"/>
  <c r="I64" i="23" s="1"/>
  <c r="H64" i="22"/>
  <c r="H64" i="23" s="1"/>
  <c r="L63" i="22"/>
  <c r="K63" i="22"/>
  <c r="K63" i="23" s="1"/>
  <c r="J63" i="22"/>
  <c r="J63" i="23" s="1"/>
  <c r="I63" i="22"/>
  <c r="I63" i="23" s="1"/>
  <c r="H63" i="22"/>
  <c r="H63" i="23" s="1"/>
  <c r="L62" i="22"/>
  <c r="L62" i="23" s="1"/>
  <c r="K62" i="22"/>
  <c r="J62" i="22"/>
  <c r="I62" i="22"/>
  <c r="I62" i="23" s="1"/>
  <c r="H62" i="22"/>
  <c r="H62" i="23" s="1"/>
  <c r="L61" i="22"/>
  <c r="K61" i="22"/>
  <c r="K61" i="23" s="1"/>
  <c r="J61" i="22"/>
  <c r="J61" i="23" s="1"/>
  <c r="I61" i="22"/>
  <c r="I61" i="23" s="1"/>
  <c r="H61" i="22"/>
  <c r="H61" i="23" s="1"/>
  <c r="L59" i="22"/>
  <c r="L59" i="23" s="1"/>
  <c r="K59" i="22"/>
  <c r="J59" i="22"/>
  <c r="J59" i="23" s="1"/>
  <c r="I59" i="22"/>
  <c r="H59" i="22"/>
  <c r="H59" i="23" s="1"/>
  <c r="L58" i="22"/>
  <c r="L58" i="23" s="1"/>
  <c r="K58" i="22"/>
  <c r="K58" i="23" s="1"/>
  <c r="J58" i="22"/>
  <c r="J58" i="23" s="1"/>
  <c r="I58" i="22"/>
  <c r="H58" i="22"/>
  <c r="L57" i="22"/>
  <c r="L57" i="23" s="1"/>
  <c r="K57" i="22"/>
  <c r="K57" i="23" s="1"/>
  <c r="J57" i="22"/>
  <c r="J57" i="23" s="1"/>
  <c r="I57" i="22"/>
  <c r="I57" i="23" s="1"/>
  <c r="H57" i="22"/>
  <c r="H57" i="23" s="1"/>
  <c r="L56" i="22"/>
  <c r="K56" i="22"/>
  <c r="K56" i="23" s="1"/>
  <c r="J56" i="22"/>
  <c r="I56" i="22"/>
  <c r="I56" i="23" s="1"/>
  <c r="H56" i="22"/>
  <c r="H56" i="23" s="1"/>
  <c r="L55" i="22"/>
  <c r="K55" i="22"/>
  <c r="K55" i="23" s="1"/>
  <c r="J55" i="22"/>
  <c r="J55" i="23" s="1"/>
  <c r="I55" i="22"/>
  <c r="I55" i="23" s="1"/>
  <c r="H55" i="22"/>
  <c r="H55" i="23" s="1"/>
  <c r="L54" i="22"/>
  <c r="L54" i="23" s="1"/>
  <c r="K54" i="22"/>
  <c r="K54" i="23" s="1"/>
  <c r="J54" i="22"/>
  <c r="I54" i="22"/>
  <c r="I54" i="23" s="1"/>
  <c r="H54" i="22"/>
  <c r="H54" i="23" s="1"/>
  <c r="L53" i="22"/>
  <c r="K53" i="22"/>
  <c r="K53" i="23" s="1"/>
  <c r="J53" i="22"/>
  <c r="J53" i="23" s="1"/>
  <c r="I53" i="22"/>
  <c r="I53" i="23" s="1"/>
  <c r="H53" i="22"/>
  <c r="L52" i="22"/>
  <c r="L52" i="23" s="1"/>
  <c r="K52" i="22"/>
  <c r="K52" i="23" s="1"/>
  <c r="J52" i="22"/>
  <c r="J52" i="23" s="1"/>
  <c r="I52" i="22"/>
  <c r="I52" i="23" s="1"/>
  <c r="H52" i="22"/>
  <c r="H52" i="23" s="1"/>
  <c r="L51" i="22"/>
  <c r="L51" i="23" s="1"/>
  <c r="K51" i="22"/>
  <c r="K51" i="23" s="1"/>
  <c r="J51" i="22"/>
  <c r="J51" i="23" s="1"/>
  <c r="I51" i="22"/>
  <c r="H51" i="22"/>
  <c r="H51" i="23" s="1"/>
  <c r="L50" i="22"/>
  <c r="L50" i="23" s="1"/>
  <c r="K50" i="22"/>
  <c r="K50" i="23" s="1"/>
  <c r="J50" i="22"/>
  <c r="J50" i="23" s="1"/>
  <c r="I50" i="22"/>
  <c r="H50" i="22"/>
  <c r="L49" i="22"/>
  <c r="L49" i="23" s="1"/>
  <c r="K49" i="22"/>
  <c r="K49" i="23" s="1"/>
  <c r="J49" i="22"/>
  <c r="J49" i="23" s="1"/>
  <c r="I49" i="22"/>
  <c r="H49" i="22"/>
  <c r="L48" i="22"/>
  <c r="K48" i="22"/>
  <c r="K48" i="23" s="1"/>
  <c r="J48" i="22"/>
  <c r="I48" i="22"/>
  <c r="I48" i="23" s="1"/>
  <c r="H48" i="22"/>
  <c r="H48" i="23" s="1"/>
  <c r="L47" i="22"/>
  <c r="L47" i="23" s="1"/>
  <c r="K47" i="22"/>
  <c r="J47" i="22"/>
  <c r="J47" i="23" s="1"/>
  <c r="I47" i="22"/>
  <c r="H47" i="22"/>
  <c r="L46" i="22"/>
  <c r="K46" i="22"/>
  <c r="K46" i="23" s="1"/>
  <c r="J46" i="22"/>
  <c r="J46" i="23" s="1"/>
  <c r="I46" i="22"/>
  <c r="I46" i="23" s="1"/>
  <c r="H46" i="22"/>
  <c r="H46" i="23" s="1"/>
  <c r="L45" i="22"/>
  <c r="K45" i="22"/>
  <c r="K45" i="23" s="1"/>
  <c r="J45" i="22"/>
  <c r="J45" i="23" s="1"/>
  <c r="I45" i="22"/>
  <c r="I45" i="23" s="1"/>
  <c r="H45" i="22"/>
  <c r="H45" i="23" s="1"/>
  <c r="L44" i="22"/>
  <c r="L44" i="23" s="1"/>
  <c r="K44" i="22"/>
  <c r="K44" i="23" s="1"/>
  <c r="J44" i="22"/>
  <c r="J44" i="23" s="1"/>
  <c r="I44" i="22"/>
  <c r="I44" i="23" s="1"/>
  <c r="H44" i="22"/>
  <c r="H44" i="23" s="1"/>
  <c r="L43" i="22"/>
  <c r="L43" i="23" s="1"/>
  <c r="K43" i="22"/>
  <c r="J43" i="22"/>
  <c r="I43" i="22"/>
  <c r="H43" i="22"/>
  <c r="H43" i="23" s="1"/>
  <c r="L41" i="22"/>
  <c r="L41" i="23" s="1"/>
  <c r="K41" i="22"/>
  <c r="K41" i="23" s="1"/>
  <c r="J41" i="22"/>
  <c r="J41" i="23" s="1"/>
  <c r="I41" i="22"/>
  <c r="I41" i="23" s="1"/>
  <c r="H41" i="22"/>
  <c r="L40" i="22"/>
  <c r="K40" i="22"/>
  <c r="K39" i="22" s="1"/>
  <c r="J40" i="22"/>
  <c r="J39" i="22" s="1"/>
  <c r="J39" i="23" s="1"/>
  <c r="I40" i="22"/>
  <c r="I40" i="23" s="1"/>
  <c r="H40" i="22"/>
  <c r="H40" i="23" s="1"/>
  <c r="L35" i="22"/>
  <c r="K35" i="22"/>
  <c r="K35" i="23" s="1"/>
  <c r="J35" i="22"/>
  <c r="I35" i="22"/>
  <c r="I35" i="23" s="1"/>
  <c r="H35" i="22"/>
  <c r="H35" i="23" s="1"/>
  <c r="L34" i="22"/>
  <c r="L34" i="23" s="1"/>
  <c r="K34" i="22"/>
  <c r="J34" i="22"/>
  <c r="J34" i="23" s="1"/>
  <c r="I34" i="22"/>
  <c r="H34" i="22"/>
  <c r="H34" i="23" s="1"/>
  <c r="L33" i="22"/>
  <c r="L33" i="23" s="1"/>
  <c r="K33" i="22"/>
  <c r="E14" i="24" s="1"/>
  <c r="E42" i="24" s="1"/>
  <c r="J33" i="22"/>
  <c r="D14" i="24" s="1"/>
  <c r="I33" i="22"/>
  <c r="C14" i="24" s="1"/>
  <c r="H33" i="22"/>
  <c r="H33" i="23" s="1"/>
  <c r="L32" i="22"/>
  <c r="L32" i="23" s="1"/>
  <c r="K32" i="22"/>
  <c r="K32" i="23" s="1"/>
  <c r="J32" i="22"/>
  <c r="J32" i="23" s="1"/>
  <c r="I32" i="22"/>
  <c r="H32" i="22"/>
  <c r="H32" i="23" s="1"/>
  <c r="L31" i="22"/>
  <c r="L31" i="23" s="1"/>
  <c r="K31" i="22"/>
  <c r="K31" i="23" s="1"/>
  <c r="J31" i="22"/>
  <c r="J31" i="23" s="1"/>
  <c r="I31" i="22"/>
  <c r="H31" i="22"/>
  <c r="H31" i="23" s="1"/>
  <c r="L30" i="22"/>
  <c r="L30" i="23" s="1"/>
  <c r="K30" i="22"/>
  <c r="K30" i="23" s="1"/>
  <c r="J30" i="22"/>
  <c r="J30" i="23" s="1"/>
  <c r="I30" i="22"/>
  <c r="I30" i="23" s="1"/>
  <c r="H30" i="22"/>
  <c r="H30" i="23" s="1"/>
  <c r="L29" i="22"/>
  <c r="L29" i="23" s="1"/>
  <c r="K29" i="22"/>
  <c r="J29" i="22"/>
  <c r="J29" i="23" s="1"/>
  <c r="I29" i="22"/>
  <c r="I29" i="23" s="1"/>
  <c r="H29" i="22"/>
  <c r="L28" i="22"/>
  <c r="L28" i="23" s="1"/>
  <c r="K28" i="22"/>
  <c r="K28" i="23" s="1"/>
  <c r="J28" i="22"/>
  <c r="J27" i="22" s="1"/>
  <c r="J27" i="23" s="1"/>
  <c r="I28" i="22"/>
  <c r="I28" i="23" s="1"/>
  <c r="H28" i="22"/>
  <c r="H28" i="23" s="1"/>
  <c r="L26" i="22"/>
  <c r="L26" i="23" s="1"/>
  <c r="K26" i="22"/>
  <c r="K26" i="23" s="1"/>
  <c r="J26" i="22"/>
  <c r="I26" i="22"/>
  <c r="I26" i="23" s="1"/>
  <c r="H26" i="22"/>
  <c r="H26" i="23" s="1"/>
  <c r="L25" i="22"/>
  <c r="L25" i="23" s="1"/>
  <c r="K25" i="22"/>
  <c r="K25" i="23" s="1"/>
  <c r="J25" i="22"/>
  <c r="J25" i="23" s="1"/>
  <c r="I25" i="22"/>
  <c r="H25" i="22"/>
  <c r="H25" i="23" s="1"/>
  <c r="L24" i="22"/>
  <c r="L24" i="23" s="1"/>
  <c r="K24" i="22"/>
  <c r="J24" i="22"/>
  <c r="J24" i="23" s="1"/>
  <c r="I24" i="22"/>
  <c r="I24" i="23" s="1"/>
  <c r="H24" i="22"/>
  <c r="H24" i="23" s="1"/>
  <c r="L23" i="22"/>
  <c r="L23" i="23" s="1"/>
  <c r="K23" i="22"/>
  <c r="K23" i="23" s="1"/>
  <c r="J23" i="22"/>
  <c r="J23" i="23" s="1"/>
  <c r="I23" i="22"/>
  <c r="I23" i="23" s="1"/>
  <c r="H23" i="22"/>
  <c r="H23" i="23" s="1"/>
  <c r="L22" i="22"/>
  <c r="L22" i="23" s="1"/>
  <c r="K22" i="22"/>
  <c r="K22" i="23" s="1"/>
  <c r="J22" i="22"/>
  <c r="J22" i="23" s="1"/>
  <c r="I22" i="22"/>
  <c r="I22" i="23" s="1"/>
  <c r="H22" i="22"/>
  <c r="L21" i="22"/>
  <c r="K21" i="22"/>
  <c r="K21" i="23" s="1"/>
  <c r="J21" i="22"/>
  <c r="I21" i="22"/>
  <c r="I21" i="23" s="1"/>
  <c r="H21" i="22"/>
  <c r="H21" i="23" s="1"/>
  <c r="L20" i="22"/>
  <c r="L20" i="23" s="1"/>
  <c r="K20" i="22"/>
  <c r="K20" i="23" s="1"/>
  <c r="J20" i="22"/>
  <c r="J20" i="23" s="1"/>
  <c r="I20" i="22"/>
  <c r="N20" i="22" s="1"/>
  <c r="N20" i="23" s="1"/>
  <c r="H20" i="22"/>
  <c r="L18" i="22"/>
  <c r="K18" i="22"/>
  <c r="K18" i="23" s="1"/>
  <c r="J18" i="22"/>
  <c r="J18" i="23" s="1"/>
  <c r="I18" i="22"/>
  <c r="H18" i="22"/>
  <c r="H18" i="23" s="1"/>
  <c r="L17" i="22"/>
  <c r="L17" i="23" s="1"/>
  <c r="K17" i="22"/>
  <c r="K17" i="23" s="1"/>
  <c r="J17" i="22"/>
  <c r="I17" i="22"/>
  <c r="H17" i="22"/>
  <c r="H17" i="23" s="1"/>
  <c r="L16" i="22"/>
  <c r="L16" i="23" s="1"/>
  <c r="K16" i="22"/>
  <c r="K16" i="23" s="1"/>
  <c r="J16" i="22"/>
  <c r="J16" i="23" s="1"/>
  <c r="I16" i="22"/>
  <c r="I16" i="23" s="1"/>
  <c r="H16" i="22"/>
  <c r="H16" i="23" s="1"/>
  <c r="L15" i="22"/>
  <c r="L15" i="23" s="1"/>
  <c r="K15" i="22"/>
  <c r="K15" i="23" s="1"/>
  <c r="J15" i="22"/>
  <c r="J15" i="23" s="1"/>
  <c r="I15" i="22"/>
  <c r="H15" i="22"/>
  <c r="H15" i="23" s="1"/>
  <c r="L14" i="22"/>
  <c r="L14" i="23" s="1"/>
  <c r="K14" i="22"/>
  <c r="K14" i="23" s="1"/>
  <c r="J14" i="22"/>
  <c r="J14" i="23" s="1"/>
  <c r="I14" i="22"/>
  <c r="N14" i="22" s="1"/>
  <c r="N14" i="23" s="1"/>
  <c r="H14" i="22"/>
  <c r="H14" i="23" s="1"/>
  <c r="L13" i="22"/>
  <c r="L13" i="23" s="1"/>
  <c r="K13" i="22"/>
  <c r="J13" i="22"/>
  <c r="J13" i="23" s="1"/>
  <c r="I13" i="22"/>
  <c r="I13" i="23" s="1"/>
  <c r="H13" i="22"/>
  <c r="H13" i="23" s="1"/>
  <c r="L11" i="22"/>
  <c r="L11" i="23" s="1"/>
  <c r="K11" i="22"/>
  <c r="K11" i="23" s="1"/>
  <c r="J11" i="22"/>
  <c r="J11" i="23" s="1"/>
  <c r="I11" i="22"/>
  <c r="H11" i="22"/>
  <c r="H11" i="23" s="1"/>
  <c r="L8" i="22"/>
  <c r="L8" i="23" s="1"/>
  <c r="K8" i="22"/>
  <c r="K8" i="23" s="1"/>
  <c r="J8" i="22"/>
  <c r="I8" i="22"/>
  <c r="H8" i="22"/>
  <c r="N120" i="23"/>
  <c r="M120" i="23"/>
  <c r="L120" i="23"/>
  <c r="K120" i="23"/>
  <c r="J120" i="23"/>
  <c r="I120" i="23"/>
  <c r="H120" i="23"/>
  <c r="K115" i="23"/>
  <c r="J115" i="23"/>
  <c r="H114" i="23"/>
  <c r="N111" i="23"/>
  <c r="M111" i="23"/>
  <c r="L111" i="23"/>
  <c r="K111" i="23"/>
  <c r="J111" i="23"/>
  <c r="I111" i="23"/>
  <c r="H111" i="23"/>
  <c r="N110" i="23"/>
  <c r="M110" i="23"/>
  <c r="L110" i="23"/>
  <c r="K110" i="23"/>
  <c r="J110" i="23"/>
  <c r="I110" i="23"/>
  <c r="H110" i="23"/>
  <c r="N108" i="23"/>
  <c r="M108" i="23"/>
  <c r="L108" i="23"/>
  <c r="K108" i="23"/>
  <c r="J108" i="23"/>
  <c r="I108" i="23"/>
  <c r="H108" i="23"/>
  <c r="I102" i="23"/>
  <c r="N100" i="23"/>
  <c r="M100" i="23"/>
  <c r="L100" i="23"/>
  <c r="K100" i="23"/>
  <c r="J100" i="23"/>
  <c r="I100" i="23"/>
  <c r="H100" i="23"/>
  <c r="N99" i="23"/>
  <c r="M99" i="23"/>
  <c r="L99" i="23"/>
  <c r="K99" i="23"/>
  <c r="J99" i="23"/>
  <c r="I99" i="23"/>
  <c r="H99" i="23"/>
  <c r="N95" i="23"/>
  <c r="M95" i="23"/>
  <c r="L95" i="23"/>
  <c r="K95" i="23"/>
  <c r="J95" i="23"/>
  <c r="I95" i="23"/>
  <c r="H95" i="23"/>
  <c r="N94" i="23"/>
  <c r="M94" i="23"/>
  <c r="L94" i="23"/>
  <c r="K94" i="23"/>
  <c r="J94" i="23"/>
  <c r="I94" i="23"/>
  <c r="H94" i="23"/>
  <c r="J92" i="23"/>
  <c r="I92" i="23"/>
  <c r="N90" i="23"/>
  <c r="M90" i="23"/>
  <c r="L90" i="23"/>
  <c r="K90" i="23"/>
  <c r="J90" i="23"/>
  <c r="I90" i="23"/>
  <c r="H90" i="23"/>
  <c r="N89" i="23"/>
  <c r="M89" i="23"/>
  <c r="L89" i="23"/>
  <c r="K89" i="23"/>
  <c r="J89" i="23"/>
  <c r="I89" i="23"/>
  <c r="H89" i="23"/>
  <c r="L87" i="23"/>
  <c r="K87" i="23"/>
  <c r="J87" i="23"/>
  <c r="I87" i="23"/>
  <c r="H87" i="23"/>
  <c r="J77" i="23"/>
  <c r="H77" i="23"/>
  <c r="H67" i="23"/>
  <c r="L63" i="23"/>
  <c r="J56" i="23"/>
  <c r="J48" i="23"/>
  <c r="K43" i="23"/>
  <c r="N38" i="23"/>
  <c r="M38" i="23"/>
  <c r="L38" i="23"/>
  <c r="K38" i="23"/>
  <c r="J38" i="23"/>
  <c r="I38" i="23"/>
  <c r="H38" i="23"/>
  <c r="N37" i="23"/>
  <c r="M37" i="23"/>
  <c r="L37" i="23"/>
  <c r="K37" i="23"/>
  <c r="J37" i="23"/>
  <c r="I37" i="23"/>
  <c r="H37" i="23"/>
  <c r="H29" i="23"/>
  <c r="H22" i="23"/>
  <c r="N9" i="23"/>
  <c r="M9" i="23"/>
  <c r="L9" i="23"/>
  <c r="K9" i="23"/>
  <c r="J9" i="23"/>
  <c r="I9" i="23"/>
  <c r="H9" i="23"/>
  <c r="L118" i="23"/>
  <c r="K118" i="23"/>
  <c r="L115" i="23"/>
  <c r="J106" i="23"/>
  <c r="I106" i="23"/>
  <c r="L103" i="23"/>
  <c r="K96" i="23"/>
  <c r="H92" i="23"/>
  <c r="N87" i="22"/>
  <c r="N87" i="23" s="1"/>
  <c r="M87" i="22"/>
  <c r="M87" i="23" s="1"/>
  <c r="K85" i="23"/>
  <c r="J85" i="23"/>
  <c r="H85" i="23"/>
  <c r="N84" i="22"/>
  <c r="N84" i="23" s="1"/>
  <c r="H84" i="23"/>
  <c r="L83" i="23"/>
  <c r="L79" i="23"/>
  <c r="K79" i="23"/>
  <c r="L76" i="23"/>
  <c r="J75" i="23"/>
  <c r="J74" i="23"/>
  <c r="L72" i="23"/>
  <c r="K72" i="23"/>
  <c r="J70" i="23"/>
  <c r="K69" i="23"/>
  <c r="J68" i="23"/>
  <c r="H68" i="23"/>
  <c r="M65" i="22"/>
  <c r="M65" i="23" s="1"/>
  <c r="K65" i="23"/>
  <c r="J65" i="23"/>
  <c r="H65" i="23"/>
  <c r="K59" i="23"/>
  <c r="H58" i="23"/>
  <c r="L56" i="23"/>
  <c r="J54" i="23"/>
  <c r="H53" i="23"/>
  <c r="H50" i="23"/>
  <c r="H49" i="23"/>
  <c r="L48" i="23"/>
  <c r="K47" i="23"/>
  <c r="H47" i="23"/>
  <c r="L46" i="23"/>
  <c r="H41" i="23"/>
  <c r="L40" i="23"/>
  <c r="J35" i="23"/>
  <c r="K34" i="23"/>
  <c r="J26" i="23"/>
  <c r="K24" i="23"/>
  <c r="J21" i="23"/>
  <c r="H20" i="23"/>
  <c r="J17" i="23"/>
  <c r="J8" i="23"/>
  <c r="I8" i="23"/>
  <c r="H8" i="23"/>
  <c r="X1033" i="21"/>
  <c r="V1033" i="21"/>
  <c r="T1033" i="21"/>
  <c r="J112" i="22" l="1"/>
  <c r="J119" i="22" s="1"/>
  <c r="J119" i="23" s="1"/>
  <c r="F6" i="24"/>
  <c r="F34" i="24" s="1"/>
  <c r="J33" i="23"/>
  <c r="K33" i="23"/>
  <c r="J97" i="23"/>
  <c r="M85" i="22"/>
  <c r="M85" i="23" s="1"/>
  <c r="M7" i="22"/>
  <c r="M92" i="22"/>
  <c r="M92" i="23" s="1"/>
  <c r="H42" i="22"/>
  <c r="H42" i="23" s="1"/>
  <c r="J60" i="22"/>
  <c r="J60" i="23" s="1"/>
  <c r="L78" i="22"/>
  <c r="L78" i="23" s="1"/>
  <c r="H104" i="22"/>
  <c r="J91" i="23"/>
  <c r="D12" i="24"/>
  <c r="D11" i="24"/>
  <c r="H27" i="22"/>
  <c r="J113" i="23"/>
  <c r="B14" i="24"/>
  <c r="J40" i="23"/>
  <c r="H93" i="22"/>
  <c r="H93" i="23" s="1"/>
  <c r="B12" i="24"/>
  <c r="K93" i="22"/>
  <c r="K93" i="23" s="1"/>
  <c r="M7" i="23"/>
  <c r="J96" i="23"/>
  <c r="M18" i="22"/>
  <c r="M18" i="23" s="1"/>
  <c r="C6" i="24"/>
  <c r="C34" i="24" s="1"/>
  <c r="E6" i="24"/>
  <c r="E34" i="24" s="1"/>
  <c r="L97" i="23"/>
  <c r="I96" i="23"/>
  <c r="C17" i="24"/>
  <c r="L98" i="22"/>
  <c r="L98" i="23" s="1"/>
  <c r="M63" i="22"/>
  <c r="M63" i="23" s="1"/>
  <c r="M71" i="22"/>
  <c r="M71" i="23" s="1"/>
  <c r="K27" i="22"/>
  <c r="K27" i="23" s="1"/>
  <c r="I32" i="25"/>
  <c r="M91" i="22"/>
  <c r="N91" i="22" s="1"/>
  <c r="N91" i="23" s="1"/>
  <c r="E12" i="24"/>
  <c r="E40" i="24" s="1"/>
  <c r="F14" i="24"/>
  <c r="F42" i="24" s="1"/>
  <c r="H36" i="25"/>
  <c r="K97" i="23"/>
  <c r="L112" i="22"/>
  <c r="L119" i="22" s="1"/>
  <c r="M34" i="22"/>
  <c r="M34" i="23" s="1"/>
  <c r="M47" i="22"/>
  <c r="M47" i="23" s="1"/>
  <c r="K60" i="22"/>
  <c r="K60" i="23" s="1"/>
  <c r="I71" i="23"/>
  <c r="I14" i="23"/>
  <c r="I91" i="23"/>
  <c r="I34" i="23"/>
  <c r="I47" i="23"/>
  <c r="M22" i="22"/>
  <c r="M22" i="23" s="1"/>
  <c r="M29" i="22"/>
  <c r="M29" i="23" s="1"/>
  <c r="N18" i="22"/>
  <c r="N18" i="23" s="1"/>
  <c r="M21" i="22"/>
  <c r="M21" i="23" s="1"/>
  <c r="M55" i="22"/>
  <c r="M55" i="23" s="1"/>
  <c r="I78" i="22"/>
  <c r="I78" i="23" s="1"/>
  <c r="M102" i="22"/>
  <c r="M102" i="23" s="1"/>
  <c r="J25" i="25"/>
  <c r="K40" i="25"/>
  <c r="K22" i="25"/>
  <c r="K31" i="25"/>
  <c r="H15" i="25"/>
  <c r="H32" i="25"/>
  <c r="E36" i="25"/>
  <c r="J36" i="25" s="1"/>
  <c r="J34" i="25"/>
  <c r="I15" i="25"/>
  <c r="J11" i="25"/>
  <c r="F24" i="25"/>
  <c r="K20" i="25"/>
  <c r="K29" i="25"/>
  <c r="K41" i="25"/>
  <c r="G15" i="25"/>
  <c r="J10" i="25"/>
  <c r="G24" i="25"/>
  <c r="J19" i="25"/>
  <c r="J26" i="25"/>
  <c r="I36" i="25"/>
  <c r="J40" i="25"/>
  <c r="E15" i="25"/>
  <c r="F15" i="25"/>
  <c r="K10" i="25"/>
  <c r="J16" i="25"/>
  <c r="H24" i="25"/>
  <c r="K19" i="25"/>
  <c r="E32" i="25"/>
  <c r="J32" i="25" s="1"/>
  <c r="J35" i="25"/>
  <c r="K9" i="25"/>
  <c r="K18" i="25"/>
  <c r="J27" i="25"/>
  <c r="J39" i="25"/>
  <c r="K14" i="25"/>
  <c r="I24" i="25"/>
  <c r="F32" i="25"/>
  <c r="F36" i="25"/>
  <c r="K36" i="25" s="1"/>
  <c r="K27" i="25"/>
  <c r="K39" i="25"/>
  <c r="J8" i="25"/>
  <c r="E24" i="25"/>
  <c r="J24" i="25" s="1"/>
  <c r="K17" i="25"/>
  <c r="J41" i="25"/>
  <c r="K8" i="25"/>
  <c r="J29" i="25"/>
  <c r="K35" i="25"/>
  <c r="J20" i="25"/>
  <c r="C2" i="25"/>
  <c r="E48" i="24"/>
  <c r="E15" i="24"/>
  <c r="E43" i="24" s="1"/>
  <c r="M13" i="22"/>
  <c r="M13" i="23" s="1"/>
  <c r="K19" i="22"/>
  <c r="K19" i="23" s="1"/>
  <c r="I42" i="22"/>
  <c r="I42" i="23" s="1"/>
  <c r="J62" i="23"/>
  <c r="H66" i="22"/>
  <c r="H66" i="23" s="1"/>
  <c r="N13" i="22"/>
  <c r="N13" i="23" s="1"/>
  <c r="L21" i="23"/>
  <c r="M26" i="22"/>
  <c r="M26" i="23" s="1"/>
  <c r="M30" i="22"/>
  <c r="K62" i="23"/>
  <c r="I66" i="22"/>
  <c r="I66" i="23" s="1"/>
  <c r="M70" i="22"/>
  <c r="N70" i="22" s="1"/>
  <c r="N70" i="23" s="1"/>
  <c r="K92" i="23"/>
  <c r="I116" i="23"/>
  <c r="H105" i="23"/>
  <c r="L27" i="22"/>
  <c r="F11" i="24" s="1"/>
  <c r="M79" i="22"/>
  <c r="J101" i="22"/>
  <c r="N105" i="22"/>
  <c r="N105" i="23" s="1"/>
  <c r="M115" i="22"/>
  <c r="M115" i="23" s="1"/>
  <c r="L12" i="22"/>
  <c r="L12" i="23" s="1"/>
  <c r="J19" i="22"/>
  <c r="J19" i="23" s="1"/>
  <c r="K29" i="23"/>
  <c r="L55" i="23"/>
  <c r="H91" i="23"/>
  <c r="I20" i="23"/>
  <c r="J28" i="23"/>
  <c r="I19" i="22"/>
  <c r="I19" i="23" s="1"/>
  <c r="I18" i="23"/>
  <c r="H73" i="22"/>
  <c r="H73" i="23" s="1"/>
  <c r="L102" i="23"/>
  <c r="I104" i="22"/>
  <c r="M116" i="22"/>
  <c r="M116" i="23" s="1"/>
  <c r="L27" i="23"/>
  <c r="I17" i="23"/>
  <c r="N17" i="22"/>
  <c r="N17" i="23" s="1"/>
  <c r="M20" i="22"/>
  <c r="M20" i="23" s="1"/>
  <c r="M35" i="22"/>
  <c r="L35" i="23"/>
  <c r="K39" i="23"/>
  <c r="I82" i="23"/>
  <c r="I81" i="22"/>
  <c r="M82" i="22"/>
  <c r="M82" i="23" s="1"/>
  <c r="L101" i="23"/>
  <c r="J67" i="23"/>
  <c r="J66" i="22"/>
  <c r="J66" i="23" s="1"/>
  <c r="H98" i="22"/>
  <c r="H98" i="23" s="1"/>
  <c r="H96" i="23"/>
  <c r="K12" i="22"/>
  <c r="M16" i="22"/>
  <c r="M16" i="23" s="1"/>
  <c r="N16" i="22"/>
  <c r="N16" i="23" s="1"/>
  <c r="I33" i="23"/>
  <c r="I43" i="23"/>
  <c r="N59" i="22"/>
  <c r="N59" i="23" s="1"/>
  <c r="I59" i="23"/>
  <c r="M62" i="22"/>
  <c r="N71" i="22"/>
  <c r="N71" i="23" s="1"/>
  <c r="J105" i="23"/>
  <c r="J104" i="22"/>
  <c r="D8" i="24" s="1"/>
  <c r="M106" i="22"/>
  <c r="M106" i="23" s="1"/>
  <c r="L106" i="23"/>
  <c r="I12" i="22"/>
  <c r="I75" i="23"/>
  <c r="N75" i="22"/>
  <c r="N75" i="23" s="1"/>
  <c r="L19" i="22"/>
  <c r="K104" i="22"/>
  <c r="K105" i="23"/>
  <c r="M11" i="22"/>
  <c r="K42" i="22"/>
  <c r="K42" i="23" s="1"/>
  <c r="L61" i="23"/>
  <c r="M61" i="22"/>
  <c r="L60" i="22"/>
  <c r="I83" i="23"/>
  <c r="I51" i="23"/>
  <c r="L45" i="23"/>
  <c r="M45" i="22"/>
  <c r="N97" i="22"/>
  <c r="N97" i="23" s="1"/>
  <c r="M97" i="22"/>
  <c r="M97" i="23" s="1"/>
  <c r="L119" i="23"/>
  <c r="I67" i="23"/>
  <c r="N25" i="22"/>
  <c r="N25" i="23" s="1"/>
  <c r="I25" i="23"/>
  <c r="M28" i="22"/>
  <c r="I50" i="23"/>
  <c r="M50" i="22"/>
  <c r="M50" i="23" s="1"/>
  <c r="M54" i="22"/>
  <c r="J43" i="23"/>
  <c r="J42" i="22"/>
  <c r="J42" i="23" s="1"/>
  <c r="L53" i="23"/>
  <c r="M53" i="22"/>
  <c r="I74" i="23"/>
  <c r="M74" i="22"/>
  <c r="M74" i="23" s="1"/>
  <c r="I73" i="22"/>
  <c r="N118" i="22"/>
  <c r="N118" i="23" s="1"/>
  <c r="M118" i="22"/>
  <c r="M118" i="23" s="1"/>
  <c r="I118" i="23"/>
  <c r="M24" i="22"/>
  <c r="M24" i="23" s="1"/>
  <c r="N24" i="22"/>
  <c r="N24" i="23" s="1"/>
  <c r="I32" i="23"/>
  <c r="M32" i="22"/>
  <c r="M32" i="23" s="1"/>
  <c r="M43" i="22"/>
  <c r="M43" i="23" s="1"/>
  <c r="M46" i="22"/>
  <c r="I58" i="23"/>
  <c r="M58" i="22"/>
  <c r="M58" i="23" s="1"/>
  <c r="L69" i="23"/>
  <c r="M69" i="22"/>
  <c r="M77" i="22"/>
  <c r="L77" i="23"/>
  <c r="H81" i="22"/>
  <c r="H81" i="23" s="1"/>
  <c r="L91" i="23"/>
  <c r="L93" i="22"/>
  <c r="N92" i="22"/>
  <c r="N92" i="23" s="1"/>
  <c r="H39" i="22"/>
  <c r="M44" i="22"/>
  <c r="M44" i="23" s="1"/>
  <c r="M52" i="22"/>
  <c r="M52" i="23" s="1"/>
  <c r="K66" i="22"/>
  <c r="K66" i="23" s="1"/>
  <c r="M68" i="22"/>
  <c r="M68" i="23" s="1"/>
  <c r="J73" i="22"/>
  <c r="J73" i="23" s="1"/>
  <c r="M76" i="22"/>
  <c r="M76" i="23" s="1"/>
  <c r="J81" i="22"/>
  <c r="J81" i="23" s="1"/>
  <c r="M84" i="22"/>
  <c r="M84" i="23" s="1"/>
  <c r="I93" i="22"/>
  <c r="M114" i="22"/>
  <c r="M114" i="23" s="1"/>
  <c r="I117" i="23"/>
  <c r="N117" i="22"/>
  <c r="N117" i="23" s="1"/>
  <c r="I31" i="23"/>
  <c r="J112" i="23"/>
  <c r="H12" i="22"/>
  <c r="H12" i="23" s="1"/>
  <c r="M17" i="22"/>
  <c r="M17" i="23" s="1"/>
  <c r="M25" i="22"/>
  <c r="M25" i="23" s="1"/>
  <c r="N26" i="22"/>
  <c r="N26" i="23" s="1"/>
  <c r="M33" i="22"/>
  <c r="M33" i="23" s="1"/>
  <c r="N34" i="22"/>
  <c r="N34" i="23" s="1"/>
  <c r="I39" i="22"/>
  <c r="L42" i="22"/>
  <c r="M51" i="22"/>
  <c r="M51" i="23" s="1"/>
  <c r="M59" i="22"/>
  <c r="M59" i="23" s="1"/>
  <c r="L66" i="22"/>
  <c r="M67" i="22"/>
  <c r="M67" i="23" s="1"/>
  <c r="K73" i="22"/>
  <c r="K73" i="23" s="1"/>
  <c r="M75" i="22"/>
  <c r="M75" i="23" s="1"/>
  <c r="H78" i="22"/>
  <c r="H78" i="23" s="1"/>
  <c r="K81" i="22"/>
  <c r="K81" i="23" s="1"/>
  <c r="M83" i="22"/>
  <c r="M83" i="23" s="1"/>
  <c r="J93" i="22"/>
  <c r="J93" i="23" s="1"/>
  <c r="I101" i="22"/>
  <c r="K112" i="22"/>
  <c r="M113" i="22"/>
  <c r="K40" i="23"/>
  <c r="L18" i="23"/>
  <c r="L81" i="22"/>
  <c r="H101" i="22"/>
  <c r="B16" i="24" s="1"/>
  <c r="L65" i="23"/>
  <c r="I80" i="23"/>
  <c r="M15" i="22"/>
  <c r="M15" i="23" s="1"/>
  <c r="M23" i="22"/>
  <c r="M23" i="23" s="1"/>
  <c r="I27" i="22"/>
  <c r="C11" i="24" s="1"/>
  <c r="M31" i="22"/>
  <c r="M31" i="23" s="1"/>
  <c r="M41" i="22"/>
  <c r="M41" i="23" s="1"/>
  <c r="M49" i="22"/>
  <c r="M49" i="23" s="1"/>
  <c r="M57" i="22"/>
  <c r="M57" i="23" s="1"/>
  <c r="H60" i="22"/>
  <c r="H60" i="23" s="1"/>
  <c r="J78" i="22"/>
  <c r="J78" i="23" s="1"/>
  <c r="M96" i="22"/>
  <c r="M117" i="22"/>
  <c r="M117" i="23" s="1"/>
  <c r="I11" i="23"/>
  <c r="K13" i="23"/>
  <c r="I15" i="23"/>
  <c r="I49" i="23"/>
  <c r="H19" i="22"/>
  <c r="H19" i="23" s="1"/>
  <c r="L73" i="22"/>
  <c r="J12" i="22"/>
  <c r="M14" i="22"/>
  <c r="M14" i="23" s="1"/>
  <c r="N23" i="22"/>
  <c r="N23" i="23" s="1"/>
  <c r="L39" i="22"/>
  <c r="M40" i="22"/>
  <c r="M48" i="22"/>
  <c r="M56" i="22"/>
  <c r="I60" i="22"/>
  <c r="M64" i="22"/>
  <c r="N65" i="22"/>
  <c r="N65" i="23" s="1"/>
  <c r="M72" i="22"/>
  <c r="K78" i="22"/>
  <c r="K78" i="23" s="1"/>
  <c r="M80" i="22"/>
  <c r="N96" i="22"/>
  <c r="N96" i="23" s="1"/>
  <c r="I98" i="22"/>
  <c r="K101" i="22"/>
  <c r="E16" i="24" s="1"/>
  <c r="E44" i="24" s="1"/>
  <c r="M103" i="22"/>
  <c r="H113" i="23"/>
  <c r="H112" i="22"/>
  <c r="L105" i="23"/>
  <c r="L116" i="23"/>
  <c r="L104" i="22"/>
  <c r="F8" i="24" s="1"/>
  <c r="F36" i="24" s="1"/>
  <c r="I112" i="22"/>
  <c r="N63" i="22" l="1"/>
  <c r="N63" i="23" s="1"/>
  <c r="N85" i="22"/>
  <c r="N85" i="23" s="1"/>
  <c r="J101" i="23"/>
  <c r="D16" i="24"/>
  <c r="L112" i="23"/>
  <c r="H27" i="23"/>
  <c r="B11" i="24"/>
  <c r="L107" i="22"/>
  <c r="E11" i="24"/>
  <c r="E39" i="24" s="1"/>
  <c r="H104" i="23"/>
  <c r="B8" i="24"/>
  <c r="M96" i="23"/>
  <c r="F39" i="24"/>
  <c r="K104" i="23"/>
  <c r="E8" i="24"/>
  <c r="E36" i="24" s="1"/>
  <c r="N47" i="22"/>
  <c r="N47" i="23" s="1"/>
  <c r="M91" i="23"/>
  <c r="N44" i="22"/>
  <c r="N44" i="23" s="1"/>
  <c r="N29" i="22"/>
  <c r="N29" i="23" s="1"/>
  <c r="N22" i="22"/>
  <c r="N22" i="23" s="1"/>
  <c r="M78" i="22"/>
  <c r="M78" i="23" s="1"/>
  <c r="N21" i="22"/>
  <c r="N21" i="23" s="1"/>
  <c r="N52" i="22"/>
  <c r="N52" i="23" s="1"/>
  <c r="N114" i="22"/>
  <c r="N114" i="23" s="1"/>
  <c r="N15" i="22"/>
  <c r="N15" i="23" s="1"/>
  <c r="I10" i="22"/>
  <c r="C13" i="24" s="1"/>
  <c r="M70" i="23"/>
  <c r="M101" i="22"/>
  <c r="M101" i="23" s="1"/>
  <c r="C16" i="24"/>
  <c r="N51" i="22"/>
  <c r="N51" i="23" s="1"/>
  <c r="N55" i="22"/>
  <c r="N55" i="23" s="1"/>
  <c r="N43" i="22"/>
  <c r="N43" i="23" s="1"/>
  <c r="I104" i="23"/>
  <c r="C8" i="24"/>
  <c r="I38" i="25"/>
  <c r="I43" i="25" s="1"/>
  <c r="E33" i="25"/>
  <c r="H33" i="25"/>
  <c r="G38" i="25"/>
  <c r="G43" i="25" s="1"/>
  <c r="G33" i="25"/>
  <c r="I33" i="25"/>
  <c r="F38" i="25"/>
  <c r="F43" i="25" s="1"/>
  <c r="E38" i="25"/>
  <c r="E43" i="25" s="1"/>
  <c r="F33" i="25"/>
  <c r="K32" i="25"/>
  <c r="H38" i="25"/>
  <c r="H43" i="25" s="1"/>
  <c r="K24" i="25"/>
  <c r="K15" i="25"/>
  <c r="J15" i="25"/>
  <c r="L10" i="22"/>
  <c r="F13" i="24" s="1"/>
  <c r="F41" i="24" s="1"/>
  <c r="N30" i="22"/>
  <c r="N30" i="23" s="1"/>
  <c r="M30" i="23"/>
  <c r="M79" i="23"/>
  <c r="N79" i="22"/>
  <c r="N79" i="23" s="1"/>
  <c r="N115" i="22"/>
  <c r="N115" i="23" s="1"/>
  <c r="N74" i="22"/>
  <c r="N74" i="23" s="1"/>
  <c r="I73" i="23"/>
  <c r="N33" i="22"/>
  <c r="N33" i="23" s="1"/>
  <c r="N50" i="22"/>
  <c r="N50" i="23" s="1"/>
  <c r="I112" i="23"/>
  <c r="I119" i="22"/>
  <c r="I98" i="23"/>
  <c r="N98" i="22"/>
  <c r="N98" i="23" s="1"/>
  <c r="N57" i="22"/>
  <c r="N57" i="23" s="1"/>
  <c r="J12" i="23"/>
  <c r="J10" i="22"/>
  <c r="D13" i="24" s="1"/>
  <c r="I27" i="23"/>
  <c r="L81" i="23"/>
  <c r="M81" i="22"/>
  <c r="M81" i="23" s="1"/>
  <c r="N31" i="22"/>
  <c r="N31" i="23" s="1"/>
  <c r="M60" i="22"/>
  <c r="M60" i="23" s="1"/>
  <c r="L60" i="23"/>
  <c r="M11" i="23"/>
  <c r="N11" i="22"/>
  <c r="N11" i="23" s="1"/>
  <c r="N62" i="22"/>
  <c r="N62" i="23" s="1"/>
  <c r="M62" i="23"/>
  <c r="I81" i="23"/>
  <c r="L104" i="23"/>
  <c r="M104" i="22"/>
  <c r="M56" i="23"/>
  <c r="N56" i="22"/>
  <c r="N56" i="23" s="1"/>
  <c r="N106" i="22"/>
  <c r="N106" i="23" s="1"/>
  <c r="M98" i="22"/>
  <c r="M98" i="23" s="1"/>
  <c r="M46" i="23"/>
  <c r="N46" i="22"/>
  <c r="N46" i="23" s="1"/>
  <c r="M53" i="23"/>
  <c r="N53" i="22"/>
  <c r="N53" i="23" s="1"/>
  <c r="M28" i="23"/>
  <c r="N28" i="22"/>
  <c r="N28" i="23" s="1"/>
  <c r="M61" i="23"/>
  <c r="N61" i="22"/>
  <c r="N61" i="23" s="1"/>
  <c r="K12" i="23"/>
  <c r="K10" i="22"/>
  <c r="E13" i="24" s="1"/>
  <c r="E41" i="24" s="1"/>
  <c r="M112" i="22"/>
  <c r="M112" i="23" s="1"/>
  <c r="L86" i="22"/>
  <c r="M39" i="22"/>
  <c r="M39" i="23" s="1"/>
  <c r="L39" i="23"/>
  <c r="L19" i="23"/>
  <c r="M19" i="22"/>
  <c r="L107" i="23"/>
  <c r="M103" i="23"/>
  <c r="N103" i="22"/>
  <c r="N103" i="23" s="1"/>
  <c r="M93" i="22"/>
  <c r="M93" i="23" s="1"/>
  <c r="L93" i="23"/>
  <c r="J86" i="22"/>
  <c r="J86" i="23" s="1"/>
  <c r="K101" i="23"/>
  <c r="K107" i="22"/>
  <c r="K107" i="23" s="1"/>
  <c r="I60" i="23"/>
  <c r="H101" i="23"/>
  <c r="H107" i="22"/>
  <c r="H107" i="23" s="1"/>
  <c r="N58" i="22"/>
  <c r="N58" i="23" s="1"/>
  <c r="N67" i="22"/>
  <c r="N67" i="23" s="1"/>
  <c r="N83" i="22"/>
  <c r="N83" i="23" s="1"/>
  <c r="N82" i="22"/>
  <c r="N82" i="23" s="1"/>
  <c r="M80" i="23"/>
  <c r="N80" i="22"/>
  <c r="N80" i="23" s="1"/>
  <c r="M48" i="23"/>
  <c r="N48" i="22"/>
  <c r="N48" i="23" s="1"/>
  <c r="M73" i="22"/>
  <c r="M73" i="23" s="1"/>
  <c r="L73" i="23"/>
  <c r="I93" i="23"/>
  <c r="M77" i="23"/>
  <c r="N77" i="22"/>
  <c r="N77" i="23" s="1"/>
  <c r="M12" i="22"/>
  <c r="M12" i="23" s="1"/>
  <c r="I12" i="23"/>
  <c r="K86" i="22"/>
  <c r="K86" i="23" s="1"/>
  <c r="N41" i="22"/>
  <c r="N41" i="23" s="1"/>
  <c r="H10" i="22"/>
  <c r="B13" i="24" s="1"/>
  <c r="M113" i="23"/>
  <c r="N113" i="22"/>
  <c r="N113" i="23" s="1"/>
  <c r="M42" i="22"/>
  <c r="L42" i="23"/>
  <c r="H39" i="23"/>
  <c r="H86" i="22"/>
  <c r="H86" i="23" s="1"/>
  <c r="N76" i="22"/>
  <c r="N76" i="23" s="1"/>
  <c r="N32" i="22"/>
  <c r="N32" i="23" s="1"/>
  <c r="N49" i="22"/>
  <c r="N49" i="23" s="1"/>
  <c r="M27" i="22"/>
  <c r="M27" i="23" s="1"/>
  <c r="I101" i="23"/>
  <c r="I107" i="22"/>
  <c r="M107" i="22" s="1"/>
  <c r="M107" i="23" s="1"/>
  <c r="M54" i="23"/>
  <c r="N54" i="22"/>
  <c r="N54" i="23" s="1"/>
  <c r="J104" i="23"/>
  <c r="J107" i="22"/>
  <c r="J107" i="23" s="1"/>
  <c r="M35" i="23"/>
  <c r="N35" i="22"/>
  <c r="N35" i="23" s="1"/>
  <c r="M64" i="23"/>
  <c r="N64" i="22"/>
  <c r="N64" i="23" s="1"/>
  <c r="M66" i="22"/>
  <c r="L66" i="23"/>
  <c r="N45" i="22"/>
  <c r="N45" i="23" s="1"/>
  <c r="M45" i="23"/>
  <c r="H119" i="22"/>
  <c r="H119" i="23" s="1"/>
  <c r="H112" i="23"/>
  <c r="M72" i="23"/>
  <c r="N72" i="22"/>
  <c r="N72" i="23" s="1"/>
  <c r="M40" i="23"/>
  <c r="N40" i="22"/>
  <c r="N40" i="23" s="1"/>
  <c r="K112" i="23"/>
  <c r="K119" i="22"/>
  <c r="K119" i="23" s="1"/>
  <c r="N68" i="22"/>
  <c r="N68" i="23" s="1"/>
  <c r="I39" i="23"/>
  <c r="I86" i="22"/>
  <c r="M69" i="23"/>
  <c r="N69" i="22"/>
  <c r="N69" i="23" s="1"/>
  <c r="L36" i="22" l="1"/>
  <c r="N81" i="22"/>
  <c r="N81" i="23" s="1"/>
  <c r="E9" i="24"/>
  <c r="E18" i="24" s="1"/>
  <c r="E46" i="24" s="1"/>
  <c r="L10" i="23"/>
  <c r="F9" i="24"/>
  <c r="N101" i="22"/>
  <c r="N101" i="23" s="1"/>
  <c r="N78" i="22"/>
  <c r="N78" i="23" s="1"/>
  <c r="I10" i="23"/>
  <c r="I36" i="22"/>
  <c r="I88" i="22" s="1"/>
  <c r="M10" i="22"/>
  <c r="M10" i="23" s="1"/>
  <c r="N60" i="22"/>
  <c r="N60" i="23" s="1"/>
  <c r="N73" i="22"/>
  <c r="N73" i="23" s="1"/>
  <c r="J43" i="25"/>
  <c r="J33" i="25"/>
  <c r="K33" i="25"/>
  <c r="J38" i="25"/>
  <c r="K43" i="25"/>
  <c r="K38" i="25"/>
  <c r="N12" i="22"/>
  <c r="N12" i="23" s="1"/>
  <c r="N93" i="22"/>
  <c r="N93" i="23" s="1"/>
  <c r="N39" i="22"/>
  <c r="N39" i="23" s="1"/>
  <c r="K36" i="22"/>
  <c r="K10" i="23"/>
  <c r="M19" i="23"/>
  <c r="N19" i="22"/>
  <c r="N19" i="23" s="1"/>
  <c r="I119" i="23"/>
  <c r="M119" i="22"/>
  <c r="M119" i="23" s="1"/>
  <c r="M66" i="23"/>
  <c r="N66" i="22"/>
  <c r="N66" i="23" s="1"/>
  <c r="N27" i="22"/>
  <c r="N27" i="23" s="1"/>
  <c r="N112" i="22"/>
  <c r="N112" i="23" s="1"/>
  <c r="I36" i="23"/>
  <c r="H36" i="22"/>
  <c r="H10" i="23"/>
  <c r="L36" i="23"/>
  <c r="L88" i="22"/>
  <c r="I86" i="23"/>
  <c r="N107" i="22"/>
  <c r="N107" i="23" s="1"/>
  <c r="I107" i="23"/>
  <c r="J10" i="23"/>
  <c r="J36" i="22"/>
  <c r="M42" i="23"/>
  <c r="N42" i="22"/>
  <c r="N42" i="23" s="1"/>
  <c r="L86" i="23"/>
  <c r="M86" i="22"/>
  <c r="M86" i="23" s="1"/>
  <c r="M104" i="23"/>
  <c r="N104" i="22"/>
  <c r="N104" i="23" s="1"/>
  <c r="D18" i="24" l="1"/>
  <c r="B18" i="24"/>
  <c r="E37" i="24"/>
  <c r="N10" i="22"/>
  <c r="N10" i="23" s="1"/>
  <c r="F18" i="24"/>
  <c r="F46" i="24" s="1"/>
  <c r="F37" i="24"/>
  <c r="M36" i="22"/>
  <c r="M36" i="23" s="1"/>
  <c r="C18" i="24"/>
  <c r="H36" i="23"/>
  <c r="H88" i="22"/>
  <c r="I88" i="23"/>
  <c r="I109" i="22"/>
  <c r="N86" i="22"/>
  <c r="N86" i="23" s="1"/>
  <c r="L88" i="23"/>
  <c r="M88" i="22"/>
  <c r="M88" i="23" s="1"/>
  <c r="L109" i="22"/>
  <c r="N119" i="22"/>
  <c r="N119" i="23" s="1"/>
  <c r="J36" i="23"/>
  <c r="J88" i="22"/>
  <c r="K36" i="23"/>
  <c r="K88" i="22"/>
  <c r="N36" i="22" l="1"/>
  <c r="N36" i="23" s="1"/>
  <c r="K88" i="23"/>
  <c r="K109" i="22"/>
  <c r="N88" i="22"/>
  <c r="N88" i="23" s="1"/>
  <c r="I109" i="23"/>
  <c r="I121" i="22"/>
  <c r="H109" i="22"/>
  <c r="H88" i="23"/>
  <c r="J109" i="22"/>
  <c r="J88" i="23"/>
  <c r="M109" i="22"/>
  <c r="M109" i="23" s="1"/>
  <c r="L121" i="22"/>
  <c r="L109" i="23"/>
  <c r="N109" i="22" l="1"/>
  <c r="N109" i="23" s="1"/>
  <c r="I121" i="23"/>
  <c r="L121" i="23"/>
  <c r="M121" i="22"/>
  <c r="M121" i="23" s="1"/>
  <c r="J109" i="23"/>
  <c r="J121" i="22"/>
  <c r="J121" i="23" s="1"/>
  <c r="H121" i="22"/>
  <c r="H121" i="23" s="1"/>
  <c r="H109" i="23"/>
  <c r="K109" i="23"/>
  <c r="K121" i="22"/>
  <c r="K121" i="23" s="1"/>
  <c r="N121" i="22" l="1"/>
  <c r="N121" i="23" s="1"/>
  <c r="X1034" i="21" l="1"/>
  <c r="X1035" i="21" s="1"/>
  <c r="V1034" i="21" l="1"/>
  <c r="V1035" i="21" s="1"/>
  <c r="T1034" i="21"/>
  <c r="T1035" i="21" s="1"/>
  <c r="P228" i="21"/>
  <c r="P227" i="21"/>
  <c r="N1034" i="21" l="1"/>
  <c r="N1033" i="21" l="1"/>
  <c r="N1035" i="21" l="1"/>
  <c r="AD501" i="5" l="1"/>
  <c r="AE501" i="5" s="1"/>
  <c r="AD419" i="5"/>
  <c r="AE419" i="5" s="1"/>
  <c r="AD138" i="5"/>
  <c r="AE138" i="5" s="1"/>
  <c r="M118" i="10" l="1"/>
  <c r="I118" i="10"/>
  <c r="H118" i="10"/>
  <c r="M117" i="10"/>
  <c r="I117" i="10"/>
  <c r="H117" i="10"/>
  <c r="M116" i="10"/>
  <c r="I116" i="10"/>
  <c r="H116" i="10"/>
  <c r="M115" i="10"/>
  <c r="I115" i="10"/>
  <c r="H115" i="10"/>
  <c r="M114" i="10"/>
  <c r="I114" i="10"/>
  <c r="H114" i="10"/>
  <c r="M113" i="10"/>
  <c r="I113" i="10"/>
  <c r="H113" i="10"/>
  <c r="M106" i="10"/>
  <c r="I106" i="10"/>
  <c r="H106" i="10"/>
  <c r="M105" i="10"/>
  <c r="I105" i="10"/>
  <c r="H105" i="10"/>
  <c r="M103" i="10"/>
  <c r="I103" i="10"/>
  <c r="H103" i="10"/>
  <c r="M102" i="10"/>
  <c r="I102" i="10"/>
  <c r="H102" i="10"/>
  <c r="M97" i="10"/>
  <c r="I97" i="10"/>
  <c r="H97" i="10"/>
  <c r="M96" i="10"/>
  <c r="I96" i="10"/>
  <c r="H96" i="10"/>
  <c r="M92" i="10"/>
  <c r="I92" i="10"/>
  <c r="H92" i="10"/>
  <c r="M91" i="10"/>
  <c r="I91" i="10"/>
  <c r="H91" i="10"/>
  <c r="M85" i="10"/>
  <c r="I85" i="10"/>
  <c r="H85" i="10"/>
  <c r="M84" i="10"/>
  <c r="I84" i="10"/>
  <c r="H84" i="10"/>
  <c r="M83" i="10"/>
  <c r="I83" i="10"/>
  <c r="H83" i="10"/>
  <c r="M82" i="10"/>
  <c r="I82" i="10"/>
  <c r="H82" i="10"/>
  <c r="M80" i="10"/>
  <c r="I80" i="10"/>
  <c r="H80" i="10"/>
  <c r="M79" i="10"/>
  <c r="I79" i="10"/>
  <c r="H79" i="10"/>
  <c r="M77" i="10"/>
  <c r="I77" i="10"/>
  <c r="H77" i="10"/>
  <c r="M76" i="10"/>
  <c r="I76" i="10"/>
  <c r="H76" i="10"/>
  <c r="M75" i="10"/>
  <c r="I75" i="10"/>
  <c r="H75" i="10"/>
  <c r="M74" i="10"/>
  <c r="I74" i="10"/>
  <c r="H74" i="10"/>
  <c r="M72" i="10"/>
  <c r="I72" i="10"/>
  <c r="H72" i="10"/>
  <c r="M71" i="10"/>
  <c r="I71" i="10"/>
  <c r="H71" i="10"/>
  <c r="M70" i="10"/>
  <c r="I70" i="10"/>
  <c r="H70" i="10"/>
  <c r="M69" i="10"/>
  <c r="I69" i="10"/>
  <c r="H69" i="10"/>
  <c r="M68" i="10"/>
  <c r="I68" i="10"/>
  <c r="H68" i="10"/>
  <c r="M67" i="10"/>
  <c r="I67" i="10"/>
  <c r="H67" i="10"/>
  <c r="M65" i="10"/>
  <c r="I65" i="10"/>
  <c r="H65" i="10"/>
  <c r="M64" i="10"/>
  <c r="I64" i="10"/>
  <c r="H64" i="10"/>
  <c r="M63" i="10"/>
  <c r="I63" i="10"/>
  <c r="H63" i="10"/>
  <c r="M62" i="10"/>
  <c r="I62" i="10"/>
  <c r="H62" i="10"/>
  <c r="M61" i="10"/>
  <c r="I61" i="10"/>
  <c r="H61" i="10"/>
  <c r="M59" i="10"/>
  <c r="I59" i="10"/>
  <c r="H59" i="10"/>
  <c r="M58" i="10"/>
  <c r="I58" i="10"/>
  <c r="H58" i="10"/>
  <c r="M57" i="10"/>
  <c r="I57" i="10"/>
  <c r="H57" i="10"/>
  <c r="M56" i="10"/>
  <c r="I56" i="10"/>
  <c r="H56" i="10"/>
  <c r="M55" i="10"/>
  <c r="I55" i="10"/>
  <c r="H55" i="10"/>
  <c r="M54" i="10"/>
  <c r="I54" i="10"/>
  <c r="H54" i="10"/>
  <c r="M53" i="10"/>
  <c r="I53" i="10"/>
  <c r="H53" i="10"/>
  <c r="M52" i="10"/>
  <c r="I52" i="10"/>
  <c r="H52" i="10"/>
  <c r="M51" i="10"/>
  <c r="I51" i="10"/>
  <c r="H51" i="10"/>
  <c r="M50" i="10"/>
  <c r="I50" i="10"/>
  <c r="H50" i="10"/>
  <c r="M49" i="10"/>
  <c r="I49" i="10"/>
  <c r="H49" i="10"/>
  <c r="M48" i="10"/>
  <c r="I48" i="10"/>
  <c r="H48" i="10"/>
  <c r="M47" i="10"/>
  <c r="I47" i="10"/>
  <c r="H47" i="10"/>
  <c r="M46" i="10"/>
  <c r="I46" i="10"/>
  <c r="H46" i="10"/>
  <c r="M45" i="10"/>
  <c r="I45" i="10"/>
  <c r="H45" i="10"/>
  <c r="M44" i="10"/>
  <c r="I44" i="10"/>
  <c r="H44" i="10"/>
  <c r="M43" i="10"/>
  <c r="I43" i="10"/>
  <c r="H43" i="10"/>
  <c r="M41" i="10"/>
  <c r="I41" i="10"/>
  <c r="H41" i="10"/>
  <c r="M40" i="10"/>
  <c r="I40" i="10"/>
  <c r="H40" i="10"/>
  <c r="M35" i="10"/>
  <c r="I35" i="10"/>
  <c r="H35" i="10"/>
  <c r="M34" i="10"/>
  <c r="I34" i="10"/>
  <c r="H34" i="10"/>
  <c r="M33" i="10"/>
  <c r="I33" i="10"/>
  <c r="H33" i="10"/>
  <c r="M32" i="10"/>
  <c r="I32" i="10"/>
  <c r="H32" i="10"/>
  <c r="M31" i="10"/>
  <c r="I31" i="10"/>
  <c r="H31" i="10"/>
  <c r="M30" i="10"/>
  <c r="I30" i="10"/>
  <c r="H30" i="10"/>
  <c r="M29" i="10"/>
  <c r="I29" i="10"/>
  <c r="H29" i="10"/>
  <c r="M28" i="10"/>
  <c r="I28" i="10"/>
  <c r="H28" i="10"/>
  <c r="M26" i="10"/>
  <c r="I26" i="10"/>
  <c r="H26" i="10"/>
  <c r="M25" i="10"/>
  <c r="I25" i="10"/>
  <c r="H25" i="10"/>
  <c r="M24" i="10"/>
  <c r="I24" i="10"/>
  <c r="H24" i="10"/>
  <c r="M23" i="10"/>
  <c r="I23" i="10"/>
  <c r="H23" i="10"/>
  <c r="M22" i="10"/>
  <c r="I22" i="10"/>
  <c r="H22" i="10"/>
  <c r="M21" i="10"/>
  <c r="I21" i="10"/>
  <c r="H21" i="10"/>
  <c r="M20" i="10"/>
  <c r="I20" i="10"/>
  <c r="H20" i="10"/>
  <c r="M18" i="10"/>
  <c r="I18" i="10"/>
  <c r="H18" i="10"/>
  <c r="M17" i="10"/>
  <c r="I17" i="10"/>
  <c r="H17" i="10"/>
  <c r="M16" i="10"/>
  <c r="I16" i="10"/>
  <c r="H16" i="10"/>
  <c r="M15" i="10"/>
  <c r="I15" i="10"/>
  <c r="H15" i="10"/>
  <c r="M14" i="10"/>
  <c r="I14" i="10"/>
  <c r="H14" i="10"/>
  <c r="M13" i="10"/>
  <c r="I13" i="10"/>
  <c r="H13" i="10"/>
  <c r="M11" i="10"/>
  <c r="I11" i="10"/>
  <c r="H11" i="10"/>
  <c r="M8" i="10"/>
  <c r="I8" i="10"/>
  <c r="H8" i="10"/>
  <c r="AD510" i="5"/>
  <c r="AD509" i="5"/>
  <c r="AD508" i="5"/>
  <c r="AD506" i="5"/>
  <c r="AD505" i="5"/>
  <c r="AD504" i="5"/>
  <c r="AD503" i="5"/>
  <c r="AD498" i="5"/>
  <c r="AD497" i="5"/>
  <c r="AD496" i="5"/>
  <c r="AD495" i="5"/>
  <c r="AD494" i="5"/>
  <c r="AD493" i="5"/>
  <c r="AD492" i="5"/>
  <c r="AD491" i="5"/>
  <c r="AD489" i="5"/>
  <c r="AD487" i="5"/>
  <c r="AD486" i="5"/>
  <c r="AD485" i="5"/>
  <c r="AD484" i="5"/>
  <c r="AD483" i="5"/>
  <c r="AD482" i="5"/>
  <c r="AD481" i="5"/>
  <c r="AD480" i="5"/>
  <c r="AD478" i="5"/>
  <c r="AD476" i="5"/>
  <c r="AD475" i="5"/>
  <c r="AD472" i="5"/>
  <c r="AD471" i="5"/>
  <c r="AD469" i="5"/>
  <c r="AD467" i="5"/>
  <c r="AD466" i="5"/>
  <c r="AD465" i="5"/>
  <c r="AD464" i="5"/>
  <c r="AD463" i="5"/>
  <c r="AD462" i="5"/>
  <c r="AD461" i="5"/>
  <c r="AD460" i="5"/>
  <c r="AD458" i="5"/>
  <c r="AD456" i="5"/>
  <c r="AD455" i="5"/>
  <c r="AD454" i="5"/>
  <c r="AD453" i="5"/>
  <c r="AD452" i="5"/>
  <c r="AD451" i="5"/>
  <c r="AD450" i="5"/>
  <c r="AD448" i="5"/>
  <c r="AD446" i="5"/>
  <c r="AD444" i="5"/>
  <c r="AD442" i="5"/>
  <c r="AD440" i="5"/>
  <c r="AD439" i="5"/>
  <c r="AD438" i="5"/>
  <c r="AD436" i="5"/>
  <c r="AD435" i="5"/>
  <c r="AD433" i="5"/>
  <c r="AD432" i="5"/>
  <c r="AD431" i="5"/>
  <c r="AD429" i="5"/>
  <c r="AD428" i="5"/>
  <c r="AD427" i="5"/>
  <c r="AD426" i="5"/>
  <c r="AD425" i="5"/>
  <c r="AD423" i="5"/>
  <c r="AD422" i="5"/>
  <c r="AD421" i="5"/>
  <c r="AD417" i="5"/>
  <c r="AD416" i="5"/>
  <c r="AD415" i="5"/>
  <c r="AD414" i="5"/>
  <c r="AD413" i="5"/>
  <c r="AD412" i="5"/>
  <c r="AD411" i="5"/>
  <c r="AD409" i="5"/>
  <c r="AD408" i="5"/>
  <c r="AD407" i="5"/>
  <c r="AD406" i="5"/>
  <c r="AD404" i="5"/>
  <c r="AD403" i="5"/>
  <c r="AD402" i="5"/>
  <c r="AD401" i="5"/>
  <c r="AD400" i="5"/>
  <c r="AD399" i="5"/>
  <c r="AD396" i="5"/>
  <c r="AD395" i="5"/>
  <c r="AD393" i="5"/>
  <c r="AD392" i="5"/>
  <c r="AD390" i="5"/>
  <c r="AD389" i="5"/>
  <c r="AD388" i="5"/>
  <c r="AD385" i="5"/>
  <c r="AD383" i="5"/>
  <c r="AD382" i="5"/>
  <c r="AD380" i="5"/>
  <c r="AD379" i="5"/>
  <c r="AD377" i="5"/>
  <c r="AD376" i="5"/>
  <c r="AD375" i="5"/>
  <c r="AD373" i="5"/>
  <c r="AD372" i="5"/>
  <c r="AD371" i="5"/>
  <c r="AD368" i="5"/>
  <c r="AD367" i="5"/>
  <c r="AD366" i="5"/>
  <c r="AD364" i="5"/>
  <c r="AD363" i="5"/>
  <c r="AD362" i="5"/>
  <c r="AD359" i="5"/>
  <c r="AD358" i="5"/>
  <c r="AD357" i="5"/>
  <c r="AD355" i="5"/>
  <c r="AD354" i="5"/>
  <c r="AD353" i="5"/>
  <c r="AD350" i="5"/>
  <c r="AD349" i="5"/>
  <c r="AD348" i="5"/>
  <c r="AD346" i="5"/>
  <c r="AD345" i="5"/>
  <c r="AD344" i="5"/>
  <c r="AD342" i="5"/>
  <c r="AD341" i="5"/>
  <c r="AD340" i="5"/>
  <c r="AD335" i="5"/>
  <c r="AD334" i="5"/>
  <c r="AD333" i="5"/>
  <c r="AD331" i="5"/>
  <c r="AD330" i="5"/>
  <c r="AD328" i="5"/>
  <c r="AD326" i="5"/>
  <c r="AD325" i="5"/>
  <c r="AD324" i="5"/>
  <c r="AD323" i="5"/>
  <c r="AD322" i="5"/>
  <c r="AD321" i="5"/>
  <c r="AD320" i="5"/>
  <c r="AD318" i="5"/>
  <c r="AD317" i="5"/>
  <c r="AD315" i="5"/>
  <c r="AD314" i="5"/>
  <c r="AD313" i="5"/>
  <c r="AD311" i="5"/>
  <c r="AD310" i="5"/>
  <c r="AD309" i="5"/>
  <c r="AD308" i="5"/>
  <c r="AD307" i="5"/>
  <c r="AD305" i="5"/>
  <c r="AD304" i="5"/>
  <c r="AD302" i="5"/>
  <c r="AD301" i="5"/>
  <c r="AD300" i="5"/>
  <c r="AD298" i="5"/>
  <c r="AD297" i="5"/>
  <c r="AD295" i="5"/>
  <c r="AD294" i="5"/>
  <c r="AD293" i="5"/>
  <c r="AD292" i="5"/>
  <c r="AD291" i="5"/>
  <c r="AD290" i="5"/>
  <c r="AD289" i="5"/>
  <c r="AD288" i="5"/>
  <c r="AD287" i="5"/>
  <c r="AD286" i="5"/>
  <c r="AD283" i="5"/>
  <c r="AD282" i="5"/>
  <c r="AD281" i="5"/>
  <c r="AD280" i="5"/>
  <c r="AD279" i="5"/>
  <c r="AD278" i="5"/>
  <c r="AD276" i="5"/>
  <c r="AD275" i="5"/>
  <c r="AD274" i="5"/>
  <c r="AD272" i="5"/>
  <c r="AD271" i="5"/>
  <c r="AD270" i="5"/>
  <c r="AD269" i="5"/>
  <c r="AD268" i="5"/>
  <c r="AD267" i="5"/>
  <c r="AD265" i="5"/>
  <c r="AD264" i="5"/>
  <c r="AD262" i="5"/>
  <c r="AD261" i="5"/>
  <c r="AD260" i="5"/>
  <c r="AD259" i="5"/>
  <c r="AD258" i="5"/>
  <c r="AD257" i="5"/>
  <c r="AD255" i="5"/>
  <c r="AD254" i="5"/>
  <c r="AD253" i="5"/>
  <c r="AD252" i="5"/>
  <c r="AD251" i="5"/>
  <c r="AD250" i="5"/>
  <c r="AD249" i="5"/>
  <c r="AD247" i="5"/>
  <c r="AD246" i="5"/>
  <c r="AD245" i="5"/>
  <c r="AD244" i="5"/>
  <c r="AD243" i="5"/>
  <c r="AD241" i="5"/>
  <c r="AD240" i="5"/>
  <c r="AD239" i="5"/>
  <c r="AD238" i="5"/>
  <c r="AD236" i="5"/>
  <c r="AD235" i="5"/>
  <c r="AD234" i="5"/>
  <c r="AD233" i="5"/>
  <c r="AD232" i="5"/>
  <c r="AD230" i="5"/>
  <c r="AD229" i="5"/>
  <c r="AD228" i="5"/>
  <c r="AD227" i="5"/>
  <c r="AD226" i="5"/>
  <c r="AD225" i="5"/>
  <c r="AD223" i="5"/>
  <c r="AD222" i="5"/>
  <c r="AD221" i="5"/>
  <c r="AD220" i="5"/>
  <c r="AD219" i="5"/>
  <c r="AD217" i="5"/>
  <c r="AD216" i="5"/>
  <c r="AD215" i="5"/>
  <c r="AD214" i="5"/>
  <c r="AD213" i="5"/>
  <c r="AD211" i="5"/>
  <c r="AD210" i="5"/>
  <c r="AD209" i="5"/>
  <c r="AD207" i="5"/>
  <c r="AD206" i="5"/>
  <c r="AD205" i="5"/>
  <c r="AD204" i="5"/>
  <c r="AD202" i="5"/>
  <c r="AD201" i="5"/>
  <c r="AD200" i="5"/>
  <c r="AD199" i="5"/>
  <c r="AD197" i="5"/>
  <c r="AD196" i="5"/>
  <c r="AD195" i="5"/>
  <c r="AD194" i="5"/>
  <c r="AD193" i="5"/>
  <c r="AD191" i="5"/>
  <c r="AD190" i="5"/>
  <c r="AD189" i="5"/>
  <c r="AD188" i="5"/>
  <c r="AD187" i="5"/>
  <c r="AD185" i="5"/>
  <c r="AD184" i="5"/>
  <c r="AD183" i="5"/>
  <c r="AD182" i="5"/>
  <c r="AD180" i="5"/>
  <c r="AD179" i="5"/>
  <c r="AD178" i="5"/>
  <c r="AD176" i="5"/>
  <c r="AD175" i="5"/>
  <c r="AD174" i="5"/>
  <c r="AD173" i="5"/>
  <c r="AD172" i="5"/>
  <c r="AD171" i="5"/>
  <c r="AD166" i="5"/>
  <c r="AD165" i="5"/>
  <c r="AD164" i="5"/>
  <c r="AD163" i="5"/>
  <c r="AD162" i="5"/>
  <c r="AD161" i="5"/>
  <c r="AD160" i="5"/>
  <c r="AD158" i="5"/>
  <c r="AD157" i="5"/>
  <c r="AD156" i="5"/>
  <c r="AD155" i="5"/>
  <c r="AD154" i="5"/>
  <c r="AD153" i="5"/>
  <c r="AD152" i="5"/>
  <c r="AD151" i="5"/>
  <c r="AD150" i="5"/>
  <c r="AD148" i="5"/>
  <c r="AD147" i="5"/>
  <c r="AD146" i="5"/>
  <c r="AD144" i="5"/>
  <c r="AD143" i="5"/>
  <c r="AE143" i="5" s="1"/>
  <c r="AD142" i="5"/>
  <c r="AD136" i="5"/>
  <c r="AD135" i="5"/>
  <c r="AD134" i="5"/>
  <c r="AD132" i="5"/>
  <c r="AD131" i="5"/>
  <c r="AD130" i="5"/>
  <c r="AD129" i="5"/>
  <c r="AD128" i="5"/>
  <c r="AD127" i="5"/>
  <c r="AD126" i="5"/>
  <c r="AD124" i="5"/>
  <c r="AD123" i="5"/>
  <c r="AD122" i="5"/>
  <c r="AD120" i="5"/>
  <c r="AD119" i="5"/>
  <c r="AD118" i="5"/>
  <c r="AD117" i="5"/>
  <c r="AD114" i="5"/>
  <c r="AD113" i="5"/>
  <c r="AD112" i="5"/>
  <c r="AD110" i="5"/>
  <c r="AD109" i="5"/>
  <c r="AD108" i="5"/>
  <c r="AD106" i="5"/>
  <c r="AD105" i="5"/>
  <c r="AD103" i="5"/>
  <c r="AD101" i="5"/>
  <c r="AD100" i="5"/>
  <c r="AD99" i="5"/>
  <c r="AD98" i="5"/>
  <c r="AD97" i="5"/>
  <c r="AD96" i="5"/>
  <c r="AD95" i="5"/>
  <c r="AD93" i="5"/>
  <c r="AD92" i="5"/>
  <c r="AD91" i="5"/>
  <c r="AD90" i="5"/>
  <c r="AD89" i="5"/>
  <c r="AD87" i="5"/>
  <c r="AD86" i="5"/>
  <c r="AD85" i="5"/>
  <c r="AD83" i="5"/>
  <c r="AD82" i="5"/>
  <c r="AD81" i="5"/>
  <c r="AD80" i="5"/>
  <c r="AD79" i="5"/>
  <c r="AD78" i="5"/>
  <c r="AD77" i="5"/>
  <c r="AD76" i="5"/>
  <c r="AD75" i="5"/>
  <c r="AD74" i="5"/>
  <c r="AD73" i="5"/>
  <c r="AD71" i="5"/>
  <c r="AD70" i="5"/>
  <c r="AD69" i="5"/>
  <c r="AD68" i="5"/>
  <c r="AD67" i="5"/>
  <c r="AD66" i="5"/>
  <c r="AD65" i="5"/>
  <c r="AD64" i="5"/>
  <c r="AD63" i="5"/>
  <c r="AD62" i="5"/>
  <c r="AD58" i="5"/>
  <c r="AD57" i="5"/>
  <c r="AD56" i="5"/>
  <c r="AD55" i="5"/>
  <c r="AD53" i="5"/>
  <c r="AD52" i="5"/>
  <c r="AD50" i="5"/>
  <c r="AD49" i="5"/>
  <c r="AD48" i="5"/>
  <c r="AD47" i="5"/>
  <c r="AD46" i="5"/>
  <c r="AD44" i="5"/>
  <c r="AD43" i="5"/>
  <c r="AD42" i="5"/>
  <c r="AD40" i="5"/>
  <c r="AD39" i="5"/>
  <c r="AD37" i="5"/>
  <c r="AD36" i="5"/>
  <c r="AD35" i="5"/>
  <c r="AD34" i="5"/>
  <c r="AD31" i="5"/>
  <c r="AD30" i="5"/>
  <c r="M118" i="18"/>
  <c r="I118" i="18"/>
  <c r="H118" i="18"/>
  <c r="M117" i="18"/>
  <c r="I117" i="18"/>
  <c r="H117" i="18"/>
  <c r="M116" i="18"/>
  <c r="I116" i="18"/>
  <c r="H116" i="18"/>
  <c r="M115" i="18"/>
  <c r="I115" i="18"/>
  <c r="H115" i="18"/>
  <c r="M114" i="18"/>
  <c r="I114" i="18"/>
  <c r="H114" i="18"/>
  <c r="M113" i="18"/>
  <c r="I113" i="18"/>
  <c r="H113" i="18"/>
  <c r="M106" i="18"/>
  <c r="I106" i="18"/>
  <c r="H106" i="18"/>
  <c r="M105" i="18"/>
  <c r="I105" i="18"/>
  <c r="H105" i="18"/>
  <c r="M103" i="18"/>
  <c r="I103" i="18"/>
  <c r="H103" i="18"/>
  <c r="M102" i="18"/>
  <c r="I102" i="18"/>
  <c r="H102" i="18"/>
  <c r="M97" i="18"/>
  <c r="I97" i="18"/>
  <c r="H97" i="18"/>
  <c r="M96" i="18"/>
  <c r="I96" i="18"/>
  <c r="H96" i="18"/>
  <c r="M92" i="18"/>
  <c r="I92" i="18"/>
  <c r="H92" i="18"/>
  <c r="M91" i="18"/>
  <c r="I91" i="18"/>
  <c r="H91" i="18"/>
  <c r="M85" i="18"/>
  <c r="I85" i="18"/>
  <c r="H85" i="18"/>
  <c r="M84" i="18"/>
  <c r="I84" i="18"/>
  <c r="H84" i="18"/>
  <c r="M83" i="18"/>
  <c r="I83" i="18"/>
  <c r="H83" i="18"/>
  <c r="M82" i="18"/>
  <c r="I82" i="18"/>
  <c r="H82" i="18"/>
  <c r="M80" i="18"/>
  <c r="I80" i="18"/>
  <c r="H80" i="18"/>
  <c r="M79" i="18"/>
  <c r="I79" i="18"/>
  <c r="H79" i="18"/>
  <c r="M77" i="18"/>
  <c r="I77" i="18"/>
  <c r="H77" i="18"/>
  <c r="M76" i="18"/>
  <c r="I76" i="18"/>
  <c r="H76" i="18"/>
  <c r="M75" i="18"/>
  <c r="I75" i="18"/>
  <c r="H75" i="18"/>
  <c r="M74" i="18"/>
  <c r="I74" i="18"/>
  <c r="H74" i="18"/>
  <c r="M72" i="18"/>
  <c r="I72" i="18"/>
  <c r="H72" i="18"/>
  <c r="M71" i="18"/>
  <c r="I71" i="18"/>
  <c r="H71" i="18"/>
  <c r="M70" i="18"/>
  <c r="I70" i="18"/>
  <c r="H70" i="18"/>
  <c r="M69" i="18"/>
  <c r="I69" i="18"/>
  <c r="H69" i="18"/>
  <c r="M68" i="18"/>
  <c r="I68" i="18"/>
  <c r="H68" i="18"/>
  <c r="M67" i="18"/>
  <c r="I67" i="18"/>
  <c r="H67" i="18"/>
  <c r="M65" i="18"/>
  <c r="I65" i="18"/>
  <c r="H65" i="18"/>
  <c r="M64" i="18"/>
  <c r="I64" i="18"/>
  <c r="H64" i="18"/>
  <c r="M63" i="18"/>
  <c r="I63" i="18"/>
  <c r="H63" i="18"/>
  <c r="M62" i="18"/>
  <c r="I62" i="18"/>
  <c r="H62" i="18"/>
  <c r="M61" i="18"/>
  <c r="I61" i="18"/>
  <c r="H61" i="18"/>
  <c r="M59" i="18"/>
  <c r="I59" i="18"/>
  <c r="H59" i="18"/>
  <c r="M58" i="18"/>
  <c r="I58" i="18"/>
  <c r="H58" i="18"/>
  <c r="M57" i="18"/>
  <c r="I57" i="18"/>
  <c r="H57" i="18"/>
  <c r="M56" i="18"/>
  <c r="I56" i="18"/>
  <c r="H56" i="18"/>
  <c r="M55" i="18"/>
  <c r="I55" i="18"/>
  <c r="H55" i="18"/>
  <c r="M54" i="18"/>
  <c r="I54" i="18"/>
  <c r="H54" i="18"/>
  <c r="M53" i="18"/>
  <c r="I53" i="18"/>
  <c r="H53" i="18"/>
  <c r="M52" i="18"/>
  <c r="I52" i="18"/>
  <c r="H52" i="18"/>
  <c r="M51" i="18"/>
  <c r="I51" i="18"/>
  <c r="H51" i="18"/>
  <c r="M50" i="18"/>
  <c r="I50" i="18"/>
  <c r="H50" i="18"/>
  <c r="M49" i="18"/>
  <c r="I49" i="18"/>
  <c r="H49" i="18"/>
  <c r="M48" i="18"/>
  <c r="I48" i="18"/>
  <c r="H48" i="18"/>
  <c r="M47" i="18"/>
  <c r="I47" i="18"/>
  <c r="H47" i="18"/>
  <c r="M46" i="18"/>
  <c r="I46" i="18"/>
  <c r="H46" i="18"/>
  <c r="M45" i="18"/>
  <c r="I45" i="18"/>
  <c r="H45" i="18"/>
  <c r="M44" i="18"/>
  <c r="I44" i="18"/>
  <c r="H44" i="18"/>
  <c r="M43" i="18"/>
  <c r="I43" i="18"/>
  <c r="H43" i="18"/>
  <c r="M41" i="18"/>
  <c r="I41" i="18"/>
  <c r="H41" i="18"/>
  <c r="M40" i="18"/>
  <c r="I40" i="18"/>
  <c r="H40" i="18"/>
  <c r="M35" i="18"/>
  <c r="I35" i="18"/>
  <c r="H35" i="18"/>
  <c r="M34" i="18"/>
  <c r="I34" i="18"/>
  <c r="H34" i="18"/>
  <c r="M33" i="18"/>
  <c r="I33" i="18"/>
  <c r="H33" i="18"/>
  <c r="M32" i="18"/>
  <c r="I32" i="18"/>
  <c r="H32" i="18"/>
  <c r="M31" i="18"/>
  <c r="I31" i="18"/>
  <c r="H31" i="18"/>
  <c r="M30" i="18"/>
  <c r="I30" i="18"/>
  <c r="H30" i="18"/>
  <c r="M29" i="18"/>
  <c r="I29" i="18"/>
  <c r="H29" i="18"/>
  <c r="M28" i="18"/>
  <c r="I28" i="18"/>
  <c r="H28" i="18"/>
  <c r="M26" i="18"/>
  <c r="I26" i="18"/>
  <c r="H26" i="18"/>
  <c r="M25" i="18"/>
  <c r="I25" i="18"/>
  <c r="H25" i="18"/>
  <c r="M24" i="18"/>
  <c r="I24" i="18"/>
  <c r="H24" i="18"/>
  <c r="M23" i="18"/>
  <c r="I23" i="18"/>
  <c r="H23" i="18"/>
  <c r="M22" i="18"/>
  <c r="I22" i="18"/>
  <c r="H22" i="18"/>
  <c r="M21" i="18"/>
  <c r="I21" i="18"/>
  <c r="H21" i="18"/>
  <c r="M20" i="18"/>
  <c r="I20" i="18"/>
  <c r="H20" i="18"/>
  <c r="M18" i="18"/>
  <c r="I18" i="18"/>
  <c r="H18" i="18"/>
  <c r="M17" i="18"/>
  <c r="I17" i="18"/>
  <c r="H17" i="18"/>
  <c r="M16" i="18"/>
  <c r="I16" i="18"/>
  <c r="H16" i="18"/>
  <c r="M15" i="18"/>
  <c r="I15" i="18"/>
  <c r="H15" i="18"/>
  <c r="M14" i="18"/>
  <c r="I14" i="18"/>
  <c r="H14" i="18"/>
  <c r="M13" i="18"/>
  <c r="I13" i="18"/>
  <c r="H13" i="18"/>
  <c r="M11" i="18"/>
  <c r="I11" i="18"/>
  <c r="H11" i="18"/>
  <c r="I8" i="18"/>
  <c r="H8" i="18"/>
  <c r="J43" i="10" l="1"/>
  <c r="J40" i="10"/>
  <c r="AD332" i="5"/>
  <c r="AD54" i="5"/>
  <c r="AD45" i="5"/>
  <c r="AD104" i="5"/>
  <c r="AD141" i="5"/>
  <c r="AD231" i="5"/>
  <c r="AD224" i="5"/>
  <c r="AD61" i="5"/>
  <c r="AD474" i="5"/>
  <c r="S1034" i="21" l="1"/>
  <c r="R1034" i="21"/>
  <c r="Q1034" i="21"/>
  <c r="P1034" i="21"/>
  <c r="O1034" i="21"/>
  <c r="S1033" i="21"/>
  <c r="R1033" i="21"/>
  <c r="Q1033" i="21"/>
  <c r="P1033" i="21"/>
  <c r="O1033" i="21"/>
  <c r="S1030" i="21"/>
  <c r="R1030" i="21"/>
  <c r="S1029" i="21"/>
  <c r="R1029" i="21"/>
  <c r="Y1034" i="21" l="1"/>
  <c r="R1035" i="21"/>
  <c r="S1035" i="21"/>
  <c r="P1035" i="21"/>
  <c r="U1033" i="21"/>
  <c r="O1035" i="21"/>
  <c r="Q1035" i="21"/>
  <c r="Y1033" i="21"/>
  <c r="W1034" i="21"/>
  <c r="U1034" i="21"/>
  <c r="W1033" i="21"/>
  <c r="Y1035" i="21" l="1"/>
  <c r="W1035" i="21"/>
  <c r="U1035" i="21"/>
  <c r="AM512" i="20" l="1"/>
  <c r="AL512" i="20"/>
  <c r="AM511" i="20"/>
  <c r="AL511" i="20"/>
  <c r="AM510" i="20"/>
  <c r="AL510" i="20"/>
  <c r="AM509" i="20"/>
  <c r="AL509" i="20"/>
  <c r="AM508" i="20"/>
  <c r="AL508" i="20"/>
  <c r="AM507" i="20"/>
  <c r="AL507" i="20"/>
  <c r="AM506" i="20"/>
  <c r="AL506" i="20"/>
  <c r="AM505" i="20"/>
  <c r="AL505" i="20"/>
  <c r="AM504" i="20"/>
  <c r="AL504" i="20"/>
  <c r="AM503" i="20"/>
  <c r="AL503" i="20"/>
  <c r="AM502" i="20"/>
  <c r="AL502" i="20"/>
  <c r="AM501" i="20"/>
  <c r="AL501" i="20"/>
  <c r="AE501" i="20"/>
  <c r="AM500" i="20"/>
  <c r="AL500" i="20"/>
  <c r="AM499" i="20"/>
  <c r="AL499" i="20"/>
  <c r="AM498" i="20"/>
  <c r="AL498" i="20"/>
  <c r="AM497" i="20"/>
  <c r="AL497" i="20"/>
  <c r="AM496" i="20"/>
  <c r="AL496" i="20"/>
  <c r="AM495" i="20"/>
  <c r="AL495" i="20"/>
  <c r="AM494" i="20"/>
  <c r="AL494" i="20"/>
  <c r="AM493" i="20"/>
  <c r="AL493" i="20"/>
  <c r="AM492" i="20"/>
  <c r="AL492" i="20"/>
  <c r="AM491" i="20"/>
  <c r="AL491" i="20"/>
  <c r="AM490" i="20"/>
  <c r="AL490" i="20"/>
  <c r="AM489" i="20"/>
  <c r="AL489" i="20"/>
  <c r="AM488" i="20"/>
  <c r="AL488" i="20"/>
  <c r="AM487" i="20"/>
  <c r="AL487" i="20"/>
  <c r="AM486" i="20"/>
  <c r="AL486" i="20"/>
  <c r="AM485" i="20"/>
  <c r="AL485" i="20"/>
  <c r="AM484" i="20"/>
  <c r="AL484" i="20"/>
  <c r="AM483" i="20"/>
  <c r="AL483" i="20"/>
  <c r="AM482" i="20"/>
  <c r="AL482" i="20"/>
  <c r="AM481" i="20"/>
  <c r="AL481" i="20"/>
  <c r="AM480" i="20"/>
  <c r="AL480" i="20"/>
  <c r="AM479" i="20"/>
  <c r="AL479" i="20"/>
  <c r="AM478" i="20"/>
  <c r="AL478" i="20"/>
  <c r="AM477" i="20"/>
  <c r="AL477" i="20"/>
  <c r="AM476" i="20"/>
  <c r="AL476" i="20"/>
  <c r="AM475" i="20"/>
  <c r="AL475" i="20"/>
  <c r="AM474" i="20"/>
  <c r="AL474" i="20"/>
  <c r="AD474" i="20"/>
  <c r="AM473" i="20"/>
  <c r="AL473" i="20"/>
  <c r="AM472" i="20"/>
  <c r="AL472" i="20"/>
  <c r="AM471" i="20"/>
  <c r="AL471" i="20"/>
  <c r="AM470" i="20"/>
  <c r="AL470" i="20"/>
  <c r="AM469" i="20"/>
  <c r="AL469" i="20"/>
  <c r="AM468" i="20"/>
  <c r="AL468" i="20"/>
  <c r="AM467" i="20"/>
  <c r="AL467" i="20"/>
  <c r="AM466" i="20"/>
  <c r="AL466" i="20"/>
  <c r="AM465" i="20"/>
  <c r="AL465" i="20"/>
  <c r="AM464" i="20"/>
  <c r="AL464" i="20"/>
  <c r="AM463" i="20"/>
  <c r="AL463" i="20"/>
  <c r="AM462" i="20"/>
  <c r="AL462" i="20"/>
  <c r="AM461" i="20"/>
  <c r="AL461" i="20"/>
  <c r="AM460" i="20"/>
  <c r="AL460" i="20"/>
  <c r="AM459" i="20"/>
  <c r="AL459" i="20"/>
  <c r="AM458" i="20"/>
  <c r="AL458" i="20"/>
  <c r="AM457" i="20"/>
  <c r="AL457" i="20"/>
  <c r="AM456" i="20"/>
  <c r="AL456" i="20"/>
  <c r="AM455" i="20"/>
  <c r="AL455" i="20"/>
  <c r="AM454" i="20"/>
  <c r="AL454" i="20"/>
  <c r="AM453" i="20"/>
  <c r="AL453" i="20"/>
  <c r="AM452" i="20"/>
  <c r="AL452" i="20"/>
  <c r="AM451" i="20"/>
  <c r="AL451" i="20"/>
  <c r="AM450" i="20"/>
  <c r="AL450" i="20"/>
  <c r="AM449" i="20"/>
  <c r="AL449" i="20"/>
  <c r="AM448" i="20"/>
  <c r="AL448" i="20"/>
  <c r="AM447" i="20"/>
  <c r="AL447" i="20"/>
  <c r="AM446" i="20"/>
  <c r="AL446" i="20"/>
  <c r="AM445" i="20"/>
  <c r="AL445" i="20"/>
  <c r="AM444" i="20"/>
  <c r="AL444" i="20"/>
  <c r="AM443" i="20"/>
  <c r="AL443" i="20"/>
  <c r="AM442" i="20"/>
  <c r="AL442" i="20"/>
  <c r="AM441" i="20"/>
  <c r="AL441" i="20"/>
  <c r="AM440" i="20"/>
  <c r="AL440" i="20"/>
  <c r="AM439" i="20"/>
  <c r="AL439" i="20"/>
  <c r="AM438" i="20"/>
  <c r="AL438" i="20"/>
  <c r="AM437" i="20"/>
  <c r="AL437" i="20"/>
  <c r="AM436" i="20"/>
  <c r="AL436" i="20"/>
  <c r="AM435" i="20"/>
  <c r="AL435" i="20"/>
  <c r="AM434" i="20"/>
  <c r="AL434" i="20"/>
  <c r="AM433" i="20"/>
  <c r="AL433" i="20"/>
  <c r="AM432" i="20"/>
  <c r="AL432" i="20"/>
  <c r="AM431" i="20"/>
  <c r="AL431" i="20"/>
  <c r="AM430" i="20"/>
  <c r="AL430" i="20"/>
  <c r="AM429" i="20"/>
  <c r="AL429" i="20"/>
  <c r="AM428" i="20"/>
  <c r="AL428" i="20"/>
  <c r="AM427" i="20"/>
  <c r="AL427" i="20"/>
  <c r="AM426" i="20"/>
  <c r="AL426" i="20"/>
  <c r="AM425" i="20"/>
  <c r="AL425" i="20"/>
  <c r="AM424" i="20"/>
  <c r="AL424" i="20"/>
  <c r="AM423" i="20"/>
  <c r="AL423" i="20"/>
  <c r="AM422" i="20"/>
  <c r="AL422" i="20"/>
  <c r="AM421" i="20"/>
  <c r="AL421" i="20"/>
  <c r="AM420" i="20"/>
  <c r="AL420" i="20"/>
  <c r="AM419" i="20"/>
  <c r="AL419" i="20"/>
  <c r="AE419" i="20"/>
  <c r="AM418" i="20"/>
  <c r="AL418" i="20"/>
  <c r="AM417" i="20"/>
  <c r="AL417" i="20"/>
  <c r="AM416" i="20"/>
  <c r="AL416" i="20"/>
  <c r="AM415" i="20"/>
  <c r="AL415" i="20"/>
  <c r="AM414" i="20"/>
  <c r="AL414" i="20"/>
  <c r="AM413" i="20"/>
  <c r="AL413" i="20"/>
  <c r="AM412" i="20"/>
  <c r="AL412" i="20"/>
  <c r="AM411" i="20"/>
  <c r="AL411" i="20"/>
  <c r="AM410" i="20"/>
  <c r="AL410" i="20"/>
  <c r="AM409" i="20"/>
  <c r="AL409" i="20"/>
  <c r="AM408" i="20"/>
  <c r="AL408" i="20"/>
  <c r="AM407" i="20"/>
  <c r="AL407" i="20"/>
  <c r="AM406" i="20"/>
  <c r="AL406" i="20"/>
  <c r="AM405" i="20"/>
  <c r="AL405" i="20"/>
  <c r="AM404" i="20"/>
  <c r="AL404" i="20"/>
  <c r="AM403" i="20"/>
  <c r="AL403" i="20"/>
  <c r="AM402" i="20"/>
  <c r="AL402" i="20"/>
  <c r="AM401" i="20"/>
  <c r="AL401" i="20"/>
  <c r="AM400" i="20"/>
  <c r="AL400" i="20"/>
  <c r="AM399" i="20"/>
  <c r="AL399" i="20"/>
  <c r="AM398" i="20"/>
  <c r="AL398" i="20"/>
  <c r="AM397" i="20"/>
  <c r="AL397" i="20"/>
  <c r="AM396" i="20"/>
  <c r="AL396" i="20"/>
  <c r="AM395" i="20"/>
  <c r="AL395" i="20"/>
  <c r="AM394" i="20"/>
  <c r="AL394" i="20"/>
  <c r="AM393" i="20"/>
  <c r="AL393" i="20"/>
  <c r="AM392" i="20"/>
  <c r="AL392" i="20"/>
  <c r="AM391" i="20"/>
  <c r="AL391" i="20"/>
  <c r="AM390" i="20"/>
  <c r="AL390" i="20"/>
  <c r="AM389" i="20"/>
  <c r="AL389" i="20"/>
  <c r="AM388" i="20"/>
  <c r="AL388" i="20"/>
  <c r="AM387" i="20"/>
  <c r="AL387" i="20"/>
  <c r="AM386" i="20"/>
  <c r="AL386" i="20"/>
  <c r="AM385" i="20"/>
  <c r="AL385" i="20"/>
  <c r="AM384" i="20"/>
  <c r="AL384" i="20"/>
  <c r="AM383" i="20"/>
  <c r="AL383" i="20"/>
  <c r="AM382" i="20"/>
  <c r="AL382" i="20"/>
  <c r="AM381" i="20"/>
  <c r="AL381" i="20"/>
  <c r="AM380" i="20"/>
  <c r="AL380" i="20"/>
  <c r="AM379" i="20"/>
  <c r="AL379" i="20"/>
  <c r="AM378" i="20"/>
  <c r="AL378" i="20"/>
  <c r="AM377" i="20"/>
  <c r="AL377" i="20"/>
  <c r="AM376" i="20"/>
  <c r="AL376" i="20"/>
  <c r="AM375" i="20"/>
  <c r="AL375" i="20"/>
  <c r="AM374" i="20"/>
  <c r="AL374" i="20"/>
  <c r="AM373" i="20"/>
  <c r="AL373" i="20"/>
  <c r="AM372" i="20"/>
  <c r="AL372" i="20"/>
  <c r="AM371" i="20"/>
  <c r="AL371" i="20"/>
  <c r="AM370" i="20"/>
  <c r="AL370" i="20"/>
  <c r="AM369" i="20"/>
  <c r="AL369" i="20"/>
  <c r="AM368" i="20"/>
  <c r="AL368" i="20"/>
  <c r="AM367" i="20"/>
  <c r="AL367" i="20"/>
  <c r="AM366" i="20"/>
  <c r="AL366" i="20"/>
  <c r="AM365" i="20"/>
  <c r="AL365" i="20"/>
  <c r="AM364" i="20"/>
  <c r="AL364" i="20"/>
  <c r="AM363" i="20"/>
  <c r="AL363" i="20"/>
  <c r="AM362" i="20"/>
  <c r="AL362" i="20"/>
  <c r="AM361" i="20"/>
  <c r="AL361" i="20"/>
  <c r="AM360" i="20"/>
  <c r="AL360" i="20"/>
  <c r="AM359" i="20"/>
  <c r="AL359" i="20"/>
  <c r="AM358" i="20"/>
  <c r="AL358" i="20"/>
  <c r="AM357" i="20"/>
  <c r="AL357" i="20"/>
  <c r="AM356" i="20"/>
  <c r="AL356" i="20"/>
  <c r="AM355" i="20"/>
  <c r="AL355" i="20"/>
  <c r="AM354" i="20"/>
  <c r="AL354" i="20"/>
  <c r="AM353" i="20"/>
  <c r="AL353" i="20"/>
  <c r="AM352" i="20"/>
  <c r="AL352" i="20"/>
  <c r="AM351" i="20"/>
  <c r="AL351" i="20"/>
  <c r="AM350" i="20"/>
  <c r="AL350" i="20"/>
  <c r="AM349" i="20"/>
  <c r="AL349" i="20"/>
  <c r="AM348" i="20"/>
  <c r="AL348" i="20"/>
  <c r="AM347" i="20"/>
  <c r="AL347" i="20"/>
  <c r="AM346" i="20"/>
  <c r="AL346" i="20"/>
  <c r="AM345" i="20"/>
  <c r="AL345" i="20"/>
  <c r="AM344" i="20"/>
  <c r="AL344" i="20"/>
  <c r="AM343" i="20"/>
  <c r="AL343" i="20"/>
  <c r="AM342" i="20"/>
  <c r="AL342" i="20"/>
  <c r="AM341" i="20"/>
  <c r="AL341" i="20"/>
  <c r="AM340" i="20"/>
  <c r="AL340" i="20"/>
  <c r="AM339" i="20"/>
  <c r="AL339" i="20"/>
  <c r="AM338" i="20"/>
  <c r="AL338" i="20"/>
  <c r="AM337" i="20"/>
  <c r="AL337" i="20"/>
  <c r="AM336" i="20"/>
  <c r="AL336" i="20"/>
  <c r="AM335" i="20"/>
  <c r="AL335" i="20"/>
  <c r="AM334" i="20"/>
  <c r="AL334" i="20"/>
  <c r="AM333" i="20"/>
  <c r="AL333" i="20"/>
  <c r="AM332" i="20"/>
  <c r="AL332" i="20"/>
  <c r="AD332" i="20"/>
  <c r="AM331" i="20"/>
  <c r="AL331" i="20"/>
  <c r="AM330" i="20"/>
  <c r="AL330" i="20"/>
  <c r="AM329" i="20"/>
  <c r="AL329" i="20"/>
  <c r="AM328" i="20"/>
  <c r="AL328" i="20"/>
  <c r="AM327" i="20"/>
  <c r="AL327" i="20"/>
  <c r="AM326" i="20"/>
  <c r="AL326" i="20"/>
  <c r="AM325" i="20"/>
  <c r="AL325" i="20"/>
  <c r="AM324" i="20"/>
  <c r="AL324" i="20"/>
  <c r="AM323" i="20"/>
  <c r="AL323" i="20"/>
  <c r="AM322" i="20"/>
  <c r="AL322" i="20"/>
  <c r="AM321" i="20"/>
  <c r="AL321" i="20"/>
  <c r="AM320" i="20"/>
  <c r="AL320" i="20"/>
  <c r="AM319" i="20"/>
  <c r="AL319" i="20"/>
  <c r="AM318" i="20"/>
  <c r="AL318" i="20"/>
  <c r="AM317" i="20"/>
  <c r="AL317" i="20"/>
  <c r="AM316" i="20"/>
  <c r="AL316" i="20"/>
  <c r="AM315" i="20"/>
  <c r="AL315" i="20"/>
  <c r="AM314" i="20"/>
  <c r="AL314" i="20"/>
  <c r="AM313" i="20"/>
  <c r="AL313" i="20"/>
  <c r="AM312" i="20"/>
  <c r="AL312" i="20"/>
  <c r="AM311" i="20"/>
  <c r="AL311" i="20"/>
  <c r="AM310" i="20"/>
  <c r="AL310" i="20"/>
  <c r="AM309" i="20"/>
  <c r="AL309" i="20"/>
  <c r="AM308" i="20"/>
  <c r="AL308" i="20"/>
  <c r="AM307" i="20"/>
  <c r="AL307" i="20"/>
  <c r="AM306" i="20"/>
  <c r="AL306" i="20"/>
  <c r="AM305" i="20"/>
  <c r="AL305" i="20"/>
  <c r="AM304" i="20"/>
  <c r="AL304" i="20"/>
  <c r="AM303" i="20"/>
  <c r="AL303" i="20"/>
  <c r="AM302" i="20"/>
  <c r="AL302" i="20"/>
  <c r="AM301" i="20"/>
  <c r="AL301" i="20"/>
  <c r="AM300" i="20"/>
  <c r="AL300" i="20"/>
  <c r="AM299" i="20"/>
  <c r="AL299" i="20"/>
  <c r="AM298" i="20"/>
  <c r="AL298" i="20"/>
  <c r="AM297" i="20"/>
  <c r="AL297" i="20"/>
  <c r="AM296" i="20"/>
  <c r="AL296" i="20"/>
  <c r="AM295" i="20"/>
  <c r="AL295" i="20"/>
  <c r="AM294" i="20"/>
  <c r="AL294" i="20"/>
  <c r="AM293" i="20"/>
  <c r="AL293" i="20"/>
  <c r="AM292" i="20"/>
  <c r="AL292" i="20"/>
  <c r="AM291" i="20"/>
  <c r="AL291" i="20"/>
  <c r="AM290" i="20"/>
  <c r="AL290" i="20"/>
  <c r="AM289" i="20"/>
  <c r="AL289" i="20"/>
  <c r="AM288" i="20"/>
  <c r="AL288" i="20"/>
  <c r="AM287" i="20"/>
  <c r="AL287" i="20"/>
  <c r="AM286" i="20"/>
  <c r="AL286" i="20"/>
  <c r="AM285" i="20"/>
  <c r="AL285" i="20"/>
  <c r="AM284" i="20"/>
  <c r="AL284" i="20"/>
  <c r="AM283" i="20"/>
  <c r="AL283" i="20"/>
  <c r="AM282" i="20"/>
  <c r="AL282" i="20"/>
  <c r="AM281" i="20"/>
  <c r="AL281" i="20"/>
  <c r="AM280" i="20"/>
  <c r="AL280" i="20"/>
  <c r="AM279" i="20"/>
  <c r="AL279" i="20"/>
  <c r="AM278" i="20"/>
  <c r="AL278" i="20"/>
  <c r="AM277" i="20"/>
  <c r="AL277" i="20"/>
  <c r="AM276" i="20"/>
  <c r="AL276" i="20"/>
  <c r="AM275" i="20"/>
  <c r="AL275" i="20"/>
  <c r="AM274" i="20"/>
  <c r="AL274" i="20"/>
  <c r="AM273" i="20"/>
  <c r="AL273" i="20"/>
  <c r="AM272" i="20"/>
  <c r="AL272" i="20"/>
  <c r="AM271" i="20"/>
  <c r="AL271" i="20"/>
  <c r="AM270" i="20"/>
  <c r="AL270" i="20"/>
  <c r="AM269" i="20"/>
  <c r="AL269" i="20"/>
  <c r="AM268" i="20"/>
  <c r="AL268" i="20"/>
  <c r="AM267" i="20"/>
  <c r="AL267" i="20"/>
  <c r="AM266" i="20"/>
  <c r="AL266" i="20"/>
  <c r="AM265" i="20"/>
  <c r="AL265" i="20"/>
  <c r="AM264" i="20"/>
  <c r="AL264" i="20"/>
  <c r="AM263" i="20"/>
  <c r="AL263" i="20"/>
  <c r="AM262" i="20"/>
  <c r="AL262" i="20"/>
  <c r="AM261" i="20"/>
  <c r="AL261" i="20"/>
  <c r="AM260" i="20"/>
  <c r="AL260" i="20"/>
  <c r="AM259" i="20"/>
  <c r="AL259" i="20"/>
  <c r="AM258" i="20"/>
  <c r="AL258" i="20"/>
  <c r="AM257" i="20"/>
  <c r="AL257" i="20"/>
  <c r="AM256" i="20"/>
  <c r="AL256" i="20"/>
  <c r="AM255" i="20"/>
  <c r="AL255" i="20"/>
  <c r="AM254" i="20"/>
  <c r="AL254" i="20"/>
  <c r="AM253" i="20"/>
  <c r="AL253" i="20"/>
  <c r="AM252" i="20"/>
  <c r="AL252" i="20"/>
  <c r="AM251" i="20"/>
  <c r="AL251" i="20"/>
  <c r="AM250" i="20"/>
  <c r="AL250" i="20"/>
  <c r="AM249" i="20"/>
  <c r="AL249" i="20"/>
  <c r="AM248" i="20"/>
  <c r="AL248" i="20"/>
  <c r="AM247" i="20"/>
  <c r="AL247" i="20"/>
  <c r="AM246" i="20"/>
  <c r="AL246" i="20"/>
  <c r="AM245" i="20"/>
  <c r="AL245" i="20"/>
  <c r="AM244" i="20"/>
  <c r="AL244" i="20"/>
  <c r="AM243" i="20"/>
  <c r="AL243" i="20"/>
  <c r="AM242" i="20"/>
  <c r="AL242" i="20"/>
  <c r="AM241" i="20"/>
  <c r="AL241" i="20"/>
  <c r="AM240" i="20"/>
  <c r="AL240" i="20"/>
  <c r="AM239" i="20"/>
  <c r="AL239" i="20"/>
  <c r="AM238" i="20"/>
  <c r="AL238" i="20"/>
  <c r="AM237" i="20"/>
  <c r="AL237" i="20"/>
  <c r="AM236" i="20"/>
  <c r="AL236" i="20"/>
  <c r="AM235" i="20"/>
  <c r="AL235" i="20"/>
  <c r="AM234" i="20"/>
  <c r="AL234" i="20"/>
  <c r="AM233" i="20"/>
  <c r="AL233" i="20"/>
  <c r="AM232" i="20"/>
  <c r="AL232" i="20"/>
  <c r="AM231" i="20"/>
  <c r="AL231" i="20"/>
  <c r="AD231" i="20"/>
  <c r="AM230" i="20"/>
  <c r="AL230" i="20"/>
  <c r="AM229" i="20"/>
  <c r="AL229" i="20"/>
  <c r="AM228" i="20"/>
  <c r="AL228" i="20"/>
  <c r="AM227" i="20"/>
  <c r="AL227" i="20"/>
  <c r="AM226" i="20"/>
  <c r="AL226" i="20"/>
  <c r="AM225" i="20"/>
  <c r="AL225" i="20"/>
  <c r="AM224" i="20"/>
  <c r="AL224" i="20"/>
  <c r="AD224" i="20"/>
  <c r="AM223" i="20"/>
  <c r="AL223" i="20"/>
  <c r="AM222" i="20"/>
  <c r="AL222" i="20"/>
  <c r="AM221" i="20"/>
  <c r="AL221" i="20"/>
  <c r="AM220" i="20"/>
  <c r="AL220" i="20"/>
  <c r="AM219" i="20"/>
  <c r="AL219" i="20"/>
  <c r="AM218" i="20"/>
  <c r="AL218" i="20"/>
  <c r="AM217" i="20"/>
  <c r="AL217" i="20"/>
  <c r="AM216" i="20"/>
  <c r="AL216" i="20"/>
  <c r="AM215" i="20"/>
  <c r="AL215" i="20"/>
  <c r="AM214" i="20"/>
  <c r="AL214" i="20"/>
  <c r="AM213" i="20"/>
  <c r="AL213" i="20"/>
  <c r="AM212" i="20"/>
  <c r="AL212" i="20"/>
  <c r="AM211" i="20"/>
  <c r="AL211" i="20"/>
  <c r="AM210" i="20"/>
  <c r="AL210" i="20"/>
  <c r="AM209" i="20"/>
  <c r="AL209" i="20"/>
  <c r="AM208" i="20"/>
  <c r="AL208" i="20"/>
  <c r="AM207" i="20"/>
  <c r="AL207" i="20"/>
  <c r="AM206" i="20"/>
  <c r="AL206" i="20"/>
  <c r="AM205" i="20"/>
  <c r="AL205" i="20"/>
  <c r="AM204" i="20"/>
  <c r="AL204" i="20"/>
  <c r="AM203" i="20"/>
  <c r="AL203" i="20"/>
  <c r="AM202" i="20"/>
  <c r="AL202" i="20"/>
  <c r="AM201" i="20"/>
  <c r="AL201" i="20"/>
  <c r="AM200" i="20"/>
  <c r="AL200" i="20"/>
  <c r="AM199" i="20"/>
  <c r="AL199" i="20"/>
  <c r="AM198" i="20"/>
  <c r="AL198" i="20"/>
  <c r="AM197" i="20"/>
  <c r="AL197" i="20"/>
  <c r="AM196" i="20"/>
  <c r="AL196" i="20"/>
  <c r="AM195" i="20"/>
  <c r="AL195" i="20"/>
  <c r="AM194" i="20"/>
  <c r="AL194" i="20"/>
  <c r="AM193" i="20"/>
  <c r="AL193" i="20"/>
  <c r="AM192" i="20"/>
  <c r="AL192" i="20"/>
  <c r="AM191" i="20"/>
  <c r="AL191" i="20"/>
  <c r="AM190" i="20"/>
  <c r="AL190" i="20"/>
  <c r="AM189" i="20"/>
  <c r="AL189" i="20"/>
  <c r="AM188" i="20"/>
  <c r="AL188" i="20"/>
  <c r="AM187" i="20"/>
  <c r="AL187" i="20"/>
  <c r="AM186" i="20"/>
  <c r="AL186" i="20"/>
  <c r="AM185" i="20"/>
  <c r="AL185" i="20"/>
  <c r="AM184" i="20"/>
  <c r="AL184" i="20"/>
  <c r="AM183" i="20"/>
  <c r="AL183" i="20"/>
  <c r="AM182" i="20"/>
  <c r="AL182" i="20"/>
  <c r="AM181" i="20"/>
  <c r="AL181" i="20"/>
  <c r="AM180" i="20"/>
  <c r="AL180" i="20"/>
  <c r="AM179" i="20"/>
  <c r="AL179" i="20"/>
  <c r="AM178" i="20"/>
  <c r="AL178" i="20"/>
  <c r="AM177" i="20"/>
  <c r="AL177" i="20"/>
  <c r="AM176" i="20"/>
  <c r="AL176" i="20"/>
  <c r="AM175" i="20"/>
  <c r="AL175" i="20"/>
  <c r="AM174" i="20"/>
  <c r="AL174" i="20"/>
  <c r="AM173" i="20"/>
  <c r="AL173" i="20"/>
  <c r="AM172" i="20"/>
  <c r="AL172" i="20"/>
  <c r="AM171" i="20"/>
  <c r="AL171" i="20"/>
  <c r="AM170" i="20"/>
  <c r="AL170" i="20"/>
  <c r="AM169" i="20"/>
  <c r="AL169" i="20"/>
  <c r="AM168" i="20"/>
  <c r="AL168" i="20"/>
  <c r="AM167" i="20"/>
  <c r="AL167" i="20"/>
  <c r="AM166" i="20"/>
  <c r="AL166" i="20"/>
  <c r="AM165" i="20"/>
  <c r="AL165" i="20"/>
  <c r="AM164" i="20"/>
  <c r="AL164" i="20"/>
  <c r="AM163" i="20"/>
  <c r="AL163" i="20"/>
  <c r="AM162" i="20"/>
  <c r="AL162" i="20"/>
  <c r="AM161" i="20"/>
  <c r="AL161" i="20"/>
  <c r="AM160" i="20"/>
  <c r="AL160" i="20"/>
  <c r="AM159" i="20"/>
  <c r="AL159" i="20"/>
  <c r="AM158" i="20"/>
  <c r="AL158" i="20"/>
  <c r="AM157" i="20"/>
  <c r="AL157" i="20"/>
  <c r="AM156" i="20"/>
  <c r="AL156" i="20"/>
  <c r="AM155" i="20"/>
  <c r="AL155" i="20"/>
  <c r="AM154" i="20"/>
  <c r="AL154" i="20"/>
  <c r="AM153" i="20"/>
  <c r="AL153" i="20"/>
  <c r="AM152" i="20"/>
  <c r="AL152" i="20"/>
  <c r="AM151" i="20"/>
  <c r="AL151" i="20"/>
  <c r="AM150" i="20"/>
  <c r="AL150" i="20"/>
  <c r="AM149" i="20"/>
  <c r="AL149" i="20"/>
  <c r="AM148" i="20"/>
  <c r="AL148" i="20"/>
  <c r="AM147" i="20"/>
  <c r="AL147" i="20"/>
  <c r="AM146" i="20"/>
  <c r="AL146" i="20"/>
  <c r="AM145" i="20"/>
  <c r="AL145" i="20"/>
  <c r="AM144" i="20"/>
  <c r="AL144" i="20"/>
  <c r="AM143" i="20"/>
  <c r="AL143" i="20"/>
  <c r="AM142" i="20"/>
  <c r="AL142" i="20"/>
  <c r="AM141" i="20"/>
  <c r="AL141" i="20"/>
  <c r="AD141" i="20"/>
  <c r="AM140" i="20"/>
  <c r="AL140" i="20"/>
  <c r="AM139" i="20"/>
  <c r="AL139" i="20"/>
  <c r="AM138" i="20"/>
  <c r="AL138" i="20"/>
  <c r="AE138" i="20"/>
  <c r="AM137" i="20"/>
  <c r="AL137" i="20"/>
  <c r="AM136" i="20"/>
  <c r="AL136" i="20"/>
  <c r="AM135" i="20"/>
  <c r="AL135" i="20"/>
  <c r="AM134" i="20"/>
  <c r="AL134" i="20"/>
  <c r="AM133" i="20"/>
  <c r="AL133" i="20"/>
  <c r="AM132" i="20"/>
  <c r="AL132" i="20"/>
  <c r="AM131" i="20"/>
  <c r="AL131" i="20"/>
  <c r="AM130" i="20"/>
  <c r="AL130" i="20"/>
  <c r="AM129" i="20"/>
  <c r="AL129" i="20"/>
  <c r="AM128" i="20"/>
  <c r="AL128" i="20"/>
  <c r="AM127" i="20"/>
  <c r="AL127" i="20"/>
  <c r="AM126" i="20"/>
  <c r="AL126" i="20"/>
  <c r="AM125" i="20"/>
  <c r="AL125" i="20"/>
  <c r="AM124" i="20"/>
  <c r="AL124" i="20"/>
  <c r="AM123" i="20"/>
  <c r="AL123" i="20"/>
  <c r="AM122" i="20"/>
  <c r="AL122" i="20"/>
  <c r="AM121" i="20"/>
  <c r="AL121" i="20"/>
  <c r="AM120" i="20"/>
  <c r="AL120" i="20"/>
  <c r="AM119" i="20"/>
  <c r="AL119" i="20"/>
  <c r="AM118" i="20"/>
  <c r="AL118" i="20"/>
  <c r="AM117" i="20"/>
  <c r="AL117" i="20"/>
  <c r="AM116" i="20"/>
  <c r="AL116" i="20"/>
  <c r="AM115" i="20"/>
  <c r="AL115" i="20"/>
  <c r="AM114" i="20"/>
  <c r="AL114" i="20"/>
  <c r="AM113" i="20"/>
  <c r="AL113" i="20"/>
  <c r="AM112" i="20"/>
  <c r="AL112" i="20"/>
  <c r="AM111" i="20"/>
  <c r="AL111" i="20"/>
  <c r="AM110" i="20"/>
  <c r="AL110" i="20"/>
  <c r="AM109" i="20"/>
  <c r="AL109" i="20"/>
  <c r="AM108" i="20"/>
  <c r="AL108" i="20"/>
  <c r="AM107" i="20"/>
  <c r="AL107" i="20"/>
  <c r="AM106" i="20"/>
  <c r="AL106" i="20"/>
  <c r="AM105" i="20"/>
  <c r="AL105" i="20"/>
  <c r="AM104" i="20"/>
  <c r="AL104" i="20"/>
  <c r="AD104" i="20"/>
  <c r="AM103" i="20"/>
  <c r="AL103" i="20"/>
  <c r="AM102" i="20"/>
  <c r="AL102" i="20"/>
  <c r="AM101" i="20"/>
  <c r="AL101" i="20"/>
  <c r="AM100" i="20"/>
  <c r="AL100" i="20"/>
  <c r="AM99" i="20"/>
  <c r="AL99" i="20"/>
  <c r="AM98" i="20"/>
  <c r="AL98" i="20"/>
  <c r="AM97" i="20"/>
  <c r="AL97" i="20"/>
  <c r="AM96" i="20"/>
  <c r="AL96" i="20"/>
  <c r="AM95" i="20"/>
  <c r="AL95" i="20"/>
  <c r="AM94" i="20"/>
  <c r="AL94" i="20"/>
  <c r="AM93" i="20"/>
  <c r="AL93" i="20"/>
  <c r="AM92" i="20"/>
  <c r="AL92" i="20"/>
  <c r="AM91" i="20"/>
  <c r="AL91" i="20"/>
  <c r="AM90" i="20"/>
  <c r="AL90" i="20"/>
  <c r="AM89" i="20"/>
  <c r="AL89" i="20"/>
  <c r="AM88" i="20"/>
  <c r="AL88" i="20"/>
  <c r="AM87" i="20"/>
  <c r="AL87" i="20"/>
  <c r="AM86" i="20"/>
  <c r="AL86" i="20"/>
  <c r="AM85" i="20"/>
  <c r="AL85" i="20"/>
  <c r="AM84" i="20"/>
  <c r="AL84" i="20"/>
  <c r="AM83" i="20"/>
  <c r="AL83" i="20"/>
  <c r="AM82" i="20"/>
  <c r="AL82" i="20"/>
  <c r="AM81" i="20"/>
  <c r="AL81" i="20"/>
  <c r="AM80" i="20"/>
  <c r="AL80" i="20"/>
  <c r="AM79" i="20"/>
  <c r="AL79" i="20"/>
  <c r="AM78" i="20"/>
  <c r="AL78" i="20"/>
  <c r="AM77" i="20"/>
  <c r="AL77" i="20"/>
  <c r="AM76" i="20"/>
  <c r="AL76" i="20"/>
  <c r="AM75" i="20"/>
  <c r="AL75" i="20"/>
  <c r="AM74" i="20"/>
  <c r="AL74" i="20"/>
  <c r="AM73" i="20"/>
  <c r="AL73" i="20"/>
  <c r="AM72" i="20"/>
  <c r="AL72" i="20"/>
  <c r="AM71" i="20"/>
  <c r="AL71" i="20"/>
  <c r="AM70" i="20"/>
  <c r="AL70" i="20"/>
  <c r="AM69" i="20"/>
  <c r="AL69" i="20"/>
  <c r="AM68" i="20"/>
  <c r="AL68" i="20"/>
  <c r="AM67" i="20"/>
  <c r="AL67" i="20"/>
  <c r="AM66" i="20"/>
  <c r="AL66" i="20"/>
  <c r="AM65" i="20"/>
  <c r="AL65" i="20"/>
  <c r="AM64" i="20"/>
  <c r="AL64" i="20"/>
  <c r="AM63" i="20"/>
  <c r="AL63" i="20"/>
  <c r="AM62" i="20"/>
  <c r="AL62" i="20"/>
  <c r="AM61" i="20"/>
  <c r="AL61" i="20"/>
  <c r="AD61" i="20"/>
  <c r="AM60" i="20"/>
  <c r="AL60" i="20"/>
  <c r="AM59" i="20"/>
  <c r="AL59" i="20"/>
  <c r="AM58" i="20"/>
  <c r="AL58" i="20"/>
  <c r="AM57" i="20"/>
  <c r="AL57" i="20"/>
  <c r="AM56" i="20"/>
  <c r="AL56" i="20"/>
  <c r="AM55" i="20"/>
  <c r="AL55" i="20"/>
  <c r="AM54" i="20"/>
  <c r="AL54" i="20"/>
  <c r="AD54" i="20"/>
  <c r="AM53" i="20"/>
  <c r="AL53" i="20"/>
  <c r="AM52" i="20"/>
  <c r="AL52" i="20"/>
  <c r="AM51" i="20"/>
  <c r="AL51" i="20"/>
  <c r="AM50" i="20"/>
  <c r="AL50" i="20"/>
  <c r="AM49" i="20"/>
  <c r="AL49" i="20"/>
  <c r="AM48" i="20"/>
  <c r="AL48" i="20"/>
  <c r="AM47" i="20"/>
  <c r="AL47" i="20"/>
  <c r="AM46" i="20"/>
  <c r="AL46" i="20"/>
  <c r="AM45" i="20"/>
  <c r="AL45" i="20"/>
  <c r="AD45" i="20"/>
  <c r="AM44" i="20"/>
  <c r="AL44" i="20"/>
  <c r="AM43" i="20"/>
  <c r="AL43" i="20"/>
  <c r="AM42" i="20"/>
  <c r="AL42" i="20"/>
  <c r="AM41" i="20"/>
  <c r="AL41" i="20"/>
  <c r="AM40" i="20"/>
  <c r="AL40" i="20"/>
  <c r="AM39" i="20"/>
  <c r="AL39" i="20"/>
  <c r="AM38" i="20"/>
  <c r="AL38" i="20"/>
  <c r="AM37" i="20"/>
  <c r="AL37" i="20"/>
  <c r="AM36" i="20"/>
  <c r="AL36" i="20"/>
  <c r="AM35" i="20"/>
  <c r="AL35" i="20"/>
  <c r="AM34" i="20"/>
  <c r="AL34" i="20"/>
  <c r="AM33" i="20"/>
  <c r="AL33" i="20"/>
  <c r="AM32" i="20"/>
  <c r="AL32" i="20"/>
  <c r="AM31" i="20"/>
  <c r="AL31" i="20"/>
  <c r="AM30" i="20"/>
  <c r="AL30" i="20"/>
  <c r="AM29" i="20"/>
  <c r="AL29" i="20"/>
  <c r="AM28" i="20"/>
  <c r="AL28" i="20"/>
  <c r="AM27" i="20"/>
  <c r="AL27" i="20"/>
  <c r="AL26" i="20"/>
  <c r="AA10" i="20"/>
  <c r="Z10" i="20"/>
  <c r="Y10" i="20"/>
  <c r="X10" i="20"/>
  <c r="M8" i="11"/>
  <c r="I8" i="19"/>
  <c r="H8" i="19"/>
  <c r="AD227" i="20"/>
  <c r="H17" i="19"/>
  <c r="M17" i="19"/>
  <c r="H59" i="19"/>
  <c r="K59" i="18"/>
  <c r="K59" i="19" s="1"/>
  <c r="M59" i="19"/>
  <c r="I17" i="11"/>
  <c r="M17" i="11"/>
  <c r="M59" i="11"/>
  <c r="M8" i="19"/>
  <c r="H9" i="19"/>
  <c r="I9" i="19"/>
  <c r="J9" i="19"/>
  <c r="K9" i="19"/>
  <c r="M9" i="19"/>
  <c r="I24" i="19"/>
  <c r="H37" i="19"/>
  <c r="I37" i="19"/>
  <c r="J37" i="19"/>
  <c r="K37" i="19"/>
  <c r="M37" i="19"/>
  <c r="H38" i="19"/>
  <c r="I38" i="19"/>
  <c r="J38" i="19"/>
  <c r="K38" i="19"/>
  <c r="M38" i="19"/>
  <c r="H87" i="19"/>
  <c r="I87" i="19"/>
  <c r="J87" i="19"/>
  <c r="K87" i="19"/>
  <c r="M87" i="19"/>
  <c r="H89" i="19"/>
  <c r="I89" i="19"/>
  <c r="J89" i="19"/>
  <c r="K89" i="19"/>
  <c r="M89" i="19"/>
  <c r="H90" i="19"/>
  <c r="I90" i="19"/>
  <c r="J90" i="19"/>
  <c r="K90" i="19"/>
  <c r="M90" i="19"/>
  <c r="H94" i="19"/>
  <c r="I94" i="19"/>
  <c r="J94" i="19"/>
  <c r="K94" i="19"/>
  <c r="M94" i="19"/>
  <c r="H95" i="19"/>
  <c r="I95" i="19"/>
  <c r="J95" i="19"/>
  <c r="K95" i="19"/>
  <c r="M95" i="19"/>
  <c r="H99" i="19"/>
  <c r="I99" i="19"/>
  <c r="J99" i="19"/>
  <c r="K99" i="19"/>
  <c r="M99" i="19"/>
  <c r="H100" i="19"/>
  <c r="I100" i="19"/>
  <c r="J100" i="19"/>
  <c r="K100" i="19"/>
  <c r="M100" i="19"/>
  <c r="H108" i="19"/>
  <c r="I108" i="19"/>
  <c r="J108" i="19"/>
  <c r="K108" i="19"/>
  <c r="M108" i="19"/>
  <c r="H110" i="19"/>
  <c r="I110" i="19"/>
  <c r="J110" i="19"/>
  <c r="K110" i="19"/>
  <c r="M110" i="19"/>
  <c r="H111" i="19"/>
  <c r="I111" i="19"/>
  <c r="J111" i="19"/>
  <c r="K111" i="19"/>
  <c r="M111" i="19"/>
  <c r="H120" i="19"/>
  <c r="I120" i="19"/>
  <c r="J120" i="19"/>
  <c r="K120" i="19"/>
  <c r="M120" i="19"/>
  <c r="H9" i="11"/>
  <c r="I9" i="11"/>
  <c r="J9" i="11"/>
  <c r="K9" i="11"/>
  <c r="I24" i="11"/>
  <c r="H37" i="11"/>
  <c r="I37" i="11"/>
  <c r="J37" i="11"/>
  <c r="K37" i="11"/>
  <c r="M37" i="11"/>
  <c r="H38" i="11"/>
  <c r="I38" i="11"/>
  <c r="J38" i="11"/>
  <c r="K38" i="11"/>
  <c r="M38" i="11"/>
  <c r="H87" i="11"/>
  <c r="I87" i="11"/>
  <c r="J87" i="11"/>
  <c r="K87" i="11"/>
  <c r="M87" i="11"/>
  <c r="H89" i="11"/>
  <c r="I89" i="11"/>
  <c r="J89" i="11"/>
  <c r="K89" i="11"/>
  <c r="M89" i="11"/>
  <c r="H90" i="11"/>
  <c r="I90" i="11"/>
  <c r="J90" i="11"/>
  <c r="K90" i="11"/>
  <c r="M90" i="11"/>
  <c r="H94" i="11"/>
  <c r="I94" i="11"/>
  <c r="J94" i="11"/>
  <c r="K94" i="11"/>
  <c r="M94" i="11"/>
  <c r="H95" i="11"/>
  <c r="I95" i="11"/>
  <c r="J95" i="11"/>
  <c r="K95" i="11"/>
  <c r="M95" i="11"/>
  <c r="H99" i="11"/>
  <c r="I99" i="11"/>
  <c r="J99" i="11"/>
  <c r="K99" i="11"/>
  <c r="M99" i="11"/>
  <c r="H100" i="11"/>
  <c r="I100" i="11"/>
  <c r="J100" i="11"/>
  <c r="K100" i="11"/>
  <c r="M100" i="11"/>
  <c r="H108" i="11"/>
  <c r="I108" i="11"/>
  <c r="J108" i="11"/>
  <c r="K108" i="11"/>
  <c r="M108" i="11"/>
  <c r="H110" i="11"/>
  <c r="I110" i="11"/>
  <c r="J110" i="11"/>
  <c r="K110" i="11"/>
  <c r="M110" i="11"/>
  <c r="H111" i="11"/>
  <c r="I111" i="11"/>
  <c r="J111" i="11"/>
  <c r="K111" i="11"/>
  <c r="M111" i="11"/>
  <c r="H120" i="11"/>
  <c r="I120" i="11"/>
  <c r="J120" i="11"/>
  <c r="K120" i="11"/>
  <c r="M120" i="11"/>
  <c r="AD43" i="20"/>
  <c r="AD44" i="20"/>
  <c r="AD62" i="20"/>
  <c r="AD63" i="20"/>
  <c r="AD67" i="20"/>
  <c r="AD68" i="20"/>
  <c r="AD69" i="20"/>
  <c r="AE70" i="5"/>
  <c r="AE70" i="20" s="1"/>
  <c r="AD83" i="20"/>
  <c r="AE91" i="5"/>
  <c r="AE91" i="20" s="1"/>
  <c r="AD97" i="20"/>
  <c r="AD99" i="20"/>
  <c r="AD101" i="20"/>
  <c r="AD110" i="20"/>
  <c r="AD138" i="20"/>
  <c r="AD146" i="20"/>
  <c r="AD175" i="20"/>
  <c r="AD193" i="20"/>
  <c r="AD205" i="20"/>
  <c r="AD209" i="20"/>
  <c r="AD216" i="20"/>
  <c r="AD219" i="20"/>
  <c r="AD221" i="20"/>
  <c r="AD230" i="20"/>
  <c r="AD232" i="20"/>
  <c r="AE233" i="5"/>
  <c r="AE233" i="20" s="1"/>
  <c r="AD238" i="20"/>
  <c r="AE243" i="5"/>
  <c r="AE255" i="5"/>
  <c r="AE255" i="20" s="1"/>
  <c r="AD300" i="20"/>
  <c r="AD313" i="20"/>
  <c r="AD323" i="20"/>
  <c r="AD355" i="20"/>
  <c r="AE359" i="5"/>
  <c r="AE359" i="20" s="1"/>
  <c r="AE364" i="5"/>
  <c r="AE364" i="20" s="1"/>
  <c r="AD368" i="20"/>
  <c r="AD373" i="20"/>
  <c r="AD419" i="20"/>
  <c r="AD448" i="20"/>
  <c r="AE458" i="5"/>
  <c r="AE458" i="20" s="1"/>
  <c r="AD489" i="20"/>
  <c r="AD501" i="20"/>
  <c r="AD240" i="20"/>
  <c r="M51" i="11"/>
  <c r="AD78" i="20"/>
  <c r="AD148" i="20"/>
  <c r="AD292" i="20"/>
  <c r="AD252" i="20"/>
  <c r="I118" i="19"/>
  <c r="M22" i="11"/>
  <c r="AD100" i="20"/>
  <c r="AD464" i="20"/>
  <c r="AE484" i="5"/>
  <c r="AE484" i="20" s="1"/>
  <c r="AD492" i="20"/>
  <c r="M63" i="19"/>
  <c r="AD275" i="20"/>
  <c r="AD201" i="20"/>
  <c r="AD191" i="20"/>
  <c r="AD172" i="20"/>
  <c r="AD461" i="20"/>
  <c r="AD396" i="20"/>
  <c r="AD250" i="20"/>
  <c r="M114" i="11"/>
  <c r="M50" i="11"/>
  <c r="AE291" i="5"/>
  <c r="AE291" i="20" s="1"/>
  <c r="AD412" i="20"/>
  <c r="AD287" i="20"/>
  <c r="AD143" i="20"/>
  <c r="AD333" i="20"/>
  <c r="AD268" i="20"/>
  <c r="AD197" i="20"/>
  <c r="I75" i="11"/>
  <c r="I50" i="11"/>
  <c r="AD421" i="20"/>
  <c r="M80" i="19"/>
  <c r="AD380" i="20"/>
  <c r="AD491" i="20"/>
  <c r="AD126" i="20"/>
  <c r="AD425" i="20"/>
  <c r="AD297" i="20"/>
  <c r="AD151" i="20"/>
  <c r="AD510" i="20"/>
  <c r="AD455" i="20"/>
  <c r="AD471" i="20"/>
  <c r="M91" i="11"/>
  <c r="AD105" i="20"/>
  <c r="AD130" i="20"/>
  <c r="M96" i="19"/>
  <c r="AE451" i="5"/>
  <c r="AE451" i="20" s="1"/>
  <c r="AD96" i="20"/>
  <c r="AD73" i="20"/>
  <c r="AD124" i="20"/>
  <c r="AD446" i="20"/>
  <c r="H25" i="19"/>
  <c r="AD495" i="20"/>
  <c r="M79" i="19"/>
  <c r="AD399" i="20"/>
  <c r="H105" i="19"/>
  <c r="M55" i="19"/>
  <c r="AD223" i="20"/>
  <c r="AD298" i="20"/>
  <c r="AD322" i="20"/>
  <c r="M116" i="11"/>
  <c r="M116" i="19"/>
  <c r="H118" i="19"/>
  <c r="I50" i="19"/>
  <c r="I75" i="19"/>
  <c r="I116" i="11"/>
  <c r="M115" i="11"/>
  <c r="M115" i="19"/>
  <c r="M80" i="11"/>
  <c r="M96" i="11"/>
  <c r="AD213" i="20"/>
  <c r="M114" i="19"/>
  <c r="M46" i="19"/>
  <c r="M46" i="11"/>
  <c r="H55" i="19"/>
  <c r="AD286" i="20"/>
  <c r="M75" i="19"/>
  <c r="M75" i="11"/>
  <c r="AD509" i="20"/>
  <c r="M102" i="11"/>
  <c r="M50" i="19"/>
  <c r="M83" i="11"/>
  <c r="M83" i="19"/>
  <c r="M11" i="11"/>
  <c r="M11" i="19"/>
  <c r="M14" i="19"/>
  <c r="M14" i="11"/>
  <c r="M25" i="19"/>
  <c r="M25" i="11"/>
  <c r="H25" i="11"/>
  <c r="M16" i="11"/>
  <c r="M15" i="19"/>
  <c r="M20" i="19"/>
  <c r="M23" i="11"/>
  <c r="M20" i="11"/>
  <c r="M21" i="11"/>
  <c r="M22" i="19"/>
  <c r="M23" i="19"/>
  <c r="M21" i="19"/>
  <c r="AD46" i="20"/>
  <c r="H20" i="11"/>
  <c r="H20" i="19"/>
  <c r="M48" i="19"/>
  <c r="M48" i="11"/>
  <c r="AD90" i="20"/>
  <c r="AD272" i="20"/>
  <c r="M117" i="11"/>
  <c r="I55" i="19"/>
  <c r="I114" i="11"/>
  <c r="I114" i="19"/>
  <c r="K14" i="18"/>
  <c r="K14" i="19" s="1"/>
  <c r="I29" i="11"/>
  <c r="I13" i="11"/>
  <c r="I82" i="19"/>
  <c r="I14" i="11"/>
  <c r="I84" i="11"/>
  <c r="I22" i="19"/>
  <c r="I20" i="19"/>
  <c r="I20" i="11"/>
  <c r="I21" i="19"/>
  <c r="I22" i="11"/>
  <c r="I115" i="11"/>
  <c r="I115" i="19"/>
  <c r="I16" i="19"/>
  <c r="I16" i="11"/>
  <c r="I113" i="19"/>
  <c r="I113" i="11"/>
  <c r="I34" i="11"/>
  <c r="I34" i="19"/>
  <c r="I54" i="11"/>
  <c r="AD129" i="20"/>
  <c r="AD435" i="20"/>
  <c r="AD402" i="20"/>
  <c r="AD35" i="20"/>
  <c r="H14" i="19"/>
  <c r="H53" i="19"/>
  <c r="AD375" i="20"/>
  <c r="H115" i="19"/>
  <c r="AE505" i="5"/>
  <c r="AE505" i="20" s="1"/>
  <c r="AD320" i="20"/>
  <c r="AD247" i="20"/>
  <c r="AD113" i="20"/>
  <c r="AD210" i="20"/>
  <c r="AD174" i="20"/>
  <c r="AE114" i="5"/>
  <c r="AE114" i="20" s="1"/>
  <c r="AD106" i="20"/>
  <c r="AD486" i="20"/>
  <c r="AD315" i="20"/>
  <c r="AD92" i="20"/>
  <c r="AD305" i="20"/>
  <c r="AD467" i="20"/>
  <c r="AD165" i="20"/>
  <c r="H50" i="19"/>
  <c r="AD371" i="20"/>
  <c r="AE164" i="5"/>
  <c r="AE164" i="20" s="1"/>
  <c r="AD112" i="20"/>
  <c r="AD478" i="20"/>
  <c r="AD89" i="20"/>
  <c r="AD429" i="20"/>
  <c r="AD367" i="20"/>
  <c r="H117" i="19"/>
  <c r="AD318" i="20"/>
  <c r="AD161" i="20"/>
  <c r="AD196" i="20"/>
  <c r="H83" i="19"/>
  <c r="AD440" i="20"/>
  <c r="AD123" i="20"/>
  <c r="AD504" i="20"/>
  <c r="H114" i="19"/>
  <c r="AD414" i="20"/>
  <c r="AD294" i="20"/>
  <c r="AE508" i="5"/>
  <c r="H75" i="19"/>
  <c r="AD431" i="20"/>
  <c r="AD372" i="20"/>
  <c r="AD317" i="20"/>
  <c r="I47" i="19"/>
  <c r="I47" i="11"/>
  <c r="AD289" i="20"/>
  <c r="H82" i="19"/>
  <c r="I82" i="11"/>
  <c r="I69" i="19"/>
  <c r="AE31" i="5"/>
  <c r="AE31" i="20" s="1"/>
  <c r="H11" i="19"/>
  <c r="AD87" i="20"/>
  <c r="H26" i="19"/>
  <c r="H26" i="11"/>
  <c r="I45" i="11"/>
  <c r="I77" i="19"/>
  <c r="I77" i="11"/>
  <c r="I85" i="11"/>
  <c r="M71" i="11"/>
  <c r="AD321" i="20"/>
  <c r="H64" i="19"/>
  <c r="M33" i="11"/>
  <c r="I62" i="19"/>
  <c r="I62" i="11"/>
  <c r="H30" i="19"/>
  <c r="AD93" i="20"/>
  <c r="AD348" i="20"/>
  <c r="I102" i="19"/>
  <c r="I91" i="19"/>
  <c r="I18" i="11"/>
  <c r="I25" i="19"/>
  <c r="I54" i="19"/>
  <c r="AD344" i="20"/>
  <c r="H74" i="19"/>
  <c r="I106" i="19"/>
  <c r="M32" i="19"/>
  <c r="M32" i="11"/>
  <c r="AD162" i="20"/>
  <c r="AD261" i="20"/>
  <c r="I83" i="11"/>
  <c r="I83" i="19"/>
  <c r="H31" i="19"/>
  <c r="I51" i="19"/>
  <c r="I51" i="11"/>
  <c r="AE173" i="5"/>
  <c r="AE173" i="20" s="1"/>
  <c r="M43" i="11"/>
  <c r="I117" i="19"/>
  <c r="I117" i="11"/>
  <c r="I79" i="19"/>
  <c r="M68" i="19"/>
  <c r="M69" i="19"/>
  <c r="H56" i="19"/>
  <c r="I72" i="19"/>
  <c r="I48" i="11"/>
  <c r="I48" i="19"/>
  <c r="H52" i="19"/>
  <c r="AD200" i="20"/>
  <c r="H58" i="19"/>
  <c r="I26" i="11"/>
  <c r="I105" i="19"/>
  <c r="I105" i="11"/>
  <c r="I102" i="11"/>
  <c r="I67" i="19"/>
  <c r="M29" i="11"/>
  <c r="M29" i="19"/>
  <c r="AD503" i="20"/>
  <c r="M103" i="11"/>
  <c r="M103" i="19"/>
  <c r="M35" i="11"/>
  <c r="M35" i="19"/>
  <c r="I32" i="11"/>
  <c r="I32" i="19"/>
  <c r="AD357" i="20"/>
  <c r="M34" i="19"/>
  <c r="M34" i="11"/>
  <c r="M84" i="11"/>
  <c r="I69" i="11"/>
  <c r="M30" i="11"/>
  <c r="M105" i="11"/>
  <c r="I74" i="11"/>
  <c r="M67" i="19"/>
  <c r="I26" i="19"/>
  <c r="I55" i="11"/>
  <c r="I44" i="11"/>
  <c r="I29" i="19"/>
  <c r="I53" i="11"/>
  <c r="M117" i="19"/>
  <c r="M15" i="11"/>
  <c r="I84" i="19"/>
  <c r="I49" i="19"/>
  <c r="M97" i="11"/>
  <c r="M97" i="19"/>
  <c r="M74" i="19"/>
  <c r="AE215" i="5"/>
  <c r="AE215" i="20" s="1"/>
  <c r="M58" i="19"/>
  <c r="I49" i="11"/>
  <c r="M51" i="19"/>
  <c r="M61" i="19"/>
  <c r="M61" i="11"/>
  <c r="H65" i="19"/>
  <c r="AD155" i="20"/>
  <c r="AD98" i="20"/>
  <c r="M33" i="19"/>
  <c r="H51" i="19"/>
  <c r="AD226" i="20"/>
  <c r="H71" i="19"/>
  <c r="M55" i="11"/>
  <c r="M69" i="11"/>
  <c r="M63" i="11"/>
  <c r="J24" i="18"/>
  <c r="J24" i="19" s="1"/>
  <c r="J24" i="10"/>
  <c r="J24" i="11" s="1"/>
  <c r="M31" i="11"/>
  <c r="M106" i="19"/>
  <c r="AD118" i="20"/>
  <c r="I70" i="19"/>
  <c r="H84" i="19"/>
  <c r="M82" i="19"/>
  <c r="I43" i="11"/>
  <c r="M68" i="11"/>
  <c r="I80" i="11"/>
  <c r="M70" i="11"/>
  <c r="AD293" i="20"/>
  <c r="AD465" i="20"/>
  <c r="M43" i="19"/>
  <c r="AD334" i="20"/>
  <c r="I44" i="19"/>
  <c r="I70" i="11"/>
  <c r="AD462" i="20"/>
  <c r="AD456" i="20"/>
  <c r="M52" i="19"/>
  <c r="M44" i="11"/>
  <c r="I106" i="11"/>
  <c r="I56" i="11"/>
  <c r="AD463" i="20"/>
  <c r="AD80" i="20"/>
  <c r="I85" i="19"/>
  <c r="I67" i="11"/>
  <c r="I58" i="19"/>
  <c r="H33" i="19"/>
  <c r="H103" i="19"/>
  <c r="AE379" i="5"/>
  <c r="H72" i="19"/>
  <c r="I61" i="11"/>
  <c r="M28" i="19"/>
  <c r="M65" i="11"/>
  <c r="M65" i="19"/>
  <c r="M118" i="11"/>
  <c r="M118" i="19"/>
  <c r="M58" i="11"/>
  <c r="M24" i="19"/>
  <c r="M24" i="11"/>
  <c r="I46" i="11"/>
  <c r="I46" i="19"/>
  <c r="AD142" i="20"/>
  <c r="I30" i="11"/>
  <c r="I15" i="19"/>
  <c r="M72" i="19"/>
  <c r="M72" i="11"/>
  <c r="I68" i="19"/>
  <c r="I68" i="11"/>
  <c r="I28" i="19"/>
  <c r="I35" i="19"/>
  <c r="M70" i="19"/>
  <c r="I65" i="19"/>
  <c r="I65" i="11"/>
  <c r="M26" i="19"/>
  <c r="M26" i="11"/>
  <c r="M62" i="11"/>
  <c r="I41" i="19"/>
  <c r="I41" i="11"/>
  <c r="M85" i="11"/>
  <c r="M85" i="19"/>
  <c r="M44" i="19"/>
  <c r="I53" i="19"/>
  <c r="I96" i="11"/>
  <c r="M49" i="11"/>
  <c r="M49" i="19"/>
  <c r="H49" i="19"/>
  <c r="M31" i="19"/>
  <c r="I72" i="11"/>
  <c r="M52" i="11"/>
  <c r="AD134" i="20"/>
  <c r="M47" i="11"/>
  <c r="AD189" i="20"/>
  <c r="AD472" i="20"/>
  <c r="I57" i="19"/>
  <c r="M13" i="19"/>
  <c r="M13" i="11"/>
  <c r="M30" i="19"/>
  <c r="I11" i="11"/>
  <c r="I11" i="19"/>
  <c r="I23" i="11"/>
  <c r="I71" i="11"/>
  <c r="I71" i="19"/>
  <c r="AD345" i="20"/>
  <c r="K97" i="18"/>
  <c r="K97" i="19" s="1"/>
  <c r="I97" i="11"/>
  <c r="M54" i="19"/>
  <c r="M54" i="11"/>
  <c r="M53" i="11"/>
  <c r="M53" i="19"/>
  <c r="H43" i="19"/>
  <c r="M113" i="19"/>
  <c r="M18" i="19"/>
  <c r="M18" i="11"/>
  <c r="I64" i="11"/>
  <c r="I64" i="19"/>
  <c r="M76" i="11"/>
  <c r="M76" i="19"/>
  <c r="I80" i="19"/>
  <c r="AD439" i="20"/>
  <c r="M64" i="11"/>
  <c r="M64" i="19"/>
  <c r="M74" i="11"/>
  <c r="M47" i="19"/>
  <c r="M41" i="19"/>
  <c r="M41" i="11"/>
  <c r="H13" i="19"/>
  <c r="H13" i="11"/>
  <c r="I92" i="11"/>
  <c r="I52" i="11"/>
  <c r="I52" i="19"/>
  <c r="I58" i="11"/>
  <c r="I31" i="11"/>
  <c r="I31" i="19"/>
  <c r="M40" i="11"/>
  <c r="M40" i="19"/>
  <c r="I103" i="11"/>
  <c r="I103" i="19"/>
  <c r="H15" i="19"/>
  <c r="AD36" i="20"/>
  <c r="M56" i="19"/>
  <c r="M56" i="11"/>
  <c r="AD282" i="20"/>
  <c r="I76" i="11"/>
  <c r="I76" i="19"/>
  <c r="I33" i="19"/>
  <c r="H70" i="19"/>
  <c r="AD265" i="20"/>
  <c r="I63" i="19"/>
  <c r="I63" i="11"/>
  <c r="AD136" i="20"/>
  <c r="M45" i="11"/>
  <c r="M45" i="19"/>
  <c r="I56" i="19"/>
  <c r="AE147" i="5"/>
  <c r="AE147" i="20" s="1"/>
  <c r="M92" i="19"/>
  <c r="M92" i="11"/>
  <c r="M57" i="19"/>
  <c r="M57" i="11"/>
  <c r="M77" i="11"/>
  <c r="M77" i="19"/>
  <c r="M106" i="11"/>
  <c r="AE444" i="5"/>
  <c r="H62" i="19"/>
  <c r="H8" i="11" l="1"/>
  <c r="I33" i="11"/>
  <c r="I91" i="11"/>
  <c r="I35" i="11"/>
  <c r="J7" i="18"/>
  <c r="H45" i="11"/>
  <c r="H57" i="11"/>
  <c r="H65" i="11"/>
  <c r="H47" i="11"/>
  <c r="H28" i="11"/>
  <c r="H30" i="11"/>
  <c r="H48" i="11"/>
  <c r="H96" i="11"/>
  <c r="H44" i="11"/>
  <c r="H62" i="11"/>
  <c r="H41" i="11"/>
  <c r="H102" i="11"/>
  <c r="H82" i="11"/>
  <c r="H22" i="11"/>
  <c r="H116" i="11"/>
  <c r="H67" i="11"/>
  <c r="H15" i="11"/>
  <c r="H46" i="11"/>
  <c r="H40" i="11"/>
  <c r="H35" i="11"/>
  <c r="H117" i="11"/>
  <c r="H33" i="11"/>
  <c r="H92" i="11"/>
  <c r="H50" i="11"/>
  <c r="H103" i="11"/>
  <c r="H11" i="11"/>
  <c r="H32" i="11"/>
  <c r="H52" i="11"/>
  <c r="H56" i="11"/>
  <c r="H77" i="11"/>
  <c r="H80" i="11"/>
  <c r="H113" i="11"/>
  <c r="H68" i="11"/>
  <c r="H61" i="11"/>
  <c r="H31" i="11"/>
  <c r="H75" i="11"/>
  <c r="H97" i="11"/>
  <c r="H118" i="11"/>
  <c r="H59" i="11"/>
  <c r="K102" i="18"/>
  <c r="K102" i="19" s="1"/>
  <c r="K24" i="18"/>
  <c r="K24" i="19" s="1"/>
  <c r="AD387" i="5"/>
  <c r="AD386" i="5" s="1"/>
  <c r="AD386" i="20" s="1"/>
  <c r="AE368" i="5"/>
  <c r="AE368" i="20" s="1"/>
  <c r="AE232" i="5"/>
  <c r="AE232" i="20" s="1"/>
  <c r="J79" i="18"/>
  <c r="J79" i="19" s="1"/>
  <c r="M78" i="10"/>
  <c r="M78" i="11" s="1"/>
  <c r="AE200" i="5"/>
  <c r="AE200" i="20" s="1"/>
  <c r="AD434" i="5"/>
  <c r="AD434" i="20" s="1"/>
  <c r="AE126" i="5"/>
  <c r="AE126" i="20" s="1"/>
  <c r="AE461" i="5"/>
  <c r="AE461" i="20" s="1"/>
  <c r="AE435" i="5"/>
  <c r="AE435" i="20" s="1"/>
  <c r="AE89" i="5"/>
  <c r="AE89" i="20" s="1"/>
  <c r="AE90" i="5"/>
  <c r="AE90" i="20" s="1"/>
  <c r="J11" i="10"/>
  <c r="J11" i="11" s="1"/>
  <c r="J84" i="10"/>
  <c r="K84" i="10" s="1"/>
  <c r="K84" i="11" s="1"/>
  <c r="K75" i="18"/>
  <c r="K75" i="19" s="1"/>
  <c r="J51" i="18"/>
  <c r="J51" i="19" s="1"/>
  <c r="J114" i="10"/>
  <c r="J114" i="11" s="1"/>
  <c r="J106" i="18"/>
  <c r="K106" i="18" s="1"/>
  <c r="K106" i="19" s="1"/>
  <c r="K117" i="10"/>
  <c r="K117" i="11" s="1"/>
  <c r="J92" i="10"/>
  <c r="J92" i="11" s="1"/>
  <c r="I78" i="10"/>
  <c r="I78" i="11" s="1"/>
  <c r="I19" i="10"/>
  <c r="I19" i="11" s="1"/>
  <c r="H24" i="19"/>
  <c r="M60" i="18"/>
  <c r="M60" i="19" s="1"/>
  <c r="J105" i="18"/>
  <c r="J105" i="19" s="1"/>
  <c r="AE282" i="5"/>
  <c r="AE282" i="20" s="1"/>
  <c r="AE238" i="5"/>
  <c r="AE238" i="20" s="1"/>
  <c r="M39" i="10"/>
  <c r="M39" i="11" s="1"/>
  <c r="H78" i="10"/>
  <c r="I104" i="18"/>
  <c r="I104" i="19" s="1"/>
  <c r="K17" i="10"/>
  <c r="K17" i="11" s="1"/>
  <c r="AE439" i="5"/>
  <c r="AE439" i="20" s="1"/>
  <c r="H93" i="10"/>
  <c r="J45" i="18"/>
  <c r="J45" i="19" s="1"/>
  <c r="AE293" i="5"/>
  <c r="AE293" i="20" s="1"/>
  <c r="AE155" i="5"/>
  <c r="AE155" i="20" s="1"/>
  <c r="AE35" i="5"/>
  <c r="AE35" i="20" s="1"/>
  <c r="AD484" i="20"/>
  <c r="J57" i="10"/>
  <c r="K57" i="10" s="1"/>
  <c r="K57" i="11" s="1"/>
  <c r="J58" i="10"/>
  <c r="J58" i="11" s="1"/>
  <c r="AE344" i="5"/>
  <c r="AE344" i="20" s="1"/>
  <c r="AD121" i="5"/>
  <c r="AD121" i="20" s="1"/>
  <c r="J59" i="10"/>
  <c r="J59" i="11" s="1"/>
  <c r="M112" i="18"/>
  <c r="M112" i="19" s="1"/>
  <c r="AD107" i="5"/>
  <c r="AD107" i="20" s="1"/>
  <c r="K23" i="10"/>
  <c r="K23" i="11" s="1"/>
  <c r="J75" i="18"/>
  <c r="J75" i="19" s="1"/>
  <c r="K97" i="10"/>
  <c r="K97" i="11" s="1"/>
  <c r="AE456" i="5"/>
  <c r="AE456" i="20" s="1"/>
  <c r="AE321" i="5"/>
  <c r="AE321" i="20" s="1"/>
  <c r="AE287" i="5"/>
  <c r="AE287" i="20" s="1"/>
  <c r="AE209" i="5"/>
  <c r="AE209" i="20" s="1"/>
  <c r="J7" i="10"/>
  <c r="K13" i="10"/>
  <c r="K13" i="11" s="1"/>
  <c r="I21" i="11"/>
  <c r="J11" i="18"/>
  <c r="J11" i="19" s="1"/>
  <c r="K117" i="18"/>
  <c r="K117" i="19" s="1"/>
  <c r="J97" i="10"/>
  <c r="J97" i="11" s="1"/>
  <c r="J29" i="18"/>
  <c r="K29" i="18" s="1"/>
  <c r="K29" i="19" s="1"/>
  <c r="J62" i="10"/>
  <c r="K62" i="10" s="1"/>
  <c r="K62" i="11" s="1"/>
  <c r="I78" i="18"/>
  <c r="I78" i="19" s="1"/>
  <c r="J96" i="18"/>
  <c r="J96" i="19" s="1"/>
  <c r="J76" i="18"/>
  <c r="K76" i="18" s="1"/>
  <c r="K76" i="19" s="1"/>
  <c r="I73" i="18"/>
  <c r="I73" i="19" s="1"/>
  <c r="J47" i="18"/>
  <c r="J47" i="19" s="1"/>
  <c r="J72" i="18"/>
  <c r="J72" i="19" s="1"/>
  <c r="J96" i="10"/>
  <c r="J96" i="11" s="1"/>
  <c r="K118" i="18"/>
  <c r="K118" i="19" s="1"/>
  <c r="I42" i="18"/>
  <c r="I42" i="19" s="1"/>
  <c r="I97" i="19"/>
  <c r="J65" i="18"/>
  <c r="J65" i="19" s="1"/>
  <c r="K102" i="10"/>
  <c r="K102" i="11" s="1"/>
  <c r="I101" i="10"/>
  <c r="I79" i="11"/>
  <c r="J22" i="18"/>
  <c r="J22" i="19" s="1"/>
  <c r="K14" i="10"/>
  <c r="K14" i="11" s="1"/>
  <c r="J49" i="10"/>
  <c r="K49" i="10" s="1"/>
  <c r="K49" i="11" s="1"/>
  <c r="K96" i="10"/>
  <c r="K96" i="11" s="1"/>
  <c r="J54" i="18"/>
  <c r="J54" i="19" s="1"/>
  <c r="J54" i="10"/>
  <c r="J54" i="11" s="1"/>
  <c r="I27" i="10"/>
  <c r="I27" i="11" s="1"/>
  <c r="I98" i="10"/>
  <c r="K98" i="10" s="1"/>
  <c r="K98" i="11" s="1"/>
  <c r="I43" i="19"/>
  <c r="J72" i="10"/>
  <c r="K72" i="10" s="1"/>
  <c r="K72" i="11" s="1"/>
  <c r="I81" i="10"/>
  <c r="I81" i="11" s="1"/>
  <c r="J117" i="10"/>
  <c r="J117" i="11" s="1"/>
  <c r="J80" i="18"/>
  <c r="J80" i="19" s="1"/>
  <c r="K24" i="10"/>
  <c r="K24" i="11" s="1"/>
  <c r="AE189" i="5"/>
  <c r="AE189" i="20" s="1"/>
  <c r="H27" i="18"/>
  <c r="H27" i="19" s="1"/>
  <c r="AE305" i="5"/>
  <c r="AE305" i="20" s="1"/>
  <c r="AE143" i="20"/>
  <c r="J64" i="18"/>
  <c r="K64" i="18" s="1"/>
  <c r="K64" i="19" s="1"/>
  <c r="J33" i="10"/>
  <c r="J33" i="11" s="1"/>
  <c r="J55" i="18"/>
  <c r="J117" i="18"/>
  <c r="J117" i="19" s="1"/>
  <c r="J77" i="10"/>
  <c r="K77" i="10" s="1"/>
  <c r="K77" i="11" s="1"/>
  <c r="H114" i="11"/>
  <c r="AE197" i="5"/>
  <c r="AE197" i="20" s="1"/>
  <c r="AE68" i="5"/>
  <c r="AE68" i="20" s="1"/>
  <c r="H54" i="11"/>
  <c r="H104" i="10"/>
  <c r="H104" i="18"/>
  <c r="AD370" i="5"/>
  <c r="AD370" i="20" s="1"/>
  <c r="H80" i="19"/>
  <c r="J75" i="10"/>
  <c r="J75" i="11" s="1"/>
  <c r="AE345" i="5"/>
  <c r="AE345" i="20" s="1"/>
  <c r="AE357" i="5"/>
  <c r="AE357" i="20" s="1"/>
  <c r="AE467" i="5"/>
  <c r="AE467" i="20" s="1"/>
  <c r="AD116" i="5"/>
  <c r="AD116" i="20" s="1"/>
  <c r="AE148" i="5"/>
  <c r="AE148" i="20" s="1"/>
  <c r="AD306" i="5"/>
  <c r="AD306" i="20" s="1"/>
  <c r="AE373" i="5"/>
  <c r="AE373" i="20" s="1"/>
  <c r="H76" i="19"/>
  <c r="H54" i="19"/>
  <c r="J65" i="10"/>
  <c r="K65" i="10" s="1"/>
  <c r="K65" i="11" s="1"/>
  <c r="H98" i="10"/>
  <c r="I66" i="18"/>
  <c r="I66" i="19" s="1"/>
  <c r="J71" i="18"/>
  <c r="J71" i="19" s="1"/>
  <c r="K16" i="10"/>
  <c r="K16" i="11" s="1"/>
  <c r="I74" i="19"/>
  <c r="K20" i="10"/>
  <c r="K20" i="11" s="1"/>
  <c r="K59" i="10"/>
  <c r="K59" i="11" s="1"/>
  <c r="J46" i="10"/>
  <c r="K46" i="10" s="1"/>
  <c r="K46" i="11" s="1"/>
  <c r="J44" i="18"/>
  <c r="I112" i="10"/>
  <c r="I112" i="11" s="1"/>
  <c r="J45" i="10"/>
  <c r="K45" i="10" s="1"/>
  <c r="K45" i="11" s="1"/>
  <c r="J30" i="10"/>
  <c r="K30" i="10" s="1"/>
  <c r="K30" i="11" s="1"/>
  <c r="I116" i="19"/>
  <c r="I59" i="11"/>
  <c r="I59" i="19"/>
  <c r="J70" i="18"/>
  <c r="J70" i="19" s="1"/>
  <c r="J26" i="10"/>
  <c r="J26" i="11" s="1"/>
  <c r="J68" i="10"/>
  <c r="K68" i="10" s="1"/>
  <c r="K68" i="11" s="1"/>
  <c r="K118" i="10"/>
  <c r="K118" i="11" s="1"/>
  <c r="I104" i="10"/>
  <c r="K16" i="18"/>
  <c r="K16" i="19" s="1"/>
  <c r="J43" i="11"/>
  <c r="J106" i="10"/>
  <c r="K106" i="10" s="1"/>
  <c r="K106" i="11" s="1"/>
  <c r="I60" i="18"/>
  <c r="I60" i="19" s="1"/>
  <c r="J63" i="10"/>
  <c r="J63" i="11" s="1"/>
  <c r="J113" i="10"/>
  <c r="J113" i="11" s="1"/>
  <c r="I112" i="18"/>
  <c r="I112" i="19" s="1"/>
  <c r="J55" i="10"/>
  <c r="K55" i="10" s="1"/>
  <c r="K55" i="11" s="1"/>
  <c r="J56" i="18"/>
  <c r="K56" i="18" s="1"/>
  <c r="K56" i="19" s="1"/>
  <c r="I57" i="11"/>
  <c r="J118" i="10"/>
  <c r="J118" i="11" s="1"/>
  <c r="J52" i="18"/>
  <c r="J52" i="19" s="1"/>
  <c r="J82" i="10"/>
  <c r="J82" i="11" s="1"/>
  <c r="I118" i="11"/>
  <c r="J22" i="10"/>
  <c r="J22" i="11" s="1"/>
  <c r="J50" i="10"/>
  <c r="K50" i="10" s="1"/>
  <c r="K50" i="11" s="1"/>
  <c r="I18" i="19"/>
  <c r="J67" i="10"/>
  <c r="K67" i="10" s="1"/>
  <c r="K67" i="11" s="1"/>
  <c r="AE317" i="5"/>
  <c r="AE317" i="20" s="1"/>
  <c r="AD316" i="5"/>
  <c r="AD316" i="20" s="1"/>
  <c r="H106" i="19"/>
  <c r="J52" i="10"/>
  <c r="J52" i="11" s="1"/>
  <c r="H72" i="11"/>
  <c r="J118" i="18"/>
  <c r="J118" i="19" s="1"/>
  <c r="AD507" i="5"/>
  <c r="AD507" i="20" s="1"/>
  <c r="AE462" i="5"/>
  <c r="AE462" i="20" s="1"/>
  <c r="AE113" i="5"/>
  <c r="AE113" i="20" s="1"/>
  <c r="AE402" i="5"/>
  <c r="AE402" i="20" s="1"/>
  <c r="AE78" i="5"/>
  <c r="AE78" i="20" s="1"/>
  <c r="J13" i="10"/>
  <c r="J13" i="11" s="1"/>
  <c r="J20" i="10"/>
  <c r="J20" i="11" s="1"/>
  <c r="AD296" i="5"/>
  <c r="AD296" i="20" s="1"/>
  <c r="J25" i="10"/>
  <c r="J25" i="11" s="1"/>
  <c r="H98" i="18"/>
  <c r="H98" i="19" s="1"/>
  <c r="AE503" i="5"/>
  <c r="AE503" i="20" s="1"/>
  <c r="AE146" i="5"/>
  <c r="H27" i="10"/>
  <c r="AD149" i="5"/>
  <c r="AD149" i="20" s="1"/>
  <c r="H45" i="19"/>
  <c r="AE46" i="5"/>
  <c r="AE46" i="20" s="1"/>
  <c r="AE412" i="5"/>
  <c r="AE412" i="20" s="1"/>
  <c r="AE292" i="5"/>
  <c r="AE292" i="20" s="1"/>
  <c r="AE101" i="5"/>
  <c r="AE101" i="20" s="1"/>
  <c r="AE62" i="5"/>
  <c r="AE62" i="20" s="1"/>
  <c r="AD361" i="5"/>
  <c r="AD361" i="20" s="1"/>
  <c r="AD490" i="5"/>
  <c r="AD490" i="20" s="1"/>
  <c r="AE87" i="5"/>
  <c r="AE87" i="20" s="1"/>
  <c r="AE191" i="5"/>
  <c r="AE191" i="20" s="1"/>
  <c r="AD218" i="5"/>
  <c r="AD218" i="20" s="1"/>
  <c r="AE315" i="5"/>
  <c r="AE315" i="20" s="1"/>
  <c r="AE509" i="5"/>
  <c r="AE509" i="20" s="1"/>
  <c r="H55" i="11"/>
  <c r="AE193" i="5"/>
  <c r="AE193" i="20" s="1"/>
  <c r="H96" i="19"/>
  <c r="AE286" i="5"/>
  <c r="AE286" i="20" s="1"/>
  <c r="AE510" i="5"/>
  <c r="AE510" i="20" s="1"/>
  <c r="AE491" i="5"/>
  <c r="AE491" i="20" s="1"/>
  <c r="J102" i="18"/>
  <c r="J102" i="19" s="1"/>
  <c r="H101" i="18"/>
  <c r="H101" i="19" s="1"/>
  <c r="AD426" i="20"/>
  <c r="AE426" i="5"/>
  <c r="AE426" i="20" s="1"/>
  <c r="AD38" i="5"/>
  <c r="AD38" i="20" s="1"/>
  <c r="AE40" i="5"/>
  <c r="AE40" i="20" s="1"/>
  <c r="H77" i="19"/>
  <c r="J77" i="18"/>
  <c r="J21" i="18"/>
  <c r="J21" i="19" s="1"/>
  <c r="H21" i="19"/>
  <c r="AD307" i="20"/>
  <c r="AE307" i="5"/>
  <c r="AE307" i="20" s="1"/>
  <c r="H47" i="19"/>
  <c r="AD424" i="5"/>
  <c r="AD424" i="20" s="1"/>
  <c r="AD49" i="20"/>
  <c r="AE49" i="5"/>
  <c r="AE49" i="20" s="1"/>
  <c r="H113" i="19"/>
  <c r="J113" i="18"/>
  <c r="K113" i="18" s="1"/>
  <c r="K113" i="19" s="1"/>
  <c r="J48" i="18"/>
  <c r="H48" i="19"/>
  <c r="AE92" i="5"/>
  <c r="AE92" i="20" s="1"/>
  <c r="H53" i="11"/>
  <c r="J53" i="10"/>
  <c r="J53" i="11" s="1"/>
  <c r="H76" i="11"/>
  <c r="J76" i="10"/>
  <c r="K76" i="10" s="1"/>
  <c r="K76" i="11" s="1"/>
  <c r="AD66" i="20"/>
  <c r="AE66" i="5"/>
  <c r="AE66" i="20" s="1"/>
  <c r="H17" i="11"/>
  <c r="J17" i="10"/>
  <c r="J17" i="11" s="1"/>
  <c r="H73" i="10"/>
  <c r="J61" i="18"/>
  <c r="H61" i="19"/>
  <c r="AD207" i="20"/>
  <c r="AE207" i="5"/>
  <c r="AE207" i="20" s="1"/>
  <c r="J16" i="10"/>
  <c r="J16" i="11" s="1"/>
  <c r="H16" i="11"/>
  <c r="AD108" i="20"/>
  <c r="AE108" i="5"/>
  <c r="AE108" i="20" s="1"/>
  <c r="H60" i="18"/>
  <c r="H60" i="19" s="1"/>
  <c r="J58" i="18"/>
  <c r="H67" i="19"/>
  <c r="J67" i="18"/>
  <c r="K67" i="18" s="1"/>
  <c r="K67" i="19" s="1"/>
  <c r="AE134" i="5"/>
  <c r="AE134" i="20" s="1"/>
  <c r="AD42" i="20"/>
  <c r="AD41" i="5"/>
  <c r="AD41" i="20" s="1"/>
  <c r="AE42" i="5"/>
  <c r="AE42" i="20" s="1"/>
  <c r="AE440" i="5"/>
  <c r="AE440" i="20" s="1"/>
  <c r="AE367" i="5"/>
  <c r="AE367" i="20" s="1"/>
  <c r="J115" i="10"/>
  <c r="J115" i="11" s="1"/>
  <c r="H115" i="11"/>
  <c r="J14" i="10"/>
  <c r="J14" i="11" s="1"/>
  <c r="H12" i="10"/>
  <c r="H14" i="11"/>
  <c r="AD166" i="20"/>
  <c r="AE166" i="5"/>
  <c r="AE166" i="20" s="1"/>
  <c r="AD86" i="20"/>
  <c r="AE86" i="5"/>
  <c r="AE86" i="20" s="1"/>
  <c r="AD480" i="20"/>
  <c r="AE480" i="5"/>
  <c r="AE480" i="20" s="1"/>
  <c r="AD229" i="20"/>
  <c r="AE229" i="5"/>
  <c r="AE229" i="20" s="1"/>
  <c r="J116" i="10"/>
  <c r="J116" i="11" s="1"/>
  <c r="H46" i="19"/>
  <c r="J46" i="18"/>
  <c r="K46" i="18" s="1"/>
  <c r="K46" i="19" s="1"/>
  <c r="H68" i="19"/>
  <c r="J68" i="18"/>
  <c r="K68" i="18" s="1"/>
  <c r="K68" i="19" s="1"/>
  <c r="AD239" i="20"/>
  <c r="AE239" i="5"/>
  <c r="AE239" i="20" s="1"/>
  <c r="AE271" i="5"/>
  <c r="AE271" i="20" s="1"/>
  <c r="AD271" i="20"/>
  <c r="AD214" i="20"/>
  <c r="AE214" i="5"/>
  <c r="AE214" i="20" s="1"/>
  <c r="H24" i="11"/>
  <c r="H102" i="19"/>
  <c r="H58" i="11"/>
  <c r="AD195" i="20"/>
  <c r="AD192" i="5"/>
  <c r="AD192" i="20" s="1"/>
  <c r="J18" i="10"/>
  <c r="J18" i="11" s="1"/>
  <c r="H18" i="11"/>
  <c r="H92" i="19"/>
  <c r="H93" i="18"/>
  <c r="H93" i="19" s="1"/>
  <c r="AE294" i="5"/>
  <c r="AE294" i="20" s="1"/>
  <c r="AD400" i="20"/>
  <c r="AE400" i="5"/>
  <c r="AE400" i="20" s="1"/>
  <c r="AD253" i="20"/>
  <c r="AE253" i="5"/>
  <c r="AE253" i="20" s="1"/>
  <c r="H85" i="11"/>
  <c r="J85" i="10"/>
  <c r="AD176" i="20"/>
  <c r="AE176" i="5"/>
  <c r="AE176" i="20" s="1"/>
  <c r="AD31" i="20"/>
  <c r="AD29" i="5"/>
  <c r="AD29" i="20" s="1"/>
  <c r="H19" i="10"/>
  <c r="AD256" i="5"/>
  <c r="AD256" i="20" s="1"/>
  <c r="AD85" i="20"/>
  <c r="AE85" i="5"/>
  <c r="AD359" i="20"/>
  <c r="AD133" i="5"/>
  <c r="AD133" i="20" s="1"/>
  <c r="AD242" i="5"/>
  <c r="AD242" i="20" s="1"/>
  <c r="J85" i="18"/>
  <c r="K85" i="18" s="1"/>
  <c r="K85" i="19" s="1"/>
  <c r="H85" i="19"/>
  <c r="AE465" i="5"/>
  <c r="AE465" i="20" s="1"/>
  <c r="H63" i="19"/>
  <c r="J63" i="18"/>
  <c r="AD187" i="20"/>
  <c r="AE187" i="5"/>
  <c r="AE187" i="20" s="1"/>
  <c r="AD186" i="5"/>
  <c r="AD186" i="20" s="1"/>
  <c r="AD109" i="20"/>
  <c r="AE109" i="5"/>
  <c r="AE109" i="20" s="1"/>
  <c r="AD33" i="5"/>
  <c r="AD33" i="20" s="1"/>
  <c r="AE504" i="5"/>
  <c r="AE504" i="20" s="1"/>
  <c r="AE272" i="5"/>
  <c r="AE272" i="20" s="1"/>
  <c r="J80" i="10"/>
  <c r="K80" i="10" s="1"/>
  <c r="K80" i="11" s="1"/>
  <c r="AD343" i="5"/>
  <c r="AD343" i="20" s="1"/>
  <c r="AD329" i="5"/>
  <c r="AD329" i="20" s="1"/>
  <c r="AE96" i="5"/>
  <c r="AE96" i="20" s="1"/>
  <c r="AD51" i="5"/>
  <c r="AD51" i="20" s="1"/>
  <c r="AD177" i="5"/>
  <c r="AD177" i="20" s="1"/>
  <c r="J17" i="18"/>
  <c r="J17" i="19" s="1"/>
  <c r="AE414" i="5"/>
  <c r="AE414" i="20" s="1"/>
  <c r="AE196" i="5"/>
  <c r="AE196" i="20" s="1"/>
  <c r="AE355" i="5"/>
  <c r="AE355" i="20" s="1"/>
  <c r="J92" i="18"/>
  <c r="K92" i="18" s="1"/>
  <c r="K92" i="19" s="1"/>
  <c r="AE98" i="5"/>
  <c r="AE98" i="20" s="1"/>
  <c r="J114" i="18"/>
  <c r="J114" i="19" s="1"/>
  <c r="AE161" i="5"/>
  <c r="AE161" i="20" s="1"/>
  <c r="AE429" i="5"/>
  <c r="AE429" i="20" s="1"/>
  <c r="AE129" i="5"/>
  <c r="AE129" i="20" s="1"/>
  <c r="AE446" i="5"/>
  <c r="AE446" i="20" s="1"/>
  <c r="AE252" i="5"/>
  <c r="AE252" i="20" s="1"/>
  <c r="AE221" i="5"/>
  <c r="AE221" i="20" s="1"/>
  <c r="AD70" i="20"/>
  <c r="AE261" i="5"/>
  <c r="AE261" i="20" s="1"/>
  <c r="H19" i="18"/>
  <c r="H19" i="19" s="1"/>
  <c r="AD55" i="20"/>
  <c r="AE55" i="5"/>
  <c r="AE55" i="20" s="1"/>
  <c r="AD154" i="20"/>
  <c r="AE154" i="5"/>
  <c r="AE154" i="20" s="1"/>
  <c r="AE234" i="5"/>
  <c r="AE234" i="20" s="1"/>
  <c r="AD234" i="20"/>
  <c r="AD64" i="20"/>
  <c r="AE64" i="5"/>
  <c r="AE64" i="20" s="1"/>
  <c r="H43" i="11"/>
  <c r="H81" i="10"/>
  <c r="J53" i="18"/>
  <c r="J91" i="18"/>
  <c r="H91" i="19"/>
  <c r="K96" i="18"/>
  <c r="K96" i="19" s="1"/>
  <c r="I96" i="19"/>
  <c r="I98" i="18"/>
  <c r="I28" i="11"/>
  <c r="AD407" i="20"/>
  <c r="AE407" i="5"/>
  <c r="AE407" i="20" s="1"/>
  <c r="AE142" i="5"/>
  <c r="AD81" i="20"/>
  <c r="AE81" i="5"/>
  <c r="AE81" i="20" s="1"/>
  <c r="AD416" i="20"/>
  <c r="AE416" i="5"/>
  <c r="AE416" i="20" s="1"/>
  <c r="M60" i="10"/>
  <c r="M60" i="11" s="1"/>
  <c r="H41" i="19"/>
  <c r="J41" i="18"/>
  <c r="I25" i="11"/>
  <c r="K25" i="10"/>
  <c r="K25" i="11" s="1"/>
  <c r="I93" i="10"/>
  <c r="I93" i="11" s="1"/>
  <c r="AD278" i="20"/>
  <c r="AE278" i="5"/>
  <c r="AE278" i="20" s="1"/>
  <c r="AD182" i="20"/>
  <c r="AE182" i="5"/>
  <c r="AE182" i="20" s="1"/>
  <c r="AE97" i="5"/>
  <c r="AE97" i="20" s="1"/>
  <c r="I93" i="18"/>
  <c r="I93" i="19" s="1"/>
  <c r="I92" i="19"/>
  <c r="I15" i="11"/>
  <c r="J15" i="10"/>
  <c r="J15" i="11" s="1"/>
  <c r="J51" i="10"/>
  <c r="H51" i="11"/>
  <c r="AD453" i="20"/>
  <c r="AE453" i="5"/>
  <c r="AE453" i="20" s="1"/>
  <c r="AD408" i="20"/>
  <c r="AE408" i="5"/>
  <c r="AE408" i="20" s="1"/>
  <c r="AD441" i="5"/>
  <c r="AD441" i="20" s="1"/>
  <c r="H29" i="19"/>
  <c r="J31" i="18"/>
  <c r="J31" i="19" s="1"/>
  <c r="AE165" i="5"/>
  <c r="AE165" i="20" s="1"/>
  <c r="J102" i="10"/>
  <c r="J102" i="11" s="1"/>
  <c r="H101" i="10"/>
  <c r="AD135" i="20"/>
  <c r="AE135" i="5"/>
  <c r="AE135" i="20" s="1"/>
  <c r="J83" i="10"/>
  <c r="H83" i="11"/>
  <c r="AD328" i="20"/>
  <c r="AE328" i="5"/>
  <c r="AE328" i="20" s="1"/>
  <c r="J115" i="18"/>
  <c r="J115" i="19" s="1"/>
  <c r="AD304" i="20"/>
  <c r="AE304" i="5"/>
  <c r="AE304" i="20" s="1"/>
  <c r="AD40" i="20"/>
  <c r="AD354" i="20"/>
  <c r="AE354" i="5"/>
  <c r="AE354" i="20" s="1"/>
  <c r="I40" i="11"/>
  <c r="I39" i="10"/>
  <c r="AD53" i="20"/>
  <c r="AE53" i="5"/>
  <c r="AE53" i="20" s="1"/>
  <c r="AD497" i="20"/>
  <c r="AE497" i="5"/>
  <c r="AE497" i="20" s="1"/>
  <c r="AD288" i="20"/>
  <c r="AE288" i="5"/>
  <c r="AE288" i="20" s="1"/>
  <c r="AD505" i="20"/>
  <c r="AD502" i="5"/>
  <c r="AD502" i="20" s="1"/>
  <c r="H105" i="11"/>
  <c r="J105" i="10"/>
  <c r="H84" i="11"/>
  <c r="H44" i="19"/>
  <c r="I61" i="19"/>
  <c r="AD119" i="20"/>
  <c r="AE119" i="5"/>
  <c r="AE119" i="20" s="1"/>
  <c r="K75" i="10"/>
  <c r="K75" i="11" s="1"/>
  <c r="I73" i="10"/>
  <c r="I73" i="11" s="1"/>
  <c r="J103" i="10"/>
  <c r="H63" i="11"/>
  <c r="J49" i="18"/>
  <c r="J49" i="19" s="1"/>
  <c r="J31" i="10"/>
  <c r="J31" i="11" s="1"/>
  <c r="I66" i="10"/>
  <c r="I66" i="11" s="1"/>
  <c r="AD79" i="20"/>
  <c r="AE79" i="5"/>
  <c r="AE79" i="20" s="1"/>
  <c r="I42" i="10"/>
  <c r="I42" i="11" s="1"/>
  <c r="AD346" i="20"/>
  <c r="AE346" i="5"/>
  <c r="I101" i="18"/>
  <c r="J103" i="18"/>
  <c r="J103" i="19" s="1"/>
  <c r="AD392" i="20"/>
  <c r="AD391" i="5"/>
  <c r="AD391" i="20" s="1"/>
  <c r="AD150" i="20"/>
  <c r="AE150" i="5"/>
  <c r="AE150" i="20" s="1"/>
  <c r="AD274" i="20"/>
  <c r="AE274" i="5"/>
  <c r="AE274" i="20" s="1"/>
  <c r="AD179" i="20"/>
  <c r="AE179" i="5"/>
  <c r="AE179" i="20" s="1"/>
  <c r="J25" i="18"/>
  <c r="H70" i="11"/>
  <c r="J70" i="10"/>
  <c r="AD202" i="20"/>
  <c r="AE202" i="5"/>
  <c r="AE202" i="20" s="1"/>
  <c r="AD117" i="20"/>
  <c r="AE117" i="5"/>
  <c r="AE117" i="20" s="1"/>
  <c r="I60" i="10"/>
  <c r="I60" i="11" s="1"/>
  <c r="AD94" i="5"/>
  <c r="AD94" i="20" s="1"/>
  <c r="AD398" i="5"/>
  <c r="AD398" i="20" s="1"/>
  <c r="H106" i="11"/>
  <c r="J28" i="10"/>
  <c r="J28" i="11" s="1"/>
  <c r="AD365" i="5"/>
  <c r="AD365" i="20" s="1"/>
  <c r="H81" i="18"/>
  <c r="H81" i="19" s="1"/>
  <c r="J91" i="10"/>
  <c r="AD147" i="20"/>
  <c r="AD145" i="5"/>
  <c r="AD145" i="20" s="1"/>
  <c r="AE265" i="5"/>
  <c r="AE265" i="20" s="1"/>
  <c r="AD395" i="20"/>
  <c r="AE395" i="5"/>
  <c r="AE395" i="20" s="1"/>
  <c r="AD394" i="5"/>
  <c r="AD394" i="20" s="1"/>
  <c r="H91" i="11"/>
  <c r="J41" i="10"/>
  <c r="J41" i="11" s="1"/>
  <c r="AD128" i="20"/>
  <c r="AE128" i="5"/>
  <c r="AE128" i="20" s="1"/>
  <c r="AD125" i="5"/>
  <c r="AD125" i="20" s="1"/>
  <c r="AE80" i="5"/>
  <c r="AE80" i="20" s="1"/>
  <c r="J30" i="18"/>
  <c r="J30" i="19" s="1"/>
  <c r="I30" i="19"/>
  <c r="I27" i="18"/>
  <c r="I27" i="19" s="1"/>
  <c r="M81" i="10"/>
  <c r="M81" i="11" s="1"/>
  <c r="M101" i="18"/>
  <c r="M101" i="19" s="1"/>
  <c r="M102" i="19"/>
  <c r="I45" i="19"/>
  <c r="AD120" i="20"/>
  <c r="AE120" i="5"/>
  <c r="AE120" i="20" s="1"/>
  <c r="AD246" i="20"/>
  <c r="AE246" i="5"/>
  <c r="AE246" i="20" s="1"/>
  <c r="AD103" i="20"/>
  <c r="AE103" i="5"/>
  <c r="AE103" i="20" s="1"/>
  <c r="AD249" i="20"/>
  <c r="AE249" i="5"/>
  <c r="AE249" i="20" s="1"/>
  <c r="AD451" i="20"/>
  <c r="AD449" i="5"/>
  <c r="AD449" i="20" s="1"/>
  <c r="AE58" i="5"/>
  <c r="AE58" i="20" s="1"/>
  <c r="AD58" i="20"/>
  <c r="J69" i="10"/>
  <c r="H69" i="11"/>
  <c r="AD389" i="20"/>
  <c r="AE389" i="5"/>
  <c r="AE389" i="20" s="1"/>
  <c r="AD190" i="20"/>
  <c r="AE190" i="5"/>
  <c r="AE190" i="20" s="1"/>
  <c r="AD236" i="20"/>
  <c r="AE236" i="5"/>
  <c r="AE236" i="20" s="1"/>
  <c r="I40" i="19"/>
  <c r="I39" i="18"/>
  <c r="H23" i="11"/>
  <c r="J23" i="10"/>
  <c r="J23" i="11" s="1"/>
  <c r="J44" i="10"/>
  <c r="H74" i="11"/>
  <c r="J74" i="10"/>
  <c r="AD383" i="20"/>
  <c r="AE383" i="20"/>
  <c r="K23" i="18"/>
  <c r="K23" i="19" s="1"/>
  <c r="I23" i="19"/>
  <c r="I12" i="10"/>
  <c r="J48" i="10"/>
  <c r="J48" i="11" s="1"/>
  <c r="AD454" i="20"/>
  <c r="AE454" i="5"/>
  <c r="AE454" i="20" s="1"/>
  <c r="J26" i="18"/>
  <c r="J26" i="19" s="1"/>
  <c r="AD302" i="20"/>
  <c r="AE302" i="5"/>
  <c r="AE302" i="20" s="1"/>
  <c r="AD366" i="20"/>
  <c r="AE366" i="5"/>
  <c r="AD352" i="5"/>
  <c r="AD352" i="20" s="1"/>
  <c r="AD280" i="20"/>
  <c r="AE280" i="5"/>
  <c r="AE280" i="20" s="1"/>
  <c r="AD485" i="20"/>
  <c r="AE485" i="5"/>
  <c r="AE485" i="20" s="1"/>
  <c r="I19" i="18"/>
  <c r="I19" i="19" s="1"/>
  <c r="I12" i="18"/>
  <c r="I12" i="19" s="1"/>
  <c r="AD91" i="20"/>
  <c r="AD88" i="5"/>
  <c r="AD88" i="20" s="1"/>
  <c r="J62" i="18"/>
  <c r="M112" i="10"/>
  <c r="M112" i="11" s="1"/>
  <c r="J84" i="18"/>
  <c r="AD450" i="20"/>
  <c r="AE450" i="5"/>
  <c r="AE450" i="20" s="1"/>
  <c r="I81" i="18"/>
  <c r="I81" i="19" s="1"/>
  <c r="AD350" i="20"/>
  <c r="AE350" i="5"/>
  <c r="AE350" i="20" s="1"/>
  <c r="AD262" i="20"/>
  <c r="AE262" i="5"/>
  <c r="AE262" i="20" s="1"/>
  <c r="AD436" i="20"/>
  <c r="AE436" i="5"/>
  <c r="AE228" i="5"/>
  <c r="AE228" i="20" s="1"/>
  <c r="AD228" i="20"/>
  <c r="AE225" i="5"/>
  <c r="AE225" i="20" s="1"/>
  <c r="AD225" i="20"/>
  <c r="AD255" i="20"/>
  <c r="M73" i="10"/>
  <c r="M73" i="11" s="1"/>
  <c r="AE472" i="5"/>
  <c r="AE472" i="20" s="1"/>
  <c r="J71" i="10"/>
  <c r="J71" i="11" s="1"/>
  <c r="J33" i="18"/>
  <c r="AE463" i="5"/>
  <c r="AE463" i="20" s="1"/>
  <c r="AE334" i="5"/>
  <c r="AE334" i="20" s="1"/>
  <c r="M66" i="10"/>
  <c r="M66" i="11" s="1"/>
  <c r="AE162" i="5"/>
  <c r="AE162" i="20" s="1"/>
  <c r="J82" i="18"/>
  <c r="AE478" i="5"/>
  <c r="AE478" i="20" s="1"/>
  <c r="J50" i="18"/>
  <c r="K50" i="18" s="1"/>
  <c r="K50" i="19" s="1"/>
  <c r="M104" i="18"/>
  <c r="M104" i="19" s="1"/>
  <c r="AE298" i="5"/>
  <c r="AE298" i="20" s="1"/>
  <c r="AE73" i="5"/>
  <c r="AE73" i="20" s="1"/>
  <c r="AE105" i="5"/>
  <c r="AE455" i="5"/>
  <c r="AE455" i="20" s="1"/>
  <c r="AE151" i="5"/>
  <c r="AE151" i="20" s="1"/>
  <c r="AE333" i="5"/>
  <c r="AE313" i="5"/>
  <c r="AE313" i="20" s="1"/>
  <c r="AE230" i="5"/>
  <c r="AE230" i="20" s="1"/>
  <c r="AE219" i="5"/>
  <c r="AE219" i="20" s="1"/>
  <c r="AE205" i="5"/>
  <c r="AE205" i="20" s="1"/>
  <c r="AE43" i="5"/>
  <c r="AE43" i="20" s="1"/>
  <c r="I8" i="11"/>
  <c r="AD291" i="20"/>
  <c r="M66" i="18"/>
  <c r="M66" i="19" s="1"/>
  <c r="J83" i="18"/>
  <c r="J23" i="18"/>
  <c r="J23" i="19" s="1"/>
  <c r="H112" i="10"/>
  <c r="J56" i="10"/>
  <c r="AD84" i="5"/>
  <c r="AE289" i="5"/>
  <c r="AE289" i="20" s="1"/>
  <c r="AE431" i="5"/>
  <c r="AE431" i="20" s="1"/>
  <c r="AE318" i="5"/>
  <c r="AE318" i="20" s="1"/>
  <c r="J32" i="10"/>
  <c r="AE106" i="5"/>
  <c r="AE106" i="20" s="1"/>
  <c r="AE320" i="5"/>
  <c r="AE320" i="20" s="1"/>
  <c r="AD420" i="5"/>
  <c r="AD420" i="20" s="1"/>
  <c r="AE124" i="5"/>
  <c r="AE124" i="20" s="1"/>
  <c r="AE130" i="5"/>
  <c r="AE130" i="20" s="1"/>
  <c r="AE471" i="5"/>
  <c r="AE471" i="20" s="1"/>
  <c r="AE380" i="5"/>
  <c r="AE380" i="20" s="1"/>
  <c r="AE268" i="5"/>
  <c r="AE268" i="20" s="1"/>
  <c r="AE201" i="5"/>
  <c r="AE201" i="20" s="1"/>
  <c r="AD339" i="5"/>
  <c r="AD339" i="20" s="1"/>
  <c r="AE300" i="5"/>
  <c r="AE300" i="20" s="1"/>
  <c r="AD164" i="20"/>
  <c r="M93" i="18"/>
  <c r="M93" i="19" s="1"/>
  <c r="J59" i="18"/>
  <c r="J59" i="19" s="1"/>
  <c r="H12" i="18"/>
  <c r="J20" i="18"/>
  <c r="J20" i="19" s="1"/>
  <c r="H23" i="19"/>
  <c r="K13" i="18"/>
  <c r="K13" i="19" s="1"/>
  <c r="H22" i="19"/>
  <c r="I17" i="19"/>
  <c r="J15" i="18"/>
  <c r="K15" i="18" s="1"/>
  <c r="K15" i="19" s="1"/>
  <c r="K20" i="18"/>
  <c r="K20" i="19" s="1"/>
  <c r="I13" i="19"/>
  <c r="J14" i="18"/>
  <c r="J14" i="19" s="1"/>
  <c r="J13" i="18"/>
  <c r="J13" i="19" s="1"/>
  <c r="K17" i="18"/>
  <c r="K17" i="19" s="1"/>
  <c r="I14" i="19"/>
  <c r="J7" i="19"/>
  <c r="J34" i="10"/>
  <c r="H34" i="11"/>
  <c r="H39" i="18"/>
  <c r="H40" i="19"/>
  <c r="J40" i="18"/>
  <c r="AD415" i="20"/>
  <c r="AE415" i="5"/>
  <c r="AE415" i="20" s="1"/>
  <c r="AD222" i="20"/>
  <c r="AE222" i="5"/>
  <c r="AE222" i="20" s="1"/>
  <c r="H69" i="19"/>
  <c r="J69" i="18"/>
  <c r="H66" i="18"/>
  <c r="AE281" i="5"/>
  <c r="AE281" i="20" s="1"/>
  <c r="AD281" i="20"/>
  <c r="AD194" i="20"/>
  <c r="AE194" i="5"/>
  <c r="J35" i="10"/>
  <c r="AD48" i="20"/>
  <c r="AE48" i="5"/>
  <c r="AE48" i="20" s="1"/>
  <c r="J57" i="18"/>
  <c r="H57" i="19"/>
  <c r="AD295" i="20"/>
  <c r="AE295" i="5"/>
  <c r="AE295" i="20" s="1"/>
  <c r="H49" i="11"/>
  <c r="AD132" i="20"/>
  <c r="AE132" i="5"/>
  <c r="AE132" i="20" s="1"/>
  <c r="H29" i="11"/>
  <c r="J29" i="10"/>
  <c r="AE185" i="5"/>
  <c r="AE185" i="20" s="1"/>
  <c r="AD185" i="20"/>
  <c r="AD433" i="20"/>
  <c r="AE433" i="5"/>
  <c r="AE433" i="20" s="1"/>
  <c r="AD430" i="5"/>
  <c r="AD430" i="20" s="1"/>
  <c r="AD428" i="20"/>
  <c r="AE428" i="5"/>
  <c r="AE428" i="20" s="1"/>
  <c r="AD335" i="20"/>
  <c r="AE335" i="5"/>
  <c r="AE335" i="20" s="1"/>
  <c r="AD82" i="20"/>
  <c r="AE82" i="5"/>
  <c r="AE82" i="20" s="1"/>
  <c r="AD422" i="20"/>
  <c r="AE422" i="5"/>
  <c r="AE422" i="20" s="1"/>
  <c r="AD127" i="20"/>
  <c r="AE127" i="5"/>
  <c r="AD241" i="20"/>
  <c r="AE241" i="5"/>
  <c r="AE241" i="20" s="1"/>
  <c r="AD487" i="20"/>
  <c r="AE487" i="5"/>
  <c r="AE487" i="20" s="1"/>
  <c r="AD144" i="20"/>
  <c r="AE144" i="5"/>
  <c r="AE144" i="20" s="1"/>
  <c r="AD206" i="20"/>
  <c r="AD203" i="5"/>
  <c r="AD203" i="20" s="1"/>
  <c r="AE206" i="5"/>
  <c r="AE206" i="20" s="1"/>
  <c r="H71" i="11"/>
  <c r="AD237" i="5"/>
  <c r="AD237" i="20" s="1"/>
  <c r="J43" i="18"/>
  <c r="H42" i="18"/>
  <c r="AD269" i="20"/>
  <c r="AE269" i="5"/>
  <c r="AE269" i="20" s="1"/>
  <c r="AD409" i="20"/>
  <c r="AE409" i="5"/>
  <c r="AE409" i="20" s="1"/>
  <c r="AD251" i="20"/>
  <c r="AE251" i="5"/>
  <c r="AE251" i="20" s="1"/>
  <c r="AD248" i="5"/>
  <c r="AD248" i="20" s="1"/>
  <c r="AE36" i="5"/>
  <c r="AE36" i="20" s="1"/>
  <c r="AD34" i="20"/>
  <c r="AE34" i="5"/>
  <c r="J18" i="18"/>
  <c r="J18" i="19" s="1"/>
  <c r="H18" i="19"/>
  <c r="H32" i="19"/>
  <c r="J32" i="18"/>
  <c r="AE403" i="5"/>
  <c r="AE403" i="20" s="1"/>
  <c r="AD403" i="20"/>
  <c r="AE372" i="5"/>
  <c r="AE372" i="20" s="1"/>
  <c r="AD382" i="20"/>
  <c r="AE382" i="5"/>
  <c r="AD381" i="5"/>
  <c r="AD324" i="20"/>
  <c r="AE324" i="5"/>
  <c r="AE324" i="20" s="1"/>
  <c r="AD319" i="5"/>
  <c r="AD319" i="20" s="1"/>
  <c r="AD114" i="20"/>
  <c r="AD111" i="5"/>
  <c r="AD406" i="20"/>
  <c r="AE406" i="5"/>
  <c r="AD377" i="20"/>
  <c r="AE377" i="5"/>
  <c r="AE377" i="20" s="1"/>
  <c r="AD374" i="5"/>
  <c r="AE279" i="5"/>
  <c r="AD277" i="5"/>
  <c r="AD277" i="20" s="1"/>
  <c r="AD342" i="20"/>
  <c r="AE342" i="5"/>
  <c r="AE342" i="20" s="1"/>
  <c r="AD153" i="20"/>
  <c r="AE153" i="5"/>
  <c r="AE153" i="20" s="1"/>
  <c r="AD476" i="20"/>
  <c r="AE476" i="5"/>
  <c r="AE476" i="20" s="1"/>
  <c r="AD158" i="20"/>
  <c r="AE158" i="5"/>
  <c r="AE158" i="20" s="1"/>
  <c r="H35" i="19"/>
  <c r="J35" i="18"/>
  <c r="AD390" i="20"/>
  <c r="AE390" i="5"/>
  <c r="AE390" i="20" s="1"/>
  <c r="AD460" i="20"/>
  <c r="AE460" i="5"/>
  <c r="AD459" i="5"/>
  <c r="AD481" i="20"/>
  <c r="AE481" i="5"/>
  <c r="AE481" i="20" s="1"/>
  <c r="AD264" i="20"/>
  <c r="AE264" i="5"/>
  <c r="AE264" i="20" s="1"/>
  <c r="AD198" i="5"/>
  <c r="AD198" i="20" s="1"/>
  <c r="AD479" i="5"/>
  <c r="AD405" i="5"/>
  <c r="AE444" i="20"/>
  <c r="AD171" i="20"/>
  <c r="AD170" i="5"/>
  <c r="AE171" i="5"/>
  <c r="AE362" i="5"/>
  <c r="AD362" i="20"/>
  <c r="AE217" i="5"/>
  <c r="AE496" i="5"/>
  <c r="AE496" i="20" s="1"/>
  <c r="AD496" i="20"/>
  <c r="AD385" i="20"/>
  <c r="AE385" i="5"/>
  <c r="AD52" i="20"/>
  <c r="AE52" i="5"/>
  <c r="AD290" i="20"/>
  <c r="AE290" i="5"/>
  <c r="AE290" i="20" s="1"/>
  <c r="AD173" i="20"/>
  <c r="AD279" i="20"/>
  <c r="AD353" i="20"/>
  <c r="AE353" i="5"/>
  <c r="AD156" i="20"/>
  <c r="AE156" i="5"/>
  <c r="AE156" i="20" s="1"/>
  <c r="AD301" i="20"/>
  <c r="AE301" i="5"/>
  <c r="AD299" i="5"/>
  <c r="AD413" i="20"/>
  <c r="AE413" i="5"/>
  <c r="AE413" i="20" s="1"/>
  <c r="AD410" i="5"/>
  <c r="AD410" i="20" s="1"/>
  <c r="AE56" i="5"/>
  <c r="AD56" i="20"/>
  <c r="AD220" i="20"/>
  <c r="AE220" i="5"/>
  <c r="H79" i="11"/>
  <c r="J79" i="10"/>
  <c r="J116" i="18"/>
  <c r="J116" i="19" s="1"/>
  <c r="H112" i="18"/>
  <c r="H116" i="19"/>
  <c r="AD75" i="20"/>
  <c r="AE75" i="5"/>
  <c r="AE75" i="20" s="1"/>
  <c r="AD266" i="5"/>
  <c r="AD266" i="20" s="1"/>
  <c r="H42" i="10"/>
  <c r="J47" i="10"/>
  <c r="AD50" i="20"/>
  <c r="AE50" i="5"/>
  <c r="AE50" i="20" s="1"/>
  <c r="AD358" i="20"/>
  <c r="AE358" i="5"/>
  <c r="AE358" i="20" s="1"/>
  <c r="AD356" i="5"/>
  <c r="AD356" i="20" s="1"/>
  <c r="AD71" i="20"/>
  <c r="AE71" i="5"/>
  <c r="AE71" i="20" s="1"/>
  <c r="AD393" i="20"/>
  <c r="AE393" i="5"/>
  <c r="AE393" i="20" s="1"/>
  <c r="AE30" i="5"/>
  <c r="AD30" i="20"/>
  <c r="AE69" i="5"/>
  <c r="AE69" i="20" s="1"/>
  <c r="AD217" i="20"/>
  <c r="AD444" i="20"/>
  <c r="H28" i="19"/>
  <c r="J28" i="18"/>
  <c r="AD308" i="20"/>
  <c r="AE308" i="5"/>
  <c r="AE308" i="20" s="1"/>
  <c r="H16" i="19"/>
  <c r="J16" i="18"/>
  <c r="J16" i="19" s="1"/>
  <c r="AD411" i="20"/>
  <c r="AE411" i="5"/>
  <c r="AD404" i="20"/>
  <c r="AE404" i="5"/>
  <c r="AE404" i="20" s="1"/>
  <c r="AD349" i="20"/>
  <c r="AD347" i="5"/>
  <c r="AD347" i="20" s="1"/>
  <c r="AE349" i="5"/>
  <c r="AE349" i="20" s="1"/>
  <c r="AD276" i="20"/>
  <c r="AE276" i="5"/>
  <c r="AE276" i="20" s="1"/>
  <c r="AD273" i="5"/>
  <c r="AD122" i="20"/>
  <c r="AE122" i="5"/>
  <c r="AD152" i="20"/>
  <c r="AE152" i="5"/>
  <c r="AD283" i="20"/>
  <c r="AE283" i="5"/>
  <c r="AE283" i="20" s="1"/>
  <c r="AD379" i="20"/>
  <c r="H66" i="10"/>
  <c r="AE195" i="5"/>
  <c r="AE195" i="20" s="1"/>
  <c r="H79" i="19"/>
  <c r="H78" i="18"/>
  <c r="AE379" i="20"/>
  <c r="AD215" i="20"/>
  <c r="AD212" i="5"/>
  <c r="AD212" i="20" s="1"/>
  <c r="AD95" i="20"/>
  <c r="AE95" i="5"/>
  <c r="AE508" i="20"/>
  <c r="J97" i="18"/>
  <c r="J97" i="19" s="1"/>
  <c r="H97" i="19"/>
  <c r="H21" i="11"/>
  <c r="J21" i="10"/>
  <c r="AD452" i="20"/>
  <c r="AE452" i="5"/>
  <c r="AD131" i="20"/>
  <c r="AE131" i="5"/>
  <c r="AE131" i="20" s="1"/>
  <c r="AD310" i="20"/>
  <c r="AE310" i="5"/>
  <c r="AE310" i="20" s="1"/>
  <c r="AD183" i="20"/>
  <c r="AE183" i="5"/>
  <c r="AE183" i="20" s="1"/>
  <c r="AD417" i="20"/>
  <c r="AE417" i="5"/>
  <c r="AE417" i="20" s="1"/>
  <c r="AD341" i="20"/>
  <c r="AE341" i="5"/>
  <c r="AE341" i="20" s="1"/>
  <c r="AD427" i="20"/>
  <c r="AE427" i="5"/>
  <c r="AE427" i="20" s="1"/>
  <c r="H34" i="19"/>
  <c r="J34" i="18"/>
  <c r="AD363" i="20"/>
  <c r="AE363" i="5"/>
  <c r="AE363" i="20" s="1"/>
  <c r="AD257" i="20"/>
  <c r="AE257" i="5"/>
  <c r="AD314" i="20"/>
  <c r="AE314" i="5"/>
  <c r="AD312" i="5"/>
  <c r="AD160" i="20"/>
  <c r="AE160" i="5"/>
  <c r="AD159" i="5"/>
  <c r="AD159" i="20" s="1"/>
  <c r="AE100" i="5"/>
  <c r="AE100" i="20" s="1"/>
  <c r="AD442" i="20"/>
  <c r="AE442" i="5"/>
  <c r="AE442" i="20" s="1"/>
  <c r="AD331" i="20"/>
  <c r="AE331" i="20"/>
  <c r="H60" i="10"/>
  <c r="J61" i="10"/>
  <c r="H39" i="10"/>
  <c r="H73" i="18"/>
  <c r="J74" i="18"/>
  <c r="AD376" i="20"/>
  <c r="AE376" i="5"/>
  <c r="AE376" i="20" s="1"/>
  <c r="H64" i="11"/>
  <c r="J64" i="10"/>
  <c r="AD311" i="20"/>
  <c r="AE311" i="5"/>
  <c r="AE311" i="20" s="1"/>
  <c r="AD180" i="20"/>
  <c r="AE180" i="5"/>
  <c r="AE180" i="20" s="1"/>
  <c r="AD438" i="20"/>
  <c r="AE438" i="5"/>
  <c r="AE438" i="20" s="1"/>
  <c r="AD260" i="20"/>
  <c r="AE260" i="5"/>
  <c r="AE260" i="20" s="1"/>
  <c r="AD65" i="20"/>
  <c r="AE65" i="5"/>
  <c r="AE65" i="20" s="1"/>
  <c r="AD211" i="20"/>
  <c r="AE211" i="5"/>
  <c r="AE211" i="20" s="1"/>
  <c r="AD482" i="20"/>
  <c r="AE482" i="5"/>
  <c r="AE482" i="20" s="1"/>
  <c r="AD178" i="20"/>
  <c r="AE178" i="5"/>
  <c r="AD506" i="20"/>
  <c r="AE506" i="5"/>
  <c r="AE506" i="20" s="1"/>
  <c r="AD469" i="20"/>
  <c r="AE469" i="5"/>
  <c r="AD258" i="20"/>
  <c r="AE258" i="5"/>
  <c r="AE258" i="20" s="1"/>
  <c r="AD47" i="20"/>
  <c r="AE47" i="5"/>
  <c r="AD498" i="20"/>
  <c r="AE498" i="20"/>
  <c r="AD494" i="20"/>
  <c r="AE494" i="5"/>
  <c r="AE494" i="20" s="1"/>
  <c r="AD57" i="20"/>
  <c r="AE57" i="5"/>
  <c r="AE57" i="20" s="1"/>
  <c r="AD76" i="20"/>
  <c r="AE76" i="5"/>
  <c r="AE76" i="20" s="1"/>
  <c r="AD309" i="20"/>
  <c r="AE309" i="5"/>
  <c r="AE309" i="20" s="1"/>
  <c r="AE243" i="20"/>
  <c r="AD188" i="20"/>
  <c r="AE188" i="5"/>
  <c r="AD39" i="20"/>
  <c r="AE39" i="5"/>
  <c r="AD74" i="20"/>
  <c r="AE74" i="5"/>
  <c r="AE74" i="20" s="1"/>
  <c r="AD330" i="20"/>
  <c r="AE330" i="5"/>
  <c r="AD157" i="20"/>
  <c r="AE157" i="5"/>
  <c r="AE157" i="20" s="1"/>
  <c r="AD401" i="20"/>
  <c r="AE401" i="5"/>
  <c r="AE401" i="20" s="1"/>
  <c r="AE245" i="5"/>
  <c r="AE245" i="20" s="1"/>
  <c r="AD245" i="20"/>
  <c r="AD254" i="20"/>
  <c r="AE254" i="5"/>
  <c r="AE254" i="20" s="1"/>
  <c r="AD184" i="20"/>
  <c r="AE184" i="5"/>
  <c r="AE184" i="20" s="1"/>
  <c r="AD475" i="20"/>
  <c r="AE475" i="5"/>
  <c r="AD326" i="20"/>
  <c r="AE326" i="5"/>
  <c r="AE326" i="20" s="1"/>
  <c r="AD259" i="20"/>
  <c r="AE259" i="5"/>
  <c r="AE259" i="20" s="1"/>
  <c r="AD204" i="20"/>
  <c r="AE204" i="5"/>
  <c r="AD458" i="20"/>
  <c r="AD508" i="20"/>
  <c r="AE136" i="5"/>
  <c r="AE136" i="20" s="1"/>
  <c r="AD466" i="20"/>
  <c r="AE466" i="5"/>
  <c r="AE466" i="20" s="1"/>
  <c r="AD77" i="20"/>
  <c r="AE77" i="5"/>
  <c r="AE77" i="20" s="1"/>
  <c r="AE118" i="5"/>
  <c r="AE226" i="5"/>
  <c r="AE348" i="5"/>
  <c r="AE210" i="5"/>
  <c r="AE210" i="20" s="1"/>
  <c r="AE247" i="5"/>
  <c r="AE247" i="20" s="1"/>
  <c r="AD163" i="20"/>
  <c r="AE163" i="5"/>
  <c r="AE163" i="20" s="1"/>
  <c r="AD493" i="20"/>
  <c r="AE493" i="5"/>
  <c r="AE493" i="20" s="1"/>
  <c r="AD483" i="20"/>
  <c r="AE483" i="5"/>
  <c r="AE483" i="20" s="1"/>
  <c r="AE250" i="5"/>
  <c r="AE492" i="5"/>
  <c r="AD432" i="20"/>
  <c r="AE432" i="5"/>
  <c r="AE323" i="5"/>
  <c r="AE323" i="20" s="1"/>
  <c r="AD270" i="20"/>
  <c r="AE270" i="5"/>
  <c r="AE270" i="20" s="1"/>
  <c r="AD199" i="20"/>
  <c r="AE199" i="5"/>
  <c r="AE44" i="5"/>
  <c r="AE44" i="20" s="1"/>
  <c r="AD235" i="20"/>
  <c r="AE235" i="5"/>
  <c r="AD37" i="20"/>
  <c r="AE37" i="5"/>
  <c r="AE37" i="20" s="1"/>
  <c r="AD340" i="20"/>
  <c r="AE340" i="5"/>
  <c r="AD244" i="20"/>
  <c r="AE244" i="5"/>
  <c r="AE244" i="20" s="1"/>
  <c r="AD325" i="20"/>
  <c r="AE325" i="20"/>
  <c r="AD423" i="20"/>
  <c r="AE423" i="5"/>
  <c r="AE423" i="20" s="1"/>
  <c r="AD388" i="20"/>
  <c r="AE388" i="5"/>
  <c r="AD267" i="20"/>
  <c r="AE267" i="5"/>
  <c r="AD243" i="20"/>
  <c r="AD233" i="20"/>
  <c r="AD364" i="20"/>
  <c r="AE93" i="5"/>
  <c r="AE93" i="20" s="1"/>
  <c r="AE123" i="5"/>
  <c r="AE123" i="20" s="1"/>
  <c r="AE112" i="5"/>
  <c r="AE371" i="5"/>
  <c r="AE486" i="5"/>
  <c r="AE486" i="20" s="1"/>
  <c r="AE174" i="5"/>
  <c r="AE174" i="20" s="1"/>
  <c r="AE392" i="5"/>
  <c r="AE213" i="5"/>
  <c r="AE322" i="5"/>
  <c r="AE223" i="5"/>
  <c r="AE223" i="20" s="1"/>
  <c r="AE399" i="5"/>
  <c r="AE495" i="5"/>
  <c r="AE495" i="20" s="1"/>
  <c r="AE297" i="5"/>
  <c r="AE425" i="5"/>
  <c r="AE421" i="5"/>
  <c r="AE396" i="5"/>
  <c r="AE172" i="5"/>
  <c r="AE172" i="20" s="1"/>
  <c r="AE275" i="5"/>
  <c r="AE464" i="5"/>
  <c r="AE464" i="20" s="1"/>
  <c r="AE240" i="5"/>
  <c r="AE240" i="20" s="1"/>
  <c r="AE489" i="5"/>
  <c r="AE448" i="5"/>
  <c r="AE227" i="5"/>
  <c r="AE227" i="20" s="1"/>
  <c r="AE216" i="5"/>
  <c r="AE216" i="20" s="1"/>
  <c r="AE175" i="5"/>
  <c r="AE175" i="20" s="1"/>
  <c r="AE110" i="5"/>
  <c r="AE110" i="20" s="1"/>
  <c r="AE99" i="5"/>
  <c r="AE99" i="20" s="1"/>
  <c r="AE83" i="5"/>
  <c r="AE83" i="20" s="1"/>
  <c r="AE67" i="5"/>
  <c r="AE67" i="20" s="1"/>
  <c r="AE63" i="5"/>
  <c r="M27" i="10"/>
  <c r="M27" i="11" s="1"/>
  <c r="M12" i="10"/>
  <c r="M12" i="11" s="1"/>
  <c r="M62" i="19"/>
  <c r="M71" i="19"/>
  <c r="M82" i="11"/>
  <c r="M79" i="11"/>
  <c r="M67" i="11"/>
  <c r="M19" i="10"/>
  <c r="M19" i="11" s="1"/>
  <c r="M91" i="19"/>
  <c r="M78" i="18"/>
  <c r="M78" i="19" s="1"/>
  <c r="M81" i="18"/>
  <c r="M81" i="19" s="1"/>
  <c r="M98" i="10"/>
  <c r="M98" i="11" s="1"/>
  <c r="M27" i="18"/>
  <c r="M27" i="19" s="1"/>
  <c r="M105" i="19"/>
  <c r="M12" i="18"/>
  <c r="M12" i="19" s="1"/>
  <c r="M98" i="18"/>
  <c r="M98" i="19" s="1"/>
  <c r="M101" i="10"/>
  <c r="M73" i="18"/>
  <c r="M73" i="19" s="1"/>
  <c r="M39" i="18"/>
  <c r="M28" i="11"/>
  <c r="M42" i="10"/>
  <c r="M42" i="11" s="1"/>
  <c r="M84" i="19"/>
  <c r="M113" i="11"/>
  <c r="M16" i="19"/>
  <c r="M104" i="10"/>
  <c r="M42" i="18"/>
  <c r="M42" i="19" s="1"/>
  <c r="M19" i="18"/>
  <c r="M19" i="19" s="1"/>
  <c r="M93" i="10"/>
  <c r="M93" i="11" s="1"/>
  <c r="K82" i="10" l="1"/>
  <c r="K82" i="11" s="1"/>
  <c r="K105" i="18"/>
  <c r="K105" i="19" s="1"/>
  <c r="AE333" i="20"/>
  <c r="AE332" i="5"/>
  <c r="AE332" i="20" s="1"/>
  <c r="AE142" i="20"/>
  <c r="AE141" i="5"/>
  <c r="AE141" i="20" s="1"/>
  <c r="J7" i="11"/>
  <c r="I101" i="11"/>
  <c r="I104" i="11"/>
  <c r="M104" i="11"/>
  <c r="K22" i="10"/>
  <c r="K22" i="11" s="1"/>
  <c r="M119" i="18"/>
  <c r="M119" i="19" s="1"/>
  <c r="K116" i="10"/>
  <c r="K116" i="11" s="1"/>
  <c r="K22" i="18"/>
  <c r="K22" i="19" s="1"/>
  <c r="K116" i="18"/>
  <c r="K116" i="19" s="1"/>
  <c r="H27" i="11"/>
  <c r="H98" i="11"/>
  <c r="H104" i="11"/>
  <c r="H12" i="11"/>
  <c r="H73" i="11"/>
  <c r="H93" i="11"/>
  <c r="AD387" i="20"/>
  <c r="K79" i="18"/>
  <c r="K79" i="19" s="1"/>
  <c r="K11" i="10"/>
  <c r="K11" i="11" s="1"/>
  <c r="AD327" i="5"/>
  <c r="AD327" i="20" s="1"/>
  <c r="AE88" i="5"/>
  <c r="AE88" i="20" s="1"/>
  <c r="AE365" i="5"/>
  <c r="AE365" i="20" s="1"/>
  <c r="K114" i="10"/>
  <c r="K114" i="11" s="1"/>
  <c r="K51" i="18"/>
  <c r="K51" i="19" s="1"/>
  <c r="J84" i="11"/>
  <c r="J106" i="19"/>
  <c r="K92" i="10"/>
  <c r="K92" i="11" s="1"/>
  <c r="J49" i="11"/>
  <c r="J76" i="19"/>
  <c r="J78" i="10"/>
  <c r="J78" i="11" s="1"/>
  <c r="J72" i="11"/>
  <c r="K11" i="18"/>
  <c r="K11" i="19" s="1"/>
  <c r="K65" i="18"/>
  <c r="K65" i="19" s="1"/>
  <c r="J62" i="11"/>
  <c r="K58" i="10"/>
  <c r="K58" i="11" s="1"/>
  <c r="J57" i="11"/>
  <c r="J104" i="18"/>
  <c r="K104" i="18" s="1"/>
  <c r="K104" i="19" s="1"/>
  <c r="J68" i="11"/>
  <c r="H78" i="11"/>
  <c r="K72" i="18"/>
  <c r="K72" i="19" s="1"/>
  <c r="K45" i="18"/>
  <c r="K45" i="19" s="1"/>
  <c r="H104" i="19"/>
  <c r="AE441" i="5"/>
  <c r="AE441" i="20" s="1"/>
  <c r="AD115" i="5"/>
  <c r="AD115" i="20" s="1"/>
  <c r="M107" i="18"/>
  <c r="M107" i="19" s="1"/>
  <c r="J56" i="19"/>
  <c r="K54" i="18"/>
  <c r="K54" i="19" s="1"/>
  <c r="K54" i="10"/>
  <c r="K54" i="11" s="1"/>
  <c r="J67" i="11"/>
  <c r="J29" i="19"/>
  <c r="J98" i="10"/>
  <c r="J98" i="11" s="1"/>
  <c r="K80" i="18"/>
  <c r="K80" i="19" s="1"/>
  <c r="K33" i="10"/>
  <c r="K33" i="11" s="1"/>
  <c r="J85" i="19"/>
  <c r="J77" i="11"/>
  <c r="J46" i="19"/>
  <c r="J65" i="11"/>
  <c r="K47" i="18"/>
  <c r="K47" i="19" s="1"/>
  <c r="J113" i="19"/>
  <c r="K71" i="18"/>
  <c r="K71" i="19" s="1"/>
  <c r="J50" i="19"/>
  <c r="J93" i="10"/>
  <c r="K93" i="10" s="1"/>
  <c r="K93" i="11" s="1"/>
  <c r="J67" i="19"/>
  <c r="J101" i="10"/>
  <c r="J101" i="11" s="1"/>
  <c r="I98" i="11"/>
  <c r="AE356" i="5"/>
  <c r="AE356" i="20" s="1"/>
  <c r="J50" i="11"/>
  <c r="J106" i="11"/>
  <c r="AE104" i="5"/>
  <c r="AE104" i="20" s="1"/>
  <c r="J64" i="19"/>
  <c r="J55" i="19"/>
  <c r="K55" i="18"/>
  <c r="K55" i="19" s="1"/>
  <c r="J27" i="10"/>
  <c r="J27" i="11" s="1"/>
  <c r="J45" i="11"/>
  <c r="K26" i="10"/>
  <c r="K26" i="11" s="1"/>
  <c r="AD488" i="5"/>
  <c r="J46" i="11"/>
  <c r="AE145" i="5"/>
  <c r="AE145" i="20" s="1"/>
  <c r="AE146" i="20"/>
  <c r="AE366" i="20"/>
  <c r="J80" i="11"/>
  <c r="J60" i="18"/>
  <c r="K60" i="18" s="1"/>
  <c r="K60" i="19" s="1"/>
  <c r="J30" i="11"/>
  <c r="K26" i="18"/>
  <c r="K26" i="19" s="1"/>
  <c r="K63" i="10"/>
  <c r="K63" i="11" s="1"/>
  <c r="I10" i="18"/>
  <c r="I119" i="10"/>
  <c r="I119" i="11" s="1"/>
  <c r="I107" i="10"/>
  <c r="I107" i="11" s="1"/>
  <c r="I119" i="18"/>
  <c r="I119" i="19" s="1"/>
  <c r="K44" i="18"/>
  <c r="K44" i="19" s="1"/>
  <c r="J44" i="19"/>
  <c r="J12" i="18"/>
  <c r="K12" i="18" s="1"/>
  <c r="K12" i="19" s="1"/>
  <c r="K43" i="10"/>
  <c r="K43" i="11" s="1"/>
  <c r="J104" i="10"/>
  <c r="J104" i="11" s="1"/>
  <c r="K52" i="10"/>
  <c r="K52" i="11" s="1"/>
  <c r="K115" i="10"/>
  <c r="K115" i="11" s="1"/>
  <c r="K52" i="18"/>
  <c r="K52" i="19" s="1"/>
  <c r="K18" i="10"/>
  <c r="K18" i="11" s="1"/>
  <c r="K70" i="18"/>
  <c r="K70" i="19" s="1"/>
  <c r="J55" i="11"/>
  <c r="K18" i="18"/>
  <c r="K18" i="19" s="1"/>
  <c r="K113" i="10"/>
  <c r="K113" i="11" s="1"/>
  <c r="AD511" i="5"/>
  <c r="AD511" i="20" s="1"/>
  <c r="AE507" i="5"/>
  <c r="AE507" i="20" s="1"/>
  <c r="AD140" i="5"/>
  <c r="AD140" i="20" s="1"/>
  <c r="K31" i="10"/>
  <c r="K31" i="11" s="1"/>
  <c r="AD32" i="5"/>
  <c r="J93" i="18"/>
  <c r="K93" i="18" s="1"/>
  <c r="K93" i="19" s="1"/>
  <c r="K114" i="18"/>
  <c r="K114" i="19" s="1"/>
  <c r="K53" i="10"/>
  <c r="K53" i="11" s="1"/>
  <c r="K49" i="18"/>
  <c r="K49" i="19" s="1"/>
  <c r="J101" i="18"/>
  <c r="K101" i="18" s="1"/>
  <c r="K101" i="19" s="1"/>
  <c r="K31" i="18"/>
  <c r="K31" i="19" s="1"/>
  <c r="K28" i="10"/>
  <c r="K28" i="11" s="1"/>
  <c r="H107" i="18"/>
  <c r="H107" i="19" s="1"/>
  <c r="H12" i="19"/>
  <c r="J92" i="19"/>
  <c r="J19" i="18"/>
  <c r="J19" i="19" s="1"/>
  <c r="K63" i="18"/>
  <c r="K63" i="19" s="1"/>
  <c r="J63" i="19"/>
  <c r="J19" i="10"/>
  <c r="H19" i="11"/>
  <c r="J85" i="11"/>
  <c r="K85" i="10"/>
  <c r="K85" i="11" s="1"/>
  <c r="AD181" i="5"/>
  <c r="AD181" i="20" s="1"/>
  <c r="K21" i="18"/>
  <c r="K21" i="19" s="1"/>
  <c r="K15" i="10"/>
  <c r="K15" i="11" s="1"/>
  <c r="J68" i="19"/>
  <c r="J77" i="19"/>
  <c r="K77" i="18"/>
  <c r="K77" i="19" s="1"/>
  <c r="J76" i="11"/>
  <c r="K48" i="10"/>
  <c r="K48" i="11" s="1"/>
  <c r="AD447" i="5"/>
  <c r="AD447" i="20" s="1"/>
  <c r="K71" i="10"/>
  <c r="K71" i="11" s="1"/>
  <c r="AE85" i="20"/>
  <c r="AE84" i="5"/>
  <c r="AE84" i="20" s="1"/>
  <c r="J48" i="19"/>
  <c r="K48" i="18"/>
  <c r="K48" i="19" s="1"/>
  <c r="H10" i="10"/>
  <c r="K41" i="10"/>
  <c r="K41" i="11" s="1"/>
  <c r="K58" i="18"/>
  <c r="K58" i="19" s="1"/>
  <c r="J58" i="19"/>
  <c r="AD360" i="5"/>
  <c r="AD360" i="20" s="1"/>
  <c r="J61" i="19"/>
  <c r="K61" i="18"/>
  <c r="K61" i="19" s="1"/>
  <c r="I86" i="10"/>
  <c r="I86" i="11" s="1"/>
  <c r="I39" i="11"/>
  <c r="J41" i="19"/>
  <c r="K41" i="18"/>
  <c r="K41" i="19" s="1"/>
  <c r="J70" i="11"/>
  <c r="K70" i="10"/>
  <c r="K70" i="11" s="1"/>
  <c r="I101" i="19"/>
  <c r="I107" i="18"/>
  <c r="I107" i="19" s="1"/>
  <c r="J105" i="11"/>
  <c r="K105" i="10"/>
  <c r="K105" i="11" s="1"/>
  <c r="H107" i="10"/>
  <c r="AD338" i="5"/>
  <c r="AD338" i="20" s="1"/>
  <c r="I39" i="19"/>
  <c r="I86" i="18"/>
  <c r="I86" i="19" s="1"/>
  <c r="K103" i="18"/>
  <c r="K103" i="19" s="1"/>
  <c r="J53" i="19"/>
  <c r="K53" i="18"/>
  <c r="K53" i="19" s="1"/>
  <c r="J81" i="18"/>
  <c r="K81" i="18" s="1"/>
  <c r="K81" i="19" s="1"/>
  <c r="K82" i="18"/>
  <c r="K82" i="19" s="1"/>
  <c r="J82" i="19"/>
  <c r="AE316" i="5"/>
  <c r="AE316" i="20" s="1"/>
  <c r="J27" i="18"/>
  <c r="K56" i="10"/>
  <c r="K56" i="11" s="1"/>
  <c r="J56" i="11"/>
  <c r="J112" i="10"/>
  <c r="H119" i="10"/>
  <c r="H112" i="11"/>
  <c r="K32" i="10"/>
  <c r="K32" i="11" s="1"/>
  <c r="J32" i="11"/>
  <c r="AE502" i="5"/>
  <c r="AE502" i="20" s="1"/>
  <c r="AD84" i="20"/>
  <c r="AD72" i="5"/>
  <c r="AE436" i="20"/>
  <c r="AE434" i="5"/>
  <c r="AE434" i="20" s="1"/>
  <c r="J44" i="11"/>
  <c r="K44" i="10"/>
  <c r="K44" i="11" s="1"/>
  <c r="K91" i="10"/>
  <c r="K91" i="11" s="1"/>
  <c r="J91" i="11"/>
  <c r="K83" i="10"/>
  <c r="K83" i="11" s="1"/>
  <c r="J83" i="11"/>
  <c r="K91" i="18"/>
  <c r="K91" i="19" s="1"/>
  <c r="J91" i="19"/>
  <c r="I10" i="10"/>
  <c r="I12" i="11"/>
  <c r="J12" i="10"/>
  <c r="J12" i="11" s="1"/>
  <c r="K84" i="18"/>
  <c r="K84" i="19" s="1"/>
  <c r="J84" i="19"/>
  <c r="I98" i="19"/>
  <c r="J98" i="18"/>
  <c r="J98" i="19" s="1"/>
  <c r="K98" i="18"/>
  <c r="K98" i="19" s="1"/>
  <c r="M119" i="10"/>
  <c r="M119" i="11" s="1"/>
  <c r="AE105" i="20"/>
  <c r="H101" i="11"/>
  <c r="AD351" i="5"/>
  <c r="AD351" i="20" s="1"/>
  <c r="K30" i="18"/>
  <c r="K30" i="19" s="1"/>
  <c r="J83" i="19"/>
  <c r="K83" i="18"/>
  <c r="K83" i="19" s="1"/>
  <c r="K33" i="18"/>
  <c r="K33" i="19" s="1"/>
  <c r="J33" i="19"/>
  <c r="K69" i="10"/>
  <c r="K69" i="11" s="1"/>
  <c r="J69" i="11"/>
  <c r="K25" i="18"/>
  <c r="K25" i="19" s="1"/>
  <c r="J25" i="19"/>
  <c r="AE346" i="20"/>
  <c r="AE343" i="5"/>
  <c r="AE343" i="20" s="1"/>
  <c r="K115" i="18"/>
  <c r="K115" i="19" s="1"/>
  <c r="J73" i="10"/>
  <c r="K103" i="10"/>
  <c r="K103" i="11" s="1"/>
  <c r="J103" i="11"/>
  <c r="K62" i="18"/>
  <c r="K62" i="19" s="1"/>
  <c r="J62" i="19"/>
  <c r="J51" i="11"/>
  <c r="K51" i="10"/>
  <c r="K51" i="11" s="1"/>
  <c r="AD384" i="5"/>
  <c r="AD384" i="20" s="1"/>
  <c r="K74" i="10"/>
  <c r="K74" i="11" s="1"/>
  <c r="J74" i="11"/>
  <c r="J81" i="10"/>
  <c r="H81" i="11"/>
  <c r="H10" i="18"/>
  <c r="H10" i="19" s="1"/>
  <c r="J15" i="19"/>
  <c r="AD312" i="20"/>
  <c r="AD303" i="5"/>
  <c r="AD303" i="20" s="1"/>
  <c r="AD381" i="20"/>
  <c r="AD378" i="5"/>
  <c r="AD378" i="20" s="1"/>
  <c r="AE250" i="20"/>
  <c r="AE248" i="5"/>
  <c r="AE248" i="20" s="1"/>
  <c r="AE301" i="20"/>
  <c r="AE299" i="5"/>
  <c r="AD459" i="20"/>
  <c r="AD457" i="5"/>
  <c r="AD457" i="20" s="1"/>
  <c r="AE406" i="20"/>
  <c r="AE405" i="5"/>
  <c r="AE405" i="20" s="1"/>
  <c r="AE125" i="5"/>
  <c r="AE125" i="20" s="1"/>
  <c r="AE127" i="20"/>
  <c r="AE388" i="20"/>
  <c r="AE387" i="5"/>
  <c r="AE340" i="20"/>
  <c r="AE339" i="5"/>
  <c r="AE348" i="20"/>
  <c r="AE347" i="5"/>
  <c r="AE347" i="20" s="1"/>
  <c r="AE188" i="20"/>
  <c r="AE186" i="5"/>
  <c r="AE186" i="20" s="1"/>
  <c r="J47" i="11"/>
  <c r="K47" i="10"/>
  <c r="K47" i="11" s="1"/>
  <c r="AE235" i="20"/>
  <c r="AE231" i="5"/>
  <c r="AE231" i="20" s="1"/>
  <c r="AE432" i="20"/>
  <c r="AE430" i="5"/>
  <c r="AE430" i="20" s="1"/>
  <c r="AE204" i="20"/>
  <c r="AE203" i="5"/>
  <c r="AE203" i="20" s="1"/>
  <c r="K61" i="10"/>
  <c r="K61" i="11" s="1"/>
  <c r="J61" i="11"/>
  <c r="AE160" i="20"/>
  <c r="AE159" i="5"/>
  <c r="AE159" i="20" s="1"/>
  <c r="J66" i="10"/>
  <c r="H66" i="11"/>
  <c r="AE237" i="5"/>
  <c r="AE237" i="20" s="1"/>
  <c r="J35" i="19"/>
  <c r="K35" i="18"/>
  <c r="K35" i="19" s="1"/>
  <c r="AD374" i="20"/>
  <c r="AD369" i="20"/>
  <c r="K32" i="18"/>
  <c r="K32" i="19" s="1"/>
  <c r="J32" i="19"/>
  <c r="J29" i="11"/>
  <c r="K29" i="10"/>
  <c r="K29" i="11" s="1"/>
  <c r="AE399" i="20"/>
  <c r="AE398" i="5"/>
  <c r="AE371" i="20"/>
  <c r="AE370" i="5"/>
  <c r="H60" i="11"/>
  <c r="J60" i="10"/>
  <c r="AE452" i="20"/>
  <c r="AE449" i="5"/>
  <c r="AE449" i="20" s="1"/>
  <c r="AE95" i="20"/>
  <c r="AE94" i="5"/>
  <c r="AE94" i="20" s="1"/>
  <c r="AD273" i="20"/>
  <c r="AD263" i="5"/>
  <c r="AD263" i="20" s="1"/>
  <c r="K28" i="18"/>
  <c r="K28" i="19" s="1"/>
  <c r="J28" i="19"/>
  <c r="K79" i="10"/>
  <c r="K79" i="11" s="1"/>
  <c r="J79" i="11"/>
  <c r="AE385" i="20"/>
  <c r="AE362" i="20"/>
  <c r="AE361" i="5"/>
  <c r="AE306" i="5"/>
  <c r="AE306" i="20" s="1"/>
  <c r="J57" i="19"/>
  <c r="K57" i="18"/>
  <c r="K57" i="19" s="1"/>
  <c r="J35" i="11"/>
  <c r="K35" i="10"/>
  <c r="K35" i="11" s="1"/>
  <c r="AE194" i="20"/>
  <c r="AE192" i="5"/>
  <c r="AE192" i="20" s="1"/>
  <c r="H86" i="18"/>
  <c r="H39" i="19"/>
  <c r="J39" i="18"/>
  <c r="AE275" i="20"/>
  <c r="AE273" i="5"/>
  <c r="AE47" i="20"/>
  <c r="AE45" i="5"/>
  <c r="AE45" i="20" s="1"/>
  <c r="AD479" i="20"/>
  <c r="AD477" i="5"/>
  <c r="AE314" i="20"/>
  <c r="AE312" i="5"/>
  <c r="AE220" i="20"/>
  <c r="AE218" i="5"/>
  <c r="AE218" i="20" s="1"/>
  <c r="AE107" i="5"/>
  <c r="AE107" i="20" s="1"/>
  <c r="H42" i="19"/>
  <c r="J42" i="18"/>
  <c r="AE421" i="20"/>
  <c r="AE420" i="5"/>
  <c r="AE392" i="20"/>
  <c r="AE391" i="5"/>
  <c r="AE391" i="20" s="1"/>
  <c r="AE226" i="20"/>
  <c r="AE224" i="5"/>
  <c r="AE224" i="20" s="1"/>
  <c r="AE479" i="5"/>
  <c r="J78" i="18"/>
  <c r="H78" i="19"/>
  <c r="AE152" i="20"/>
  <c r="AE149" i="5"/>
  <c r="AE149" i="20" s="1"/>
  <c r="H42" i="11"/>
  <c r="J42" i="10"/>
  <c r="AD111" i="20"/>
  <c r="K43" i="18"/>
  <c r="K43" i="19" s="1"/>
  <c r="J43" i="19"/>
  <c r="J66" i="18"/>
  <c r="H66" i="19"/>
  <c r="AE267" i="20"/>
  <c r="AE266" i="5"/>
  <c r="AE266" i="20" s="1"/>
  <c r="AE38" i="5"/>
  <c r="AE38" i="20" s="1"/>
  <c r="AE39" i="20"/>
  <c r="AD285" i="5"/>
  <c r="AD299" i="20"/>
  <c r="J73" i="18"/>
  <c r="H73" i="19"/>
  <c r="K21" i="10"/>
  <c r="K21" i="11" s="1"/>
  <c r="J21" i="11"/>
  <c r="AD170" i="20"/>
  <c r="AD169" i="5"/>
  <c r="AE396" i="20"/>
  <c r="AE394" i="5"/>
  <c r="AE394" i="20" s="1"/>
  <c r="AE330" i="20"/>
  <c r="AE329" i="5"/>
  <c r="AE41" i="5"/>
  <c r="AE41" i="20" s="1"/>
  <c r="AE460" i="20"/>
  <c r="AE459" i="5"/>
  <c r="AE63" i="20"/>
  <c r="AE61" i="5"/>
  <c r="AE448" i="20"/>
  <c r="AE425" i="20"/>
  <c r="AE424" i="5"/>
  <c r="AE424" i="20" s="1"/>
  <c r="AE375" i="20"/>
  <c r="AE374" i="5"/>
  <c r="AE374" i="20" s="1"/>
  <c r="AE118" i="20"/>
  <c r="AE116" i="5"/>
  <c r="AE475" i="20"/>
  <c r="AE474" i="5"/>
  <c r="AE242" i="5"/>
  <c r="AE242" i="20" s="1"/>
  <c r="AE469" i="20"/>
  <c r="J64" i="11"/>
  <c r="K64" i="10"/>
  <c r="K64" i="11" s="1"/>
  <c r="H39" i="11"/>
  <c r="H86" i="10"/>
  <c r="J39" i="10"/>
  <c r="AE30" i="20"/>
  <c r="AE29" i="5"/>
  <c r="AE56" i="20"/>
  <c r="AE54" i="5"/>
  <c r="AE54" i="20" s="1"/>
  <c r="AD208" i="5"/>
  <c r="AD208" i="20" s="1"/>
  <c r="AE34" i="20"/>
  <c r="AE33" i="5"/>
  <c r="J69" i="19"/>
  <c r="K69" i="18"/>
  <c r="K69" i="19" s="1"/>
  <c r="AD437" i="5"/>
  <c r="AD437" i="20" s="1"/>
  <c r="AE112" i="20"/>
  <c r="AE111" i="5"/>
  <c r="AE111" i="20" s="1"/>
  <c r="AE492" i="20"/>
  <c r="AE490" i="5"/>
  <c r="AE490" i="20" s="1"/>
  <c r="AE178" i="20"/>
  <c r="AE177" i="5"/>
  <c r="AE177" i="20" s="1"/>
  <c r="K74" i="18"/>
  <c r="K74" i="19" s="1"/>
  <c r="J74" i="19"/>
  <c r="AE171" i="20"/>
  <c r="AE170" i="5"/>
  <c r="K34" i="10"/>
  <c r="K34" i="11" s="1"/>
  <c r="J34" i="11"/>
  <c r="AE322" i="20"/>
  <c r="AE319" i="5"/>
  <c r="AE319" i="20" s="1"/>
  <c r="AE199" i="20"/>
  <c r="AE198" i="5"/>
  <c r="AE198" i="20" s="1"/>
  <c r="K34" i="18"/>
  <c r="K34" i="19" s="1"/>
  <c r="J34" i="19"/>
  <c r="AE411" i="20"/>
  <c r="AE410" i="5"/>
  <c r="AE410" i="20" s="1"/>
  <c r="AE382" i="20"/>
  <c r="AE381" i="5"/>
  <c r="AE213" i="20"/>
  <c r="AE212" i="5"/>
  <c r="AE212" i="20" s="1"/>
  <c r="AE489" i="20"/>
  <c r="AE297" i="20"/>
  <c r="AE296" i="5"/>
  <c r="AE296" i="20" s="1"/>
  <c r="J40" i="11"/>
  <c r="K40" i="10"/>
  <c r="K40" i="11" s="1"/>
  <c r="AE257" i="20"/>
  <c r="AE256" i="5"/>
  <c r="AE256" i="20" s="1"/>
  <c r="AE122" i="20"/>
  <c r="AE121" i="5"/>
  <c r="AE121" i="20" s="1"/>
  <c r="J112" i="18"/>
  <c r="H119" i="18"/>
  <c r="H112" i="19"/>
  <c r="AE353" i="20"/>
  <c r="AE352" i="5"/>
  <c r="AE52" i="20"/>
  <c r="AE51" i="5"/>
  <c r="AE51" i="20" s="1"/>
  <c r="AE217" i="20"/>
  <c r="AD405" i="20"/>
  <c r="AD397" i="5"/>
  <c r="AD397" i="20" s="1"/>
  <c r="AE279" i="20"/>
  <c r="AE277" i="5"/>
  <c r="AE277" i="20" s="1"/>
  <c r="AE133" i="5"/>
  <c r="AE133" i="20" s="1"/>
  <c r="J40" i="19"/>
  <c r="K40" i="18"/>
  <c r="K40" i="19" s="1"/>
  <c r="M10" i="10"/>
  <c r="M101" i="11"/>
  <c r="M107" i="10"/>
  <c r="M107" i="11" s="1"/>
  <c r="M10" i="18"/>
  <c r="M86" i="10"/>
  <c r="M86" i="11" s="1"/>
  <c r="M39" i="19"/>
  <c r="M86" i="18"/>
  <c r="M86" i="19" s="1"/>
  <c r="AD477" i="20" l="1"/>
  <c r="AD473" i="5"/>
  <c r="AD473" i="20" s="1"/>
  <c r="M10" i="11"/>
  <c r="K19" i="18"/>
  <c r="K19" i="19" s="1"/>
  <c r="H107" i="11"/>
  <c r="I10" i="19"/>
  <c r="I36" i="18"/>
  <c r="I88" i="18" s="1"/>
  <c r="AD102" i="5"/>
  <c r="AD102" i="20" s="1"/>
  <c r="K78" i="10"/>
  <c r="K78" i="11" s="1"/>
  <c r="J104" i="19"/>
  <c r="J93" i="11"/>
  <c r="AD488" i="20"/>
  <c r="K101" i="10"/>
  <c r="K101" i="11" s="1"/>
  <c r="AE72" i="5"/>
  <c r="AE72" i="20" s="1"/>
  <c r="J60" i="19"/>
  <c r="K27" i="10"/>
  <c r="K27" i="11" s="1"/>
  <c r="J10" i="10"/>
  <c r="J10" i="11" s="1"/>
  <c r="H10" i="11"/>
  <c r="K104" i="10"/>
  <c r="K104" i="11" s="1"/>
  <c r="J10" i="18"/>
  <c r="J10" i="19" s="1"/>
  <c r="AE511" i="5"/>
  <c r="AE511" i="20" s="1"/>
  <c r="J81" i="19"/>
  <c r="H36" i="18"/>
  <c r="H36" i="19" s="1"/>
  <c r="J12" i="19"/>
  <c r="AE140" i="5"/>
  <c r="AE139" i="5" s="1"/>
  <c r="J101" i="19"/>
  <c r="J107" i="10"/>
  <c r="K107" i="10" s="1"/>
  <c r="K107" i="11" s="1"/>
  <c r="AD32" i="20"/>
  <c r="AD28" i="5"/>
  <c r="AD28" i="20" s="1"/>
  <c r="J93" i="19"/>
  <c r="AD139" i="5"/>
  <c r="AD139" i="20" s="1"/>
  <c r="H36" i="10"/>
  <c r="J19" i="11"/>
  <c r="K19" i="10"/>
  <c r="K19" i="11" s="1"/>
  <c r="AD337" i="5"/>
  <c r="AD337" i="20" s="1"/>
  <c r="AE488" i="5"/>
  <c r="AE488" i="20" s="1"/>
  <c r="K73" i="10"/>
  <c r="K73" i="11" s="1"/>
  <c r="J73" i="11"/>
  <c r="J119" i="10"/>
  <c r="H119" i="11"/>
  <c r="J112" i="11"/>
  <c r="K112" i="10"/>
  <c r="K112" i="11" s="1"/>
  <c r="I10" i="11"/>
  <c r="I36" i="10"/>
  <c r="M36" i="10"/>
  <c r="M36" i="11" s="1"/>
  <c r="J107" i="18"/>
  <c r="J107" i="19" s="1"/>
  <c r="K12" i="10"/>
  <c r="K12" i="11" s="1"/>
  <c r="K81" i="10"/>
  <c r="K81" i="11" s="1"/>
  <c r="J81" i="11"/>
  <c r="AD72" i="20"/>
  <c r="AD60" i="5"/>
  <c r="J27" i="19"/>
  <c r="K27" i="18"/>
  <c r="K27" i="19" s="1"/>
  <c r="J42" i="19"/>
  <c r="K42" i="18"/>
  <c r="K42" i="19" s="1"/>
  <c r="AE61" i="20"/>
  <c r="J119" i="18"/>
  <c r="H119" i="19"/>
  <c r="AE459" i="20"/>
  <c r="AE457" i="5"/>
  <c r="AE457" i="20" s="1"/>
  <c r="J86" i="10"/>
  <c r="H86" i="11"/>
  <c r="AD169" i="20"/>
  <c r="AD168" i="5"/>
  <c r="K73" i="18"/>
  <c r="K73" i="19" s="1"/>
  <c r="J73" i="19"/>
  <c r="AE479" i="20"/>
  <c r="AE477" i="5"/>
  <c r="AE477" i="20" s="1"/>
  <c r="AE312" i="20"/>
  <c r="AE303" i="5"/>
  <c r="AE303" i="20" s="1"/>
  <c r="K60" i="10"/>
  <c r="K60" i="11" s="1"/>
  <c r="J60" i="11"/>
  <c r="AE352" i="20"/>
  <c r="AE351" i="5"/>
  <c r="AE351" i="20" s="1"/>
  <c r="AE170" i="20"/>
  <c r="AE169" i="5"/>
  <c r="AE474" i="20"/>
  <c r="AE447" i="5"/>
  <c r="AE361" i="20"/>
  <c r="AE360" i="5"/>
  <c r="AE360" i="20" s="1"/>
  <c r="K66" i="10"/>
  <c r="K66" i="11" s="1"/>
  <c r="J66" i="11"/>
  <c r="AE339" i="20"/>
  <c r="AE338" i="5"/>
  <c r="J39" i="19"/>
  <c r="K39" i="18"/>
  <c r="K39" i="19" s="1"/>
  <c r="AE208" i="5"/>
  <c r="AE208" i="20" s="1"/>
  <c r="K112" i="18"/>
  <c r="K112" i="19" s="1"/>
  <c r="J112" i="19"/>
  <c r="AE381" i="20"/>
  <c r="AE378" i="5"/>
  <c r="AE378" i="20" s="1"/>
  <c r="AE29" i="20"/>
  <c r="AD445" i="5"/>
  <c r="AD285" i="20"/>
  <c r="AD284" i="5"/>
  <c r="AD284" i="20" s="1"/>
  <c r="AE387" i="20"/>
  <c r="AE386" i="5"/>
  <c r="AE285" i="5"/>
  <c r="AE299" i="20"/>
  <c r="AE329" i="20"/>
  <c r="AE327" i="5"/>
  <c r="AE327" i="20" s="1"/>
  <c r="AE273" i="20"/>
  <c r="AE263" i="5"/>
  <c r="AE263" i="20" s="1"/>
  <c r="AE116" i="20"/>
  <c r="AE115" i="5"/>
  <c r="J66" i="19"/>
  <c r="K66" i="18"/>
  <c r="K66" i="19" s="1"/>
  <c r="AE32" i="5"/>
  <c r="AE32" i="20" s="1"/>
  <c r="AE33" i="20"/>
  <c r="AE420" i="20"/>
  <c r="AE437" i="5"/>
  <c r="AE437" i="20" s="1"/>
  <c r="H86" i="19"/>
  <c r="J86" i="18"/>
  <c r="J42" i="11"/>
  <c r="K42" i="10"/>
  <c r="K42" i="11" s="1"/>
  <c r="AE370" i="20"/>
  <c r="AE369" i="5"/>
  <c r="AE369" i="20" s="1"/>
  <c r="AE398" i="20"/>
  <c r="AE397" i="5"/>
  <c r="AE397" i="20" s="1"/>
  <c r="K39" i="10"/>
  <c r="K39" i="11" s="1"/>
  <c r="J39" i="11"/>
  <c r="K78" i="18"/>
  <c r="K78" i="19" s="1"/>
  <c r="J78" i="19"/>
  <c r="AE181" i="5"/>
  <c r="AE181" i="20" s="1"/>
  <c r="M36" i="18"/>
  <c r="M10" i="19"/>
  <c r="AD470" i="5" l="1"/>
  <c r="H36" i="11"/>
  <c r="I36" i="19"/>
  <c r="H88" i="18"/>
  <c r="H109" i="18" s="1"/>
  <c r="AE140" i="20"/>
  <c r="H88" i="10"/>
  <c r="AE473" i="5"/>
  <c r="AE473" i="20" s="1"/>
  <c r="AE60" i="5"/>
  <c r="AE59" i="5" s="1"/>
  <c r="AE59" i="20" s="1"/>
  <c r="K107" i="18"/>
  <c r="K107" i="19" s="1"/>
  <c r="K10" i="10"/>
  <c r="K10" i="11" s="1"/>
  <c r="J36" i="18"/>
  <c r="K36" i="18" s="1"/>
  <c r="K36" i="19" s="1"/>
  <c r="AE28" i="5"/>
  <c r="AE28" i="20" s="1"/>
  <c r="K10" i="18"/>
  <c r="K10" i="19" s="1"/>
  <c r="J107" i="11"/>
  <c r="I88" i="10"/>
  <c r="I36" i="11"/>
  <c r="AD336" i="5"/>
  <c r="AD336" i="20" s="1"/>
  <c r="K119" i="10"/>
  <c r="K119" i="11" s="1"/>
  <c r="J119" i="11"/>
  <c r="M88" i="10"/>
  <c r="M109" i="10" s="1"/>
  <c r="AD60" i="20"/>
  <c r="AD59" i="5"/>
  <c r="J36" i="10"/>
  <c r="J36" i="11" s="1"/>
  <c r="I88" i="19"/>
  <c r="I109" i="18"/>
  <c r="AE285" i="20"/>
  <c r="AE284" i="5"/>
  <c r="AE284" i="20" s="1"/>
  <c r="AE386" i="20"/>
  <c r="AE384" i="5"/>
  <c r="AE384" i="20" s="1"/>
  <c r="AE447" i="20"/>
  <c r="AE445" i="5"/>
  <c r="AE139" i="20"/>
  <c r="AE169" i="20"/>
  <c r="AE168" i="5"/>
  <c r="J119" i="19"/>
  <c r="K119" i="18"/>
  <c r="K119" i="19" s="1"/>
  <c r="J86" i="11"/>
  <c r="K86" i="10"/>
  <c r="K86" i="11" s="1"/>
  <c r="AD445" i="20"/>
  <c r="AD443" i="5"/>
  <c r="K86" i="18"/>
  <c r="K86" i="19" s="1"/>
  <c r="J86" i="19"/>
  <c r="AD168" i="20"/>
  <c r="AD167" i="5"/>
  <c r="AE338" i="20"/>
  <c r="AE337" i="5"/>
  <c r="AE115" i="20"/>
  <c r="AE102" i="5"/>
  <c r="AE102" i="20" s="1"/>
  <c r="M36" i="19"/>
  <c r="M88" i="18"/>
  <c r="AD470" i="20" l="1"/>
  <c r="AD468" i="5"/>
  <c r="AD468" i="20" s="1"/>
  <c r="H88" i="11"/>
  <c r="H88" i="19"/>
  <c r="J88" i="18"/>
  <c r="K88" i="18" s="1"/>
  <c r="K88" i="19" s="1"/>
  <c r="H109" i="10"/>
  <c r="J36" i="19"/>
  <c r="J88" i="10"/>
  <c r="J88" i="11" s="1"/>
  <c r="AE470" i="5"/>
  <c r="AE468" i="5" s="1"/>
  <c r="AE468" i="20" s="1"/>
  <c r="AE60" i="20"/>
  <c r="M88" i="11"/>
  <c r="K36" i="10"/>
  <c r="K36" i="11" s="1"/>
  <c r="AD59" i="20"/>
  <c r="AD137" i="5"/>
  <c r="AD137" i="20" s="1"/>
  <c r="I109" i="10"/>
  <c r="I88" i="11"/>
  <c r="I121" i="18"/>
  <c r="I121" i="19" s="1"/>
  <c r="I109" i="19"/>
  <c r="AE137" i="5"/>
  <c r="AE445" i="20"/>
  <c r="AE443" i="5"/>
  <c r="AD167" i="20"/>
  <c r="AD418" i="5"/>
  <c r="AD443" i="20"/>
  <c r="AE168" i="20"/>
  <c r="AE167" i="5"/>
  <c r="H121" i="18"/>
  <c r="J109" i="18"/>
  <c r="H109" i="19"/>
  <c r="AE337" i="20"/>
  <c r="AE336" i="5"/>
  <c r="AE336" i="20" s="1"/>
  <c r="M88" i="19"/>
  <c r="M109" i="18"/>
  <c r="M121" i="10"/>
  <c r="M121" i="11" s="1"/>
  <c r="M109" i="11"/>
  <c r="AD499" i="5" l="1"/>
  <c r="AD499" i="20" s="1"/>
  <c r="H121" i="10"/>
  <c r="J88" i="19"/>
  <c r="AE470" i="20"/>
  <c r="K88" i="10"/>
  <c r="K88" i="11" s="1"/>
  <c r="H109" i="11"/>
  <c r="I109" i="11"/>
  <c r="I121" i="10"/>
  <c r="I121" i="11" s="1"/>
  <c r="J109" i="10"/>
  <c r="K109" i="10" s="1"/>
  <c r="K109" i="11" s="1"/>
  <c r="J109" i="19"/>
  <c r="K109" i="18"/>
  <c r="K109" i="19" s="1"/>
  <c r="J121" i="18"/>
  <c r="H121" i="19"/>
  <c r="AE137" i="20"/>
  <c r="AD418" i="20"/>
  <c r="AE167" i="20"/>
  <c r="AE418" i="5"/>
  <c r="AE418" i="20" s="1"/>
  <c r="AE443" i="20"/>
  <c r="AE499" i="5"/>
  <c r="AE499" i="20" s="1"/>
  <c r="M109" i="19"/>
  <c r="M121" i="18"/>
  <c r="M121" i="19" s="1"/>
  <c r="AD500" i="5" l="1"/>
  <c r="AD500" i="20" s="1"/>
  <c r="H121" i="11"/>
  <c r="J109" i="11"/>
  <c r="J121" i="10"/>
  <c r="J121" i="11" s="1"/>
  <c r="K121" i="18"/>
  <c r="K121" i="19" s="1"/>
  <c r="J121" i="19"/>
  <c r="AE500" i="5"/>
  <c r="AD512" i="5" l="1"/>
  <c r="AD512" i="20" s="1"/>
  <c r="K121" i="10"/>
  <c r="K121" i="11" s="1"/>
  <c r="AE500" i="20"/>
  <c r="AE512" i="5"/>
  <c r="AE51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Mick rag. Armin</author>
  </authors>
  <commentList>
    <comment ref="AN326" authorId="0" shapeId="0" xr:uid="{C06B4D12-16F4-4D9F-9B5C-20F2D45CC371}">
      <text>
        <r>
          <rPr>
            <b/>
            <sz val="9"/>
            <color indexed="81"/>
            <rFont val="Tahoma"/>
            <family val="2"/>
          </rPr>
          <t>Mick rag. Armin: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modificato per quadratura</t>
        </r>
      </text>
    </comment>
    <comment ref="AE375" authorId="0" shapeId="0" xr:uid="{17872371-1B1D-4D90-B0B3-6E2A204B5291}">
      <text>
        <r>
          <rPr>
            <b/>
            <sz val="9"/>
            <color indexed="81"/>
            <rFont val="Tahoma"/>
            <family val="2"/>
          </rPr>
          <t>Mick rag. Armin: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modificato per quadratura</t>
        </r>
      </text>
    </comment>
    <comment ref="AE383" authorId="0" shapeId="0" xr:uid="{66FF92D3-9B58-436F-90F1-AC37A7182914}">
      <text>
        <r>
          <rPr>
            <b/>
            <sz val="9"/>
            <color indexed="81"/>
            <rFont val="Tahoma"/>
            <family val="2"/>
          </rPr>
          <t>Mick rag. Armin: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modificato per quadratura</t>
        </r>
      </text>
    </comment>
    <comment ref="AE498" authorId="0" shapeId="0" xr:uid="{1DAFF85B-DCEA-481D-B7D6-6E6CFE87A55D}">
      <text>
        <r>
          <rPr>
            <b/>
            <sz val="9"/>
            <color indexed="81"/>
            <rFont val="Tahoma"/>
            <family val="2"/>
          </rPr>
          <t>Mick rag. Armin: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modificato per quadratura</t>
        </r>
      </text>
    </comment>
  </commentList>
</comments>
</file>

<file path=xl/sharedStrings.xml><?xml version="1.0" encoding="utf-8"?>
<sst xmlns="http://schemas.openxmlformats.org/spreadsheetml/2006/main" count="23477" uniqueCount="5678">
  <si>
    <t>800.100.10</t>
  </si>
  <si>
    <t>Plusvalenze</t>
  </si>
  <si>
    <t>800.200.00</t>
  </si>
  <si>
    <t>MEHRWERT AUS AUSSERORDENTLICHEN VERÄUSSERUNGEN VON ANLAGEVERMÖGEN</t>
  </si>
  <si>
    <t>PLUSVALENZE DA ALIENAZIONI STRAORDINARIE DI IMMOBILIZZAZIONI</t>
  </si>
  <si>
    <t>800.200.10</t>
  </si>
  <si>
    <t>E.1.a</t>
  </si>
  <si>
    <t>810.000.00</t>
  </si>
  <si>
    <t>810</t>
  </si>
  <si>
    <t>KAPITALISIERTE KOSTEN</t>
  </si>
  <si>
    <t>COSTI CAPITALIZZATI</t>
  </si>
  <si>
    <t>810.100.00</t>
  </si>
  <si>
    <t>ZUWACHS VON IMMATERIELLEN ANLAGEVERMÖGEN</t>
  </si>
  <si>
    <t>INCREMENTO IMMOBILIZZAZIONI IMMATERIALI</t>
  </si>
  <si>
    <t>810.100.10</t>
  </si>
  <si>
    <t>35) Costi capitalizzati</t>
  </si>
  <si>
    <t>810.200.00</t>
  </si>
  <si>
    <t>ZUWACHS VON MATERIELLEN ANLAGEVERMÖGEN</t>
  </si>
  <si>
    <t>INCREMENTO IMMOBILIZZAZIONI MATERIALI</t>
  </si>
  <si>
    <t>810.200.10</t>
  </si>
  <si>
    <t>810.300.00</t>
  </si>
  <si>
    <t>VERWENDUNG VON ANTEILEN VON INVESTITIONSBEITRÄGEN</t>
  </si>
  <si>
    <t>UTILIZZO QUOTA DI CONTRIBUTI IN C/CAPITALE</t>
  </si>
  <si>
    <t>810.300.10</t>
  </si>
  <si>
    <t xml:space="preserve">UTILIZZO QUOTA DI CONTRIBUTI IN C/CAPITALE </t>
  </si>
  <si>
    <t>810.400.00</t>
  </si>
  <si>
    <t>BA1850</t>
  </si>
  <si>
    <t>B.2.B.2.4.A) Rimborso oneri stipendiali personale non sanitario in comando da Aziende sanitarie pubbliche della Regione</t>
  </si>
  <si>
    <t>B.2.B.2.4.A) Rimborso oneri stipendiale personale non sanitario in comando da Asl-AO, IRCCS, Policlinici della Regione</t>
  </si>
  <si>
    <t>BA1860</t>
  </si>
  <si>
    <t>B.2.B.2.4.B) Rimborso oneri stipendiali personale non sanitario in comando da Regione, soggetti pubblici e da Università</t>
  </si>
  <si>
    <t>B.2.B.2.4.B) Rimborso oneri stipendiale personale non sanitario in comando da Enti Pubblici</t>
  </si>
  <si>
    <t>BA1870</t>
  </si>
  <si>
    <t>B.2.B.2.4.C) Rimborso oneri stipendiali personale non sanitario in comando da aziende di altre Regioni (Extraregione)</t>
  </si>
  <si>
    <t>B.2.B.2.4.E) Rimborso oneri stipendiale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</si>
  <si>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</si>
  <si>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</si>
  <si>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</si>
  <si>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</si>
  <si>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</si>
  <si>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</si>
  <si>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</si>
  <si>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</si>
  <si>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</si>
  <si>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</si>
  <si>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B.3.A)  Manutenzione e riparazione agli immobili e loro pertinenze</t>
  </si>
  <si>
    <t>BA1930</t>
  </si>
  <si>
    <t>B.3.B)  Manutenzione e riparazione agli impianti e macchinari</t>
  </si>
  <si>
    <t>B.3.B)  Manutenzione e riparazione ai mobili e macchine</t>
  </si>
  <si>
    <t>BA1940</t>
  </si>
  <si>
    <t>B.2.A.4.3) - da pubblico (Extraregione) non soggetti a compensazione</t>
  </si>
  <si>
    <t>B.2.A.4.3)  - da pubblico (extra Regione) non soggetto a compensazione</t>
  </si>
  <si>
    <t>BA0680</t>
  </si>
  <si>
    <t>B.2.A.4.4) - da privato (intraregionale)</t>
  </si>
  <si>
    <t>B.2.A.4.4)  - da privato (intraregionale ed extraregionale)</t>
  </si>
  <si>
    <t>BA0690</t>
  </si>
  <si>
    <t>B.2.A.4.5) - da privato (extraregionale)</t>
  </si>
  <si>
    <t>BA0700</t>
  </si>
  <si>
    <t>B.2.A.5)   Acquisti servizi sanitari per assistenza integrativa</t>
  </si>
  <si>
    <t>B.2.A.5)   Acquisti servizi sanitari per assistenza integrativa e protesica</t>
  </si>
  <si>
    <t>BA0710</t>
  </si>
  <si>
    <t>B.2.A.5.1) - da pubblico (Aziende sanitarie pubbliche della Regione)</t>
  </si>
  <si>
    <t>B.2.A.5.1)  - da pubblico (Asl-AO, IRCCS, Policlinici della Regione)</t>
  </si>
  <si>
    <t>BA0720</t>
  </si>
  <si>
    <t>B.2.A.5.2) - da pubblico (altri soggetti pubbl. della Regione)</t>
  </si>
  <si>
    <t>B.2.A.5.2)  - da pubblico (altri soggetti pubbl. della Regione)</t>
  </si>
  <si>
    <t>BA0730</t>
  </si>
  <si>
    <t>B.2.A.5.3) - da pubblico (Extraregione)</t>
  </si>
  <si>
    <t>B.2.A.5.3)  - da pubblico (extra Regione)</t>
  </si>
  <si>
    <t>BA0740</t>
  </si>
  <si>
    <t>B.2.A.5.4) - da privato</t>
  </si>
  <si>
    <t>B.2.A.5.4) 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</si>
  <si>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</si>
  <si>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</si>
  <si>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</si>
  <si>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</si>
  <si>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</si>
  <si>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</si>
  <si>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</si>
  <si>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</si>
  <si>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</si>
  <si>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</si>
  <si>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</si>
  <si>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</si>
  <si>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B.2.A.6)   Acquisti servizi sanitari per assistenza ospedaliera</t>
  </si>
  <si>
    <t>BA0810</t>
  </si>
  <si>
    <t>B.2.A.7.1) - da pubblico (Aziende sanitarie pubbliche della Regione)</t>
  </si>
  <si>
    <t>B.2.A.6.1)  - da pubblico (Asl-AO, IRCCS, Policlinici della Regione)</t>
  </si>
  <si>
    <t>BA0820</t>
  </si>
  <si>
    <t>B.2.A.7.2) - da pubblico (altri soggetti pubbl. della Regione)</t>
  </si>
  <si>
    <t>B.2.A.6.2)  - da pubblico (altri soggetti pubbl. della Regione)</t>
  </si>
  <si>
    <t>BA0830</t>
  </si>
  <si>
    <t>B.2.A.7.3) - da pubblico (Extraregione)</t>
  </si>
  <si>
    <t>B.2.A.6.3)  - da pubblico (extra Regione)</t>
  </si>
  <si>
    <t>BA0840</t>
  </si>
  <si>
    <t>B.2.A.7.4) - da privato</t>
  </si>
  <si>
    <t>B.2.A.6.4)  - da privato</t>
  </si>
  <si>
    <t>BA0850</t>
  </si>
  <si>
    <t>B.2.A.7.4.A) Servizi sanitari per assistenza ospedaliera da IRCCS privati e Policlinici privati</t>
  </si>
  <si>
    <t>B.2.A.6.4.A) Servizi sanitari per assistenza ospedaliera da IRCCS Privati e Policlinici privati</t>
  </si>
  <si>
    <t>BA0860</t>
  </si>
  <si>
    <t>470.800.65</t>
  </si>
  <si>
    <t>65</t>
  </si>
  <si>
    <t>470.800.85</t>
  </si>
  <si>
    <t>85</t>
  </si>
  <si>
    <t>470.800.90</t>
  </si>
  <si>
    <t>470.800.95</t>
  </si>
  <si>
    <t>A.1.C.1)  Contributi da Ministero della Salute per ricerca corrente</t>
  </si>
  <si>
    <t>A.1.B.1.4)  Contributi in conto esercizio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</si>
  <si>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</si>
  <si>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</si>
  <si>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</si>
  <si>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</si>
  <si>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</si>
  <si>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</si>
  <si>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A.1.C)  Contributi c/esercizio da enti privati</t>
  </si>
  <si>
    <t>AA0230</t>
  </si>
  <si>
    <t>A.1.D)  Contributi c/esercizio da privati</t>
  </si>
  <si>
    <t>A.2)  Rettifica contributi c/esercizio per destinazione ad investimenti</t>
  </si>
  <si>
    <t>-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</si>
  <si>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</si>
  <si>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</si>
  <si>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</si>
  <si>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</si>
  <si>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</si>
  <si>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</si>
  <si>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</si>
  <si>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</si>
  <si>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</si>
  <si>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</si>
  <si>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B.15.C.1)  Accantonamenti per interessi di mora</t>
  </si>
  <si>
    <t>AA0300</t>
  </si>
  <si>
    <t>A.3.C)  Utilizzo fondi per quote inutilizzate contributi di esercizi precedenti per ricerca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</si>
  <si>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</si>
  <si>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</si>
  <si>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</si>
  <si>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</si>
  <si>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</si>
  <si>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</si>
  <si>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</si>
  <si>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</si>
  <si>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</si>
  <si>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</si>
  <si>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</si>
  <si>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A.2.A.1.1.B) Prestazioni di specialistica ambulatoriale</t>
  </si>
  <si>
    <t>AA0370</t>
  </si>
  <si>
    <t>A.4.A.1.3) Prestazioni di psichiatria residenziale e semiresidenziale</t>
  </si>
  <si>
    <t>A.2.A.1.1.C) Prestazioni di psichiatria residenziale e semiresidenziale</t>
  </si>
  <si>
    <t>AA0380</t>
  </si>
  <si>
    <t>A.4.A.1.4) Prestazioni di File F</t>
  </si>
  <si>
    <t>A.2.A.1.1.D) Prestazioni di File F</t>
  </si>
  <si>
    <t>AA0390</t>
  </si>
  <si>
    <t>A.4.A.1.5) Prestazioni servizi MMG, PLS, Contin. assistenziale</t>
  </si>
  <si>
    <t>B.14) Svalutazione delle immobilizzazioni e dei crediti</t>
  </si>
  <si>
    <t>B.13) Svalutazione dei crediti</t>
  </si>
  <si>
    <t>BA2640</t>
  </si>
  <si>
    <t>B.14.A) Svalutazione delle immobilizzazioni immateriali e materiali</t>
  </si>
  <si>
    <t>B.14.A) Variazione rimanenze sanitarie</t>
  </si>
  <si>
    <t>BA2650</t>
  </si>
  <si>
    <t>B.14.B) Svalutazione dei crediti</t>
  </si>
  <si>
    <t>BA2660</t>
  </si>
  <si>
    <t>B.15) Variazione delle rimanenze</t>
  </si>
  <si>
    <t>B.14) Variazione delle rimanenze</t>
  </si>
  <si>
    <t>+/-</t>
  </si>
  <si>
    <t>BA2670</t>
  </si>
  <si>
    <t>B.15.A) Variazione rimanenze sanitarie</t>
  </si>
  <si>
    <t>BA2680</t>
  </si>
  <si>
    <t>B.15.B) Variazione rimanenze non sanitarie</t>
  </si>
  <si>
    <t>B.14.B) Variazione rimanenze non sanitarie</t>
  </si>
  <si>
    <t>BA2690</t>
  </si>
  <si>
    <t>B.16) Accantonamenti dell’esercizio</t>
  </si>
  <si>
    <t>B.15) Accantonamenti tipici dell’esercizio</t>
  </si>
  <si>
    <t>BA2700</t>
  </si>
  <si>
    <t>B.16.A) Accantonamenti per rischi</t>
  </si>
  <si>
    <t>B.15.A) Accantonamenti per rischi</t>
  </si>
  <si>
    <t>BA2710</t>
  </si>
  <si>
    <t>B.16.A.1)  Accantonamenti per cause civili ed oneri processuali</t>
  </si>
  <si>
    <t>B.15.A.1)  Accantonamenti per cause civili ed oneri processuali</t>
  </si>
  <si>
    <t>BA2720</t>
  </si>
  <si>
    <t>B.16.A.2)  Accantonamenti per contenzioso personale dipendente</t>
  </si>
  <si>
    <t>B.15.A.2)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</si>
  <si>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</si>
  <si>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</si>
  <si>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</si>
  <si>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</si>
  <si>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</si>
  <si>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</si>
  <si>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B.15.A.3)  Altri accantonamenti per rischi</t>
  </si>
  <si>
    <t>BA2760</t>
  </si>
  <si>
    <t>B.16.B) Accantonamenti per premio di operosità (SUMAI)</t>
  </si>
  <si>
    <t>B.15.B) Accantonamenti per premio di operosità (SUMAI)</t>
  </si>
  <si>
    <t>BA2770</t>
  </si>
  <si>
    <t>B.16.C) Accantonamenti per quote inutilizzate di contributi vincolati</t>
  </si>
  <si>
    <t>BA2780</t>
  </si>
  <si>
    <t>740.200.65</t>
  </si>
  <si>
    <t>RÜCKZAHLUNG INPS FÜR BLUTSPENDER</t>
  </si>
  <si>
    <t>RIMBORSO INPS DONATORI DI SANGUE</t>
  </si>
  <si>
    <t>740.200.70</t>
  </si>
  <si>
    <t>RÜCKZAHLUNG INAIL FÜR UNFÄLLE DES BEDIENSTETEN PERSONALS</t>
  </si>
  <si>
    <t>RIMBORSO INAIL INFORTUNI PERSONALE DIPENDENTE</t>
  </si>
  <si>
    <t>740.200.80</t>
  </si>
  <si>
    <t>RÜCKERSTATTUNG FÜR GRATISSTROM</t>
  </si>
  <si>
    <t xml:space="preserve">RIMBORSO EROGAZIONE GRATUITA ENERGIA ELETTRICA </t>
  </si>
  <si>
    <t>740.200.90</t>
  </si>
  <si>
    <t>SONSTIGE REGRESSE, RÜCKZAHLUNGEN UND RÜCKERSTATTUNGEN</t>
  </si>
  <si>
    <t>ALTRE RIVALSE, RIMBORSI E RECUPERI</t>
  </si>
  <si>
    <t>740.300.00</t>
  </si>
  <si>
    <t>740.300.10</t>
  </si>
  <si>
    <t>PAY-BACK-RÜCKVERGÜTUNGEN VON PHARMAZEUTISCHEN BETRIEBEN</t>
  </si>
  <si>
    <t>RIMBORSO DA AZIENDE FARMACEUTICHE PER PAY BACK</t>
  </si>
  <si>
    <t>740.300.20</t>
  </si>
  <si>
    <t>ANDERE RÜCKVERGÜTUNGEN FÜR PHARMAZEUTISCHE BETREUUNG VON ÖFFENTLICHER HAND</t>
  </si>
  <si>
    <t>ALTRI RIMBORSI PER ASSISTENZA FARMACEUTICA DA PUBBLICO</t>
  </si>
  <si>
    <t>750.000.00</t>
  </si>
  <si>
    <t>SONSTIGE EIGENE ERLÖSE AUS BETRIEBLICHER TÄTIGKEIT</t>
  </si>
  <si>
    <t>ALTRI RICAVI PROPRI OPERATIVI</t>
  </si>
  <si>
    <t>750.100.00</t>
  </si>
  <si>
    <t>ERLÖSE AUS LIEFERUNGEN VON GÜTERN</t>
  </si>
  <si>
    <t>750.100.20</t>
  </si>
  <si>
    <t>ERLÖSE AUS LIEFERUNGEN VON GÜTERN FÜR BETRIEBE AUSSERHALB DES LANDES</t>
  </si>
  <si>
    <t>750.100.90</t>
  </si>
  <si>
    <t>ERLÖSE AUS LIEFERUNGEN VON GÜTERN FÜR ANDERE SUBJEKTE</t>
  </si>
  <si>
    <t>750.200.00</t>
  </si>
  <si>
    <t>RECHTE FÜR DIE AUSSTELLUNG VON BESTÄTIGUNGEN, VON KRANKENBLÄTTERN UND FOTOKOPIEN</t>
  </si>
  <si>
    <t>DIRITTI PER RILASCIO DI CERTIFICATI, DI CARTELLE CLINICHE E DI FOTOCOPIE</t>
  </si>
  <si>
    <t>750.200.10</t>
  </si>
  <si>
    <t>750.300.00</t>
  </si>
  <si>
    <t>VERGÜTUNGEN FÜR SANITÄRE RECHTE</t>
  </si>
  <si>
    <t>CORRISPETTIVI PER DIRITTI SANITARI</t>
  </si>
  <si>
    <t>750.300.10</t>
  </si>
  <si>
    <t>750.400.00</t>
  </si>
  <si>
    <t>MODELLVERSUCHE</t>
  </si>
  <si>
    <t>SPERIMENTAZIONI</t>
  </si>
  <si>
    <t>750.400.10</t>
  </si>
  <si>
    <t>750.900.00</t>
  </si>
  <si>
    <t>ALTRI RICAVI OPERATIVI</t>
  </si>
  <si>
    <t>750.900.10</t>
  </si>
  <si>
    <t>760.000.00</t>
  </si>
  <si>
    <t>760</t>
  </si>
  <si>
    <t>SONSTIGE EIGENE ERLÖSE AUS NICHT-BETRIEBLICHER TÄTIGKEIT</t>
  </si>
  <si>
    <t>ALTRI RICAVI PROPRI NON OPERATIVI</t>
  </si>
  <si>
    <t>760.100.00</t>
  </si>
  <si>
    <t>SCHENKUNGEN UND NACHLÄSSE</t>
  </si>
  <si>
    <t>DONAZIONI E LASCITI</t>
  </si>
  <si>
    <t>760.100.10</t>
  </si>
  <si>
    <t>760.300.00</t>
  </si>
  <si>
    <t>ERLÖSE AUS DEM VERMÖGEN</t>
  </si>
  <si>
    <t>RICAVI DA PATRIMONIO</t>
  </si>
  <si>
    <t>B.2.A.16.2)  Altri servizi sanitari e sociosanitari  a rilevanza sanitaria da pubblico - Altri soggetti pubblici della Regione</t>
  </si>
  <si>
    <t>B.2.A.15.2)  Altri servizi sanitari e sociosanitari da pubblico - Altri enti</t>
  </si>
  <si>
    <t>BA1520</t>
  </si>
  <si>
    <t>B.2.A.16.3) Altri servizi sanitari e sociosanitari a rilevanza sanitaria da pubblico (Extraregione)</t>
  </si>
  <si>
    <t>B.2.A.15.3) Altri servizi sanitari e sociosanitari da pubblico (extra Regione)</t>
  </si>
  <si>
    <t>BA1530</t>
  </si>
  <si>
    <t>B.2.A.16.4)  Altri servizi sanitari da privato</t>
  </si>
  <si>
    <t>B.2.A.15.4)  Altri servizi sanitari da privato</t>
  </si>
  <si>
    <t>BA1540</t>
  </si>
  <si>
    <t>SONSTIGE ABWERTUNGEN</t>
  </si>
  <si>
    <t>ALTRE SVALUTAZIONI</t>
  </si>
  <si>
    <t>530.100.00</t>
  </si>
  <si>
    <t>ZUWEISUNG AN DEN ABWERTUNGSFONDS DES MAGAZINS</t>
  </si>
  <si>
    <t>ACCANTONAMENTI AL FONDO SVALUTAZIONE MAGAZZINO</t>
  </si>
  <si>
    <t>530.100.10</t>
  </si>
  <si>
    <t>ZUWEISUNG AN DEN ABWERTUNGSFONDS DER MEDIZINISCHEN RESTBESTÄNDE</t>
  </si>
  <si>
    <t>ACCANTONAMENTI AL FONDO SVALUTAZIONE SCORTE SANITARIE</t>
  </si>
  <si>
    <t>B.14.A</t>
  </si>
  <si>
    <t>Variazione rimanenze sanitarie</t>
  </si>
  <si>
    <t>24) Variaz. delle Rimanenze</t>
  </si>
  <si>
    <t>B.7</t>
  </si>
  <si>
    <t>530.100.20</t>
  </si>
  <si>
    <t>ZUWEISUNG AN DEN ABWERTUNGSFONDS DER NICHT-MEDIZINISCHEN RESTBESTÄNDE</t>
  </si>
  <si>
    <t>ACCANTONAMENTI AL FONDO SVALUTAZIONE SCORTE NON SANITARIE</t>
  </si>
  <si>
    <t>B.14.B</t>
  </si>
  <si>
    <t>Variazione rimanenze non sanitarie</t>
  </si>
  <si>
    <t>530.150.00</t>
  </si>
  <si>
    <t>ZUWEISUNGEN AN DEN WERTBERICHTIGUNGSFONDS DER FORDERUNGEN</t>
  </si>
  <si>
    <t>ACCANTONAMENTI AL FONDO SVALUTAZIONE CREDITI</t>
  </si>
  <si>
    <t>530.150.10</t>
  </si>
  <si>
    <t>Svalutazione dei crediti</t>
  </si>
  <si>
    <t>22) Altri Accantonamenti</t>
  </si>
  <si>
    <t>B.6.d</t>
  </si>
  <si>
    <t>535.000.00</t>
  </si>
  <si>
    <t>535</t>
  </si>
  <si>
    <t>ZUWEISUNGEN AN RÜCKSTELLUNGEN FÜR RISIKEN UND AUFWENDUNGEN</t>
  </si>
  <si>
    <t>A.7.A) Quota imputata all'esercizio dei finanziamenti per investimenti dallo Stato</t>
  </si>
  <si>
    <t>A.5.A.1)  Costi capitalizzati da utilizzo finanziamenti per investimenti da Regione</t>
  </si>
  <si>
    <t>AA1000</t>
  </si>
  <si>
    <t xml:space="preserve">A.7.B)  Quota imputata all'esercizio dei finanziamenti per investimenti da Regione </t>
  </si>
  <si>
    <t>A.5.A.2)  Costi capitalizzati da utilizzo finanziamenti per investimenti dallo Stato</t>
  </si>
  <si>
    <t>AA1010</t>
  </si>
  <si>
    <t>A.7.C)  Quota imputata all'esercizio dei finanziamenti per beni di prima dotazione</t>
  </si>
  <si>
    <t>A.5.A.3)  Costi capitalizzati da utilizzo altre poste del patrimonio netto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</si>
  <si>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</si>
  <si>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</si>
  <si>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</si>
  <si>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</si>
  <si>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</si>
  <si>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</si>
  <si>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</si>
  <si>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</si>
  <si>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A.5.B)  Costi capitalizzati per costi sostenuti in economia</t>
  </si>
  <si>
    <t>AA1060</t>
  </si>
  <si>
    <t>A.9) Altri ricavi e proventi</t>
  </si>
  <si>
    <t>A.2.B) Ricavi per prestazioni non sanitarie</t>
  </si>
  <si>
    <t>AA1070</t>
  </si>
  <si>
    <t>A.9.A) Ricavi per prestazioni non sanitarie</t>
  </si>
  <si>
    <t>AA1080</t>
  </si>
  <si>
    <t>A.9.B) Fitti attivi ed altri proventi da attività immobiliari</t>
  </si>
  <si>
    <t>A.2.C.1.1) Affitti attivi ed altri proventi da attività immobiliari</t>
  </si>
  <si>
    <t>AA1090</t>
  </si>
  <si>
    <t>A.9.C) Altri proventi diversi</t>
  </si>
  <si>
    <t>A.2.C.2)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</si>
  <si>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</si>
  <si>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</si>
  <si>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</si>
  <si>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</si>
  <si>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</si>
  <si>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</si>
  <si>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E.2.B.3.1.B) Altre sopravvenienze passive v/Aziende sanitarie pubbliche della Regione</t>
  </si>
  <si>
    <t>E.2.B.3.1.B) Sopravvenienze passive v/Asl-Ao,Irccs,Pol. relative al personale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</si>
  <si>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</si>
  <si>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</si>
  <si>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</si>
  <si>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</si>
  <si>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</si>
  <si>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</si>
  <si>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</si>
  <si>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</si>
  <si>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E.2.B.3.2.B.1) Soprav. passive v/terzi relative al personale - ruolo sanitario - dirigenza medica</t>
  </si>
  <si>
    <t>EA0390</t>
  </si>
  <si>
    <t>E.2.B.3.2.B.2) Soprav. passive v/terzi relative al personale - dirigenza non medica</t>
  </si>
  <si>
    <t>E.2.B.3.2.B.2) Soprav. passive v/terzi relative al personale - ruolo sanitario - dirigenza non medica</t>
  </si>
  <si>
    <t>EA0400</t>
  </si>
  <si>
    <t>E.2.B.3.2.B.3) Soprav. passive v/terzi relative al personale - comparto</t>
  </si>
  <si>
    <t>E.2.B.3.2.B.3) Soprav. passive v/terzi relative al personale - ruolo sanitario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</si>
  <si>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</si>
  <si>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</si>
  <si>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</si>
  <si>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</si>
  <si>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</si>
  <si>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</si>
  <si>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</si>
  <si>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</si>
  <si>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</si>
  <si>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</si>
  <si>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</si>
  <si>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</si>
  <si>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</si>
  <si>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</si>
  <si>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</si>
  <si>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E.2.B.4.1) Insussistenze passive v/Asl-AO, IRCCS, Policlinici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</si>
  <si>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</si>
  <si>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</si>
  <si>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</si>
  <si>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</si>
  <si>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</si>
  <si>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</si>
  <si>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</si>
  <si>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Meno mobilità sanitaria attiva</t>
  </si>
  <si>
    <t xml:space="preserve">Abzüglich "eigene" Einnahmen </t>
  </si>
  <si>
    <t>Meno entrate "proprie"</t>
  </si>
  <si>
    <t>Gewinn-Verlust</t>
  </si>
  <si>
    <t>Utile-Perdita</t>
  </si>
  <si>
    <t>MINISTERO DELLA SALUTE</t>
  </si>
  <si>
    <t>CE</t>
  </si>
  <si>
    <t>Direzione Generale della Programmazione Sanitaria</t>
  </si>
  <si>
    <t>Direzione Generale del Sistema Informativo e Statistico Sanitario</t>
  </si>
  <si>
    <t>MODELLO DI RILEVAZIONE DEL CONTO ECONOMICO
AZIENDE SANITARIE LOCALI - AZIENDE OSPEDALIERE
IRCCS - AZIENDE OSPEDALIERE UNIVERSITARIE</t>
  </si>
  <si>
    <t>STRUTTURA RILEVATA</t>
  </si>
  <si>
    <t>PERIODO DI RILEVAZIONE</t>
  </si>
  <si>
    <t xml:space="preserve"> REGIONE</t>
  </si>
  <si>
    <t>AZIENDA / ISTITUTO</t>
  </si>
  <si>
    <t xml:space="preserve">            ANNO</t>
  </si>
  <si>
    <t xml:space="preserve">    TRIMESTRE:</t>
  </si>
  <si>
    <t xml:space="preserve">    PREVENTIVO</t>
  </si>
  <si>
    <t>X</t>
  </si>
  <si>
    <t>CONSUNTIVO</t>
  </si>
  <si>
    <t>APPROVAZIONE BILANCIO DA PARTE DEL COLLEGIO SINDACALE</t>
  </si>
  <si>
    <t xml:space="preserve">SI </t>
  </si>
  <si>
    <t xml:space="preserve">NO  </t>
  </si>
  <si>
    <t>(migliaia di euro)</t>
  </si>
  <si>
    <t>Cons</t>
  </si>
  <si>
    <t>CODICE</t>
  </si>
  <si>
    <t xml:space="preserve">                                                            VOCE MODELLO CE</t>
  </si>
  <si>
    <t>IMPORTO</t>
  </si>
  <si>
    <t>SEGNO
(+/-)</t>
  </si>
  <si>
    <t>A)  Valore della produzione</t>
  </si>
  <si>
    <t>AA0010</t>
  </si>
  <si>
    <t>A.1)  Contributi in c/esercizio</t>
  </si>
  <si>
    <t>+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</si>
  <si>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</si>
  <si>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</si>
  <si>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</si>
  <si>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</si>
  <si>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</si>
  <si>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</si>
  <si>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</si>
  <si>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</si>
  <si>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A.1.B)  Contributi c/esercizio da enti pubblici  (EXTRA FONDO)</t>
  </si>
  <si>
    <t>AA0060</t>
  </si>
  <si>
    <t xml:space="preserve">A.1.B.1)  da Regione o Prov. Aut. (extra fondo) </t>
  </si>
  <si>
    <t>A.1.B.1)  da altri enti pubblici (extra fondo) vincolati</t>
  </si>
  <si>
    <t>AA0070</t>
  </si>
  <si>
    <t>A.1.B.1.1)  Contributi da Regione o Prov. Aut. (extra fondo) vincolati</t>
  </si>
  <si>
    <t>A.1.B.1.1)  Contributi da Regione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</si>
  <si>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</si>
  <si>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</si>
  <si>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A.1.B.2.1)  Contributi da altri enti pubblici (extra fondo) vincolati</t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</si>
  <si>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</si>
  <si>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</si>
  <si>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</si>
  <si>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</si>
  <si>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</si>
  <si>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</si>
  <si>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</si>
  <si>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</si>
  <si>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</si>
  <si>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</si>
  <si>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</si>
  <si>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</si>
  <si>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</si>
  <si>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A.1.B.1.2)  Contributi da altri enti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</si>
  <si>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</si>
  <si>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</si>
  <si>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</si>
  <si>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</si>
  <si>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</si>
  <si>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</si>
  <si>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</si>
  <si>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B.7.A.3) Costo del personale dirigente ruolo tecnico - altro</t>
  </si>
  <si>
    <t>BA2370</t>
  </si>
  <si>
    <t>720.200.20</t>
  </si>
  <si>
    <t>Prestazioni ambulatoriali</t>
  </si>
  <si>
    <t>720.200.30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</si>
  <si>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</si>
  <si>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</si>
  <si>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</si>
  <si>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</si>
  <si>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</si>
  <si>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</si>
  <si>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</si>
  <si>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</si>
  <si>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</si>
  <si>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</si>
  <si>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</si>
  <si>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B.2.A.13)  Rimborsi, assegni e contributi sanitari</t>
  </si>
  <si>
    <t>BA1290</t>
  </si>
  <si>
    <t>B.2.A.14.1)  Contributi ad associazioni di volontariato</t>
  </si>
  <si>
    <t>B.2.A.13.1)  Contributi ad associazioni di volontariato</t>
  </si>
  <si>
    <t>BA1300</t>
  </si>
  <si>
    <t>B.2.A.14.2)  Rimborsi per cure all'estero</t>
  </si>
  <si>
    <t>B.2.A.13.2)  Rimborsi per cure all'estero</t>
  </si>
  <si>
    <t>BA1310</t>
  </si>
  <si>
    <t>B.2.A.14.3)  Contributi a società partecipate e/o enti dipendenti della Regione</t>
  </si>
  <si>
    <t>B.2.A.13.3)  Contributi per ARPA</t>
  </si>
  <si>
    <t>BA1320</t>
  </si>
  <si>
    <t>B.2.A.14.4)  Contributo Legge 210/92</t>
  </si>
  <si>
    <t>B.2.A.13.5)  Contributo Legge 210/92</t>
  </si>
  <si>
    <t>BA1330</t>
  </si>
  <si>
    <t>B.2.A.14.5)  Altri rimborsi, assegni e contributi</t>
  </si>
  <si>
    <t>B.2.A.13.6)  Altri rimborsi, assegni e contributi</t>
  </si>
  <si>
    <t>BA1340</t>
  </si>
  <si>
    <t>A.4.B.4)  Altre prestazioni sanitarie e sociosanitarie a rilevanza sanitaria erogate da privati v/residenti Extraregione in compensazione (mobilità attiva)</t>
  </si>
  <si>
    <t>A.2.A.2.4)  Altre prestazioni sanitarie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</si>
  <si>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</si>
  <si>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</si>
  <si>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 xml:space="preserve">A.2.A.3)  Ricavi per prestazioni sanitarie erogate a soggetti privati </t>
  </si>
  <si>
    <t>AA0670</t>
  </si>
  <si>
    <t>A.4.D)  Ricavi per prestazioni sanitarie erogate in regime di intramoenia</t>
  </si>
  <si>
    <t>A.2.A.4)  Ricavi per prestazioni sanitarie erogate in regime di intramoenia</t>
  </si>
  <si>
    <t>AA0680</t>
  </si>
  <si>
    <t>A.4.D.1)  Ricavi per prestazioni sanitarie intramoenia - Area ospedaliera</t>
  </si>
  <si>
    <t>A.2.A.4.1)  Ricavi per prestazioni sanitarie intramoenia - Area ospedaliera</t>
  </si>
  <si>
    <t>AA0690</t>
  </si>
  <si>
    <t>A.4.D.2)  Ricavi per prestazioni sanitarie intramoenia - Area specialistica</t>
  </si>
  <si>
    <t>A.2.A.4.2)  Ricavi per prestazioni sanitarie intramoenia - Area specialistica</t>
  </si>
  <si>
    <t>AA0700</t>
  </si>
  <si>
    <t>A.4.D.3)  Ricavi per prestazioni sanitarie intramoenia - Area sanità pubblica</t>
  </si>
  <si>
    <t>A.2.A.4.3)  Ricavi per prestazioni sanitarie intramoenia - Area sanità pubblica</t>
  </si>
  <si>
    <t>AA0710</t>
  </si>
  <si>
    <t>A.4.D.4)  Ricavi per prestazioni sanitarie intramoenia - Consulenze (ex art. 55 c.1 lett. c), d) ed ex art. 57-58)</t>
  </si>
  <si>
    <t>A.2.A.4.4)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</si>
  <si>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</si>
  <si>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</si>
  <si>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A.2.A.4.5)  Ricavi per prestazioni sanitarie intramoenia - Consulenze (ex art. 55 c.1 lett. c), d) ed ex Art. 57-58) (Asl - Ao, Irccs e Policlinici della Regione)</t>
  </si>
  <si>
    <t>AA0730</t>
  </si>
  <si>
    <t>A.4.D.6)  Ricavi per prestazioni sanitarie intramoenia - Altro</t>
  </si>
  <si>
    <t>A.2.A.4.6)  Ricavi per prestazioni sanitarie intramoenia - Altro</t>
  </si>
  <si>
    <t>AA0740</t>
  </si>
  <si>
    <t>A.4.D.7)  Ricavi per prestazioni sanitarie intramoenia - Altro (Aziende sanitarie pubbliche della Regione)</t>
  </si>
  <si>
    <t>A.2.A.4.7)  Ricavi per prestazioni sanitarie intramoenia - Altro (Asl - Ao, Irccs e Policlinici della Regione)</t>
  </si>
  <si>
    <t>AA0750</t>
  </si>
  <si>
    <t>A.5) Concorsi, recuperi e rimborsi</t>
  </si>
  <si>
    <t>A.3)  Concorsi, recuperi e rimborsi per attività tipiche</t>
  </si>
  <si>
    <t>AA0760</t>
  </si>
  <si>
    <t>A.5.A) Rimborsi assicurativi</t>
  </si>
  <si>
    <t>A.3.A) Rimborsi assicurativi</t>
  </si>
  <si>
    <t>AA0770</t>
  </si>
  <si>
    <t>A.5.B) Concorsi, recuperi e rimborsi da Regione</t>
  </si>
  <si>
    <t>A.3.B.3) Concorsi, recuperi e rimborsi v/Regione</t>
  </si>
  <si>
    <t>AA0780</t>
  </si>
  <si>
    <t>A.5.B.1) Rimborso degli oneri stipendiali del personale dell'azienda in posizione di comando presso la Regione</t>
  </si>
  <si>
    <t>A.3.B.3.1) Rimborso degli oneri stipendiali del personale dell'azienda in posizione di comando v/Regione</t>
  </si>
  <si>
    <t>AA0790</t>
  </si>
  <si>
    <t>A.5.B.2) Altri concorsi, recuperi e rimborsi da parte della Regione</t>
  </si>
  <si>
    <t>510.700.22</t>
  </si>
  <si>
    <t>COMPENSI PER IL PERSONALE NON SANITARIO IN COMANDO DA AS EXTRA - PAB</t>
  </si>
  <si>
    <t>B.2.B.2.4.C</t>
  </si>
  <si>
    <t>AA0820</t>
  </si>
  <si>
    <t>A.5.C.2) Rimborsi per acquisto beni da parte di Aziende sanitarie pubbliche della Regione</t>
  </si>
  <si>
    <t>A.3.B.1.2) Rimborsi per acquisto beni sanitari per Asl-AO, IRCCS, Policlinici della Regione</t>
  </si>
  <si>
    <t>AA0830</t>
  </si>
  <si>
    <t>A.5.C.3) Altri concorsi, recuperi e rimborsi da parte di Aziende sanitarie pubbliche della Regione</t>
  </si>
  <si>
    <t>A.3.B.1.4) Altri concorsi, recuperi e rimborsi per attività tipiche da parte di Asl-AO, IRCCS, Policlinici della Regione</t>
  </si>
  <si>
    <t>AA0840</t>
  </si>
  <si>
    <t>A.5.D) Concorsi, recuperi e rimborsi da altri soggetti pubblici</t>
  </si>
  <si>
    <t>A.3.B.2) Concorsi, recuperi e rimborsi v/altri Enti Pubblici</t>
  </si>
  <si>
    <t>AA0850</t>
  </si>
  <si>
    <t>A.5.D.1) Rimborso degli oneri stipendiali del personale dipendente dell'azienda in posizione di comando presso altri soggetti pubblici</t>
  </si>
  <si>
    <t>A.2.B.2.1) Rimborso degli oneri stipendiali del personale  dipendente dell'azienda in posizione di comando v/altri Enti Pubblici</t>
  </si>
  <si>
    <t>AA0860</t>
  </si>
  <si>
    <t>A.5.D.2) Rimborsi per acquisto beni da parte di altri soggetti pubblici</t>
  </si>
  <si>
    <t>A.3.B.2.2) Rimborsi per acquisto beni sanitari v/altri Enti Pubblici</t>
  </si>
  <si>
    <t>AA0870</t>
  </si>
  <si>
    <t>A.5.D.3) Altri concorsi, recuperi e rimborsi da parte di altri soggetti pubblici</t>
  </si>
  <si>
    <t>A.3.B.2.4) Altri concorsi, recuperi e rimborsi per attività tipiche v/Altri Enti Pubblici</t>
  </si>
  <si>
    <t>AA0880</t>
  </si>
  <si>
    <t>A.5.E) Concorsi, recuperi e rimborsi da privati</t>
  </si>
  <si>
    <t>A.3.B.4) Concorsi, recuperi e rimborsi v/privati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</si>
  <si>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</si>
  <si>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</si>
  <si>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</si>
  <si>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</si>
  <si>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</si>
  <si>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</si>
  <si>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</si>
  <si>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</si>
  <si>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</si>
  <si>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</si>
  <si>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</si>
  <si>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</si>
  <si>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A.4)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</si>
  <si>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</si>
  <si>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</si>
  <si>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</si>
  <si>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</si>
  <si>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</si>
  <si>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</si>
  <si>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</si>
  <si>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</si>
  <si>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A.5.A)  Costi capitalizzati da utilizzo finanziamenti per investimenti// [Costi Sterilizzati]</t>
  </si>
  <si>
    <t>AA0990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</si>
  <si>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</si>
  <si>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</si>
  <si>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</si>
  <si>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</si>
  <si>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</si>
  <si>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</si>
  <si>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</si>
  <si>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</si>
  <si>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</si>
  <si>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</si>
  <si>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</si>
  <si>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</si>
  <si>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</si>
  <si>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</si>
  <si>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</si>
  <si>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</si>
  <si>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</si>
  <si>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</si>
  <si>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</si>
  <si>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</si>
  <si>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</si>
  <si>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</si>
  <si>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</si>
  <si>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</si>
  <si>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E.2.B.2) Oneri da cause civili</t>
  </si>
  <si>
    <t>EA0310</t>
  </si>
  <si>
    <t>E.2.B.3) Sopravvenienze passive</t>
  </si>
  <si>
    <t>EA0320</t>
  </si>
  <si>
    <t>E.2.B.3.1) Sopravvenienze passive v/Aziende sanitarie pubbliche della Regione</t>
  </si>
  <si>
    <t>E.2.B.3.1) Sopravvenienze passive v/Asl-AO, IRCCS, Policlinici</t>
  </si>
  <si>
    <t>EA0330</t>
  </si>
  <si>
    <t>E.2.B.3.1.A) Sopravvenienze passive v/Aziende sanitarie pubbliche relative alla mobilità intraregionale</t>
  </si>
  <si>
    <t>E.2.B.3.1.A) Sopravvenienze passive v/Asl-Ao,Irccs,Pol. relative alla mobilità extraregionale</t>
  </si>
  <si>
    <t>EA0340</t>
  </si>
  <si>
    <t>x.x.x</t>
  </si>
  <si>
    <t>ERLÖSE</t>
  </si>
  <si>
    <t>RICAVI</t>
  </si>
  <si>
    <t>700.000.00</t>
  </si>
  <si>
    <t>BEITRÄGE DES LANDES FÜR LAUFENDE AUSGABEN</t>
  </si>
  <si>
    <t>CONTRIBUTI IN C/ESERCIZIO DA PAB</t>
  </si>
  <si>
    <t>700.100.00</t>
  </si>
  <si>
    <t xml:space="preserve">NICHT VERWENDUNGSGEBUNDENE BEITRÄGE DES LANDES FÜR LAUFENDE AUSGABEN </t>
  </si>
  <si>
    <t>CONTRIBUTI IN C/ESERCIZIO DA PAB CON DESTINAZIONE INDISTINTA</t>
  </si>
  <si>
    <t>700.100.10</t>
  </si>
  <si>
    <t>34) Meno entrate Contributi PAB o Stato *</t>
  </si>
  <si>
    <t>A.1.a</t>
  </si>
  <si>
    <t>700.200.00</t>
  </si>
  <si>
    <t xml:space="preserve">VERWENDUNGSGEBUNDENE BEITRÄGE DES LANDES FÜR LAUFENDE AUSGABEN </t>
  </si>
  <si>
    <t>CONTRIBUTI IN C/ESERCIZIO DA PAB CON DESTINAZIONE VINCOLATA</t>
  </si>
  <si>
    <t>700.200.10</t>
  </si>
  <si>
    <t>700.300.00</t>
  </si>
  <si>
    <t>BEITRÄGE DES LANDES FÜR LAUFENDE AUSGABEN FÜR DIE ERNEUERUNG VON VERTRÄGEN</t>
  </si>
  <si>
    <t>CONTRIBUTI IN C/ESERCIZIO DA PAB PER RINNOVI CONTRATTUALI</t>
  </si>
  <si>
    <t>700.300.10</t>
  </si>
  <si>
    <t>700.400.00</t>
  </si>
  <si>
    <t>BEITRÄGE DES LANDES FÜR LAUFENDE AUSGABEN FÜR ZUSÄTZLICHE BETREUUNG</t>
  </si>
  <si>
    <t>CONTRIBUTI IN C/ESERCIZIO DA PAB PER ASSISTENZA AGGIUNTIVA</t>
  </si>
  <si>
    <t>700.400.10</t>
  </si>
  <si>
    <t>LEISTUNGEN GEM. ART. 15 LG 30/92 (AUSSERORDENTLICHE VERSORGUNG MIT PROTHESEN)</t>
  </si>
  <si>
    <t>PRESTAZIONI DI CUI ALL'ART. 15 LP 30/92 (FORN. STRAORD. PROT.)</t>
  </si>
  <si>
    <t>700.400.20</t>
  </si>
  <si>
    <t>700.400.30</t>
  </si>
  <si>
    <t>LEISTUNGEN GEM. LG 16/88 (ZAHNÄRZTLICHE BETREUUNG)</t>
  </si>
  <si>
    <t>PRESTAZIONI DI CUI L.P. 16/88 (ASSISTENZA ODONTOIATRICA)</t>
  </si>
  <si>
    <t>700.400.90</t>
  </si>
  <si>
    <t>SONSTIGE BEITRÄGE DES LANDES FÜR ZUSÄTZLICHE BETREUUNG</t>
  </si>
  <si>
    <t xml:space="preserve">ALTRI CONTRIBUTI IN C/ESERCIZIO DA PAB PER ASSISTENZA AGGIUNTIVA </t>
  </si>
  <si>
    <t>700.450.00</t>
  </si>
  <si>
    <t>NOCH ZUZUWEISENDE LANDESBEITRÄGE FÜR LAUFENDE AUSGABEN DER ZUSÄTZLICHEN BETREUUNG</t>
  </si>
  <si>
    <t>CONTRIBUTI IN C/ESERCIZIO DA PAB PER ASSISTENZA AGGIUNTIVA DA ASSEGNARE</t>
  </si>
  <si>
    <t>700.450.10</t>
  </si>
  <si>
    <t>LEISTUNGEN GEM. ART. 15 LG 30/92 (AUSSERORDENTLICHE VERSORGUNG MIT PROTHESEN) NOCH ZUZUWEISEN</t>
  </si>
  <si>
    <t>PRESTAZIONI DI CUI ALL'ART. 15 LP 30/92 (FORN. STRAORD. PROT.) DA ASSEGNARE</t>
  </si>
  <si>
    <t>700.450.20</t>
  </si>
  <si>
    <t>LEISTUNGEN GEM. LG 2/86 (GALENIKA UND SANITÄRES MATERIAL) NOCH ZUZUWEISEN</t>
  </si>
  <si>
    <t>PRESTAZIONI DI CUI L.P. 2/86 (GALENICI E MATERIALE SANITARIO) DA ASSEGNARE</t>
  </si>
  <si>
    <t>700.450.30</t>
  </si>
  <si>
    <t>LEISTUNGEN GEM. LG 16/88 (ZAHNÄRZTLICHE BETREUUNG) NOCH ZUZUWEISEN</t>
  </si>
  <si>
    <t>PRESTAZIONI DI CUI L.P. 16/88 (ASSISTENZA ODONTOIATRICA) DA ASSEGNARE</t>
  </si>
  <si>
    <t>700.450.90</t>
  </si>
  <si>
    <t>SONSTIGE BEITRÄGE DES LANDES FÜR ZUSÄTZLICHE BETREUUNG NOCH ZUZUWEISEN</t>
  </si>
  <si>
    <t>ALTRI CONTRIBUTI IN C/ESERCIZIO DA PAB PER ASSISTENZA AGGIUNTIVA DA ASSEGNARE</t>
  </si>
  <si>
    <t>710.000.00</t>
  </si>
  <si>
    <t>710</t>
  </si>
  <si>
    <t>SONSTIGE BEITRÄGE FÜR LAUFENDE AUSGABEN</t>
  </si>
  <si>
    <t>ALTRI CONTRIBUTI IN C/ESERCIZIO</t>
  </si>
  <si>
    <t>710.100.00</t>
  </si>
  <si>
    <t>BEITRÄGE FÜR LAUFENDE AUSGABEN VON STAATLICHEN VERWALTUNGEN</t>
  </si>
  <si>
    <t>CONTRIBUTI IN C/ESERCIZIO DA AMMINISTRAZIONI STATALI</t>
  </si>
  <si>
    <t>710.100.10</t>
  </si>
  <si>
    <t>710.200.00</t>
  </si>
  <si>
    <t>BEITRÄGE FÜR LAUFENDE AUSGABEN VON ANDEREN KÖRPERSCHAFTEN</t>
  </si>
  <si>
    <t>CONTRIBUTI IN C/ESERCIZIO DA ALTRI ENTI</t>
  </si>
  <si>
    <t>710.200.10</t>
  </si>
  <si>
    <t>720.000.00</t>
  </si>
  <si>
    <t>720</t>
  </si>
  <si>
    <t>ERLÖSE AUS LEISTUNGEN</t>
  </si>
  <si>
    <t>RICAVI PER PRESTAZIONI</t>
  </si>
  <si>
    <t>720.100.00</t>
  </si>
  <si>
    <t>ERLÖSE AUS KRANKENHAUSAUFENTHALTSBEZOGENEN LEISTUNGEN</t>
  </si>
  <si>
    <t>RICAVI PER PRESTAZIONI IN REGIME DI RICOVERO</t>
  </si>
  <si>
    <t>LIEFERUNG VON SANITÄREN GÜTERN VON SANITÄTSBETRIEBEN AUSSERHALB DES LANDES</t>
  </si>
  <si>
    <t>FORNITURE DI PRODOTTI SANITARI DA PARTE DELLE AZIENDE SANITARIE EXTRA PAB</t>
  </si>
  <si>
    <t>410.300.21</t>
  </si>
  <si>
    <t>LIEFERUNG VON NICHT-SANITÄREN GÜTERN VON SANITÄTSBETRIEBEN AUSSERHALB DES LANDES</t>
  </si>
  <si>
    <t>FORNITURE DI PRODOTTI NON SANITARI DA PARTE DELLE AZIENDE SANITARIE EXTRA  PAB</t>
  </si>
  <si>
    <t>420.000.00</t>
  </si>
  <si>
    <t>420</t>
  </si>
  <si>
    <t>RÜCKERSTATTUNGEN, ZUWEISUNGEN UND BEITRÄGE</t>
  </si>
  <si>
    <t>RIMBORSI, ASSEGNI E CONTRIBUTI</t>
  </si>
  <si>
    <t>420.100.00</t>
  </si>
  <si>
    <t>RÜCKERSTATTUNGEN FÜR STATIONÄRE BEHANDLUNG IN ITALIEN</t>
  </si>
  <si>
    <t>RIMBORSI PER RICOVERI IN ITALIA</t>
  </si>
  <si>
    <t>420.100.10</t>
  </si>
  <si>
    <t>Altri rimborsi, assegni e contributi</t>
  </si>
  <si>
    <t>420.110.00</t>
  </si>
  <si>
    <t>RÜCKERSTATTUNGEN FÜR STATIONÄRE BEHANDLUNG IM AUSLAND</t>
  </si>
  <si>
    <t>RIMBORSI PER RICOVERI ALL'ESTERO</t>
  </si>
  <si>
    <t>420.110.10</t>
  </si>
  <si>
    <t>Rimborsi per cure all'estero</t>
  </si>
  <si>
    <t>420.120.00</t>
  </si>
  <si>
    <t>RÜCKERSTATTUNGEN FÜR ERGÄNZENDE BEHANDLUNG</t>
  </si>
  <si>
    <t>RIMBORSI PER ASSISTENZA INTEGRATIVA</t>
  </si>
  <si>
    <t>420.120.10</t>
  </si>
  <si>
    <t>420.130.00</t>
  </si>
  <si>
    <t>RÜCKERSTATTUNGEN FÜR ALLGEMEIN-ÄRZTLICHE BETREUUNG</t>
  </si>
  <si>
    <t>RIMBORSI PER ASSISTENZA MEDICO GENERICA</t>
  </si>
  <si>
    <t>420.130.10</t>
  </si>
  <si>
    <t>420.130.20</t>
  </si>
  <si>
    <t>RÜCKERSTATTUNGEN DER KOSTEN FÜR HAUSGEBURTEN (LG 33/88 ART. 21)</t>
  </si>
  <si>
    <t>420.140.00</t>
  </si>
  <si>
    <t>RÜCKERSTATTUNGEN FÜR FACHÄRZTLICHE LEISTUNGEN</t>
  </si>
  <si>
    <t>RIMBORSI PER PRESTAZIONI SPECIALISTICHE</t>
  </si>
  <si>
    <t>420.140.10</t>
  </si>
  <si>
    <t>420.150.00</t>
  </si>
  <si>
    <t>RÜCKERSTATTUNGEN FÜR ZAHNÄRZTLICHE LEISTUNGEN LG 16/88</t>
  </si>
  <si>
    <t>RIMBORSI PER ASSISTENZA ODONTOIATRICA LP 16/88</t>
  </si>
  <si>
    <t>420.150.10</t>
  </si>
  <si>
    <t>420.200.00</t>
  </si>
  <si>
    <t>BEITRÄGE, ZUWEISUNGEN UND VERSCHIEDENE UNTERSTÜTZUNGSGELDER FÜR ALLGEMEIN-ÄRZTLICHE BETREUUNG</t>
  </si>
  <si>
    <t>VERWENDUNG DER ANFANGSBEWERTUNGSRÜCKLAGE DES ANLAGEVERMÖGENS</t>
  </si>
  <si>
    <t>UTILIZZO RISERVA PER VALUTAZIONE INIZIALE DELLE IMMOBILIZZAZIONI</t>
  </si>
  <si>
    <t>810.400.10</t>
  </si>
  <si>
    <t>810.500.00</t>
  </si>
  <si>
    <t>VERWENDUNG DER RÜCKLAGE FÜR IN VORHERIGEN GESCHÄFTSJAHREN ZWECKGEBUNDENE INVESTITIONEN</t>
  </si>
  <si>
    <t>UTILIZZO RISERVA PER INVESTIMENTI GIA' IMPEGNATI NELLE GESTIONI PREGRESSE</t>
  </si>
  <si>
    <t>810.500.10</t>
  </si>
  <si>
    <t>810.600.00</t>
  </si>
  <si>
    <t>VERWENDUNG DER RÜCKLAGE FÜR SCHENKUNGEN UND LEGATE</t>
  </si>
  <si>
    <t>UTILIZZO RISERVA PER DONAZIONI E LASCITI</t>
  </si>
  <si>
    <t>810.600.10</t>
  </si>
  <si>
    <t>TOTALE ATTIVO</t>
  </si>
  <si>
    <t>TOTALE PASSIVO E NETTO</t>
  </si>
  <si>
    <t>TOTALE COSTI</t>
  </si>
  <si>
    <t>TOTALE RICAVI</t>
  </si>
  <si>
    <t>RISULTATO ECONOMICO</t>
  </si>
  <si>
    <t>B.3.C)  Manutenzione e riparazione alle attrezzature sanitarie e scientifiche</t>
  </si>
  <si>
    <t>B.3.C)  Manutenzione e riparazione alle attrezzature tecnico-scientifico sanitarie</t>
  </si>
  <si>
    <t>BA1950</t>
  </si>
  <si>
    <t>B.3.D)  Manutenzione e riparazione ai mobili e arredi</t>
  </si>
  <si>
    <t>BA1960</t>
  </si>
  <si>
    <t>B.3.E)  Manutenzione e riparazione agli automezzi</t>
  </si>
  <si>
    <t>B.3.D)  Manutenzione e riparazione per la manut. di automezzi (sanitari e non)</t>
  </si>
  <si>
    <t>BA1970</t>
  </si>
  <si>
    <t>B.3.F)  Altre manutenzioni e riparazioni</t>
  </si>
  <si>
    <t>B.3.E)  Altre manutenzioni e riparazioni</t>
  </si>
  <si>
    <t>BA1980</t>
  </si>
  <si>
    <t>B.3.G)  Manutenzioni e riparazioni da Aziende sanitarie pubbliche della Regione</t>
  </si>
  <si>
    <t>B.3.F)  Manutentioni e riparazioni da Asl-AO, IRCCS, Policlinici della Regione</t>
  </si>
  <si>
    <t>BA1990</t>
  </si>
  <si>
    <t>B.4)   Godimento di beni di terzi</t>
  </si>
  <si>
    <t>BA2000</t>
  </si>
  <si>
    <t>B.4.A)  Fitti passivi</t>
  </si>
  <si>
    <t>B.4.A)  Affitti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</si>
  <si>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</si>
  <si>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</si>
  <si>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</si>
  <si>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</si>
  <si>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</si>
  <si>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</si>
  <si>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</si>
  <si>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</si>
  <si>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</si>
  <si>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</si>
  <si>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</si>
  <si>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</si>
  <si>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</si>
  <si>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</si>
  <si>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B.4.D)  Locazioni e noleggi da Asl-Ao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</si>
  <si>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</si>
  <si>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</si>
  <si>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</si>
  <si>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</si>
  <si>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</si>
  <si>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</si>
  <si>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</si>
  <si>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</si>
  <si>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</si>
  <si>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</si>
  <si>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B.6.A) Costo del personale dirigente ruolo professionale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</si>
  <si>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</si>
  <si>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</si>
  <si>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</si>
  <si>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</si>
  <si>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</si>
  <si>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</si>
  <si>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</si>
  <si>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</si>
  <si>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</si>
  <si>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</si>
  <si>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</si>
  <si>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</si>
  <si>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</si>
  <si>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</si>
  <si>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</si>
  <si>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</si>
  <si>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B.2.A.7.4.B) Servizi sanitari per assistenza ospedaliera da Ospedali Classificati privati</t>
  </si>
  <si>
    <t>B.2.A.6.4.B) Servizi sanitari per assistenza ospedaliera da Ospedali Classificati Privati</t>
  </si>
  <si>
    <t>BA0870</t>
  </si>
  <si>
    <t>B.2.A.7.4.C) Servizi sanitari per assistenza ospedaliera da Case di Cura private</t>
  </si>
  <si>
    <t>B.2.A.6.4.C) Servizi sanitari per assistenza ospedaliera da Case di Cura Private</t>
  </si>
  <si>
    <t>BA0880</t>
  </si>
  <si>
    <t>B.2.A.7.4.D) Servizi sanitari per assistenza ospedaliera da altri privati</t>
  </si>
  <si>
    <t>B.2.A.6.4.D) Servizi sanitari per assistenza ospedaliera da altri soggetti privati</t>
  </si>
  <si>
    <t>BA0890</t>
  </si>
  <si>
    <t>B.2.A.7.5) - da privato per cittadini non residenti - Extraregione (mobilità attiva in compensazione)</t>
  </si>
  <si>
    <t>B.2.A.6.5)  - da privato per cittadini non residenti - extraregione (mobilità attiva in compensazione)</t>
  </si>
  <si>
    <t>BA0900</t>
  </si>
  <si>
    <t>B.2.A.8)   Acquisto prestazioni di psichiatria residenziale e semiresidenziale</t>
  </si>
  <si>
    <t>B.2.A.7)   Acquisto prestazioni di psichiatria residenziale e semiresidenziale</t>
  </si>
  <si>
    <t>BA0910</t>
  </si>
  <si>
    <t>B.2.A.8.1) - da pubblico (Aziende sanitarie pubbliche della Regione)</t>
  </si>
  <si>
    <t>B.2.A.7.1)  - da pubblico (Asl-AO, IRCCS, Policlinici della Regione)</t>
  </si>
  <si>
    <t>BA0920</t>
  </si>
  <si>
    <t>B.2.A.8.2) - da pubblico (altri soggetti pubbl. della Regione)</t>
  </si>
  <si>
    <t>B.2.A.7.2)  - da pubblico (altri soggetti pubbl. della Regione)</t>
  </si>
  <si>
    <t>BA0930</t>
  </si>
  <si>
    <t>B.2.A.8.3) - da pubblico (Extraregione) - non soggette a compensazione</t>
  </si>
  <si>
    <t>B.2.A.7.3)  - da pubblico (extra Regione) - non soggette a compensazione</t>
  </si>
  <si>
    <t>BA0940</t>
  </si>
  <si>
    <t>B.2.A.8.4) - da privato (intraregionale)</t>
  </si>
  <si>
    <t>B.2.A.7.4)  - da privato</t>
  </si>
  <si>
    <t>BA0950</t>
  </si>
  <si>
    <t>B.2.A.8.5) - da privato (extraregionale)</t>
  </si>
  <si>
    <t>BA0960</t>
  </si>
  <si>
    <t>B.2.A.9)   Acquisto prestazioni di distribuzione farmaci File F</t>
  </si>
  <si>
    <t>B.2.A.8)   Acquisto prestazioni di distribuzione farmaci File F</t>
  </si>
  <si>
    <t>BA0970</t>
  </si>
  <si>
    <t>B.2.A.9.1) - da pubblico (Aziende sanitarie pubbliche della Regione) - Mobilità intraregionale</t>
  </si>
  <si>
    <t>B.2.A.8.1)  - da pubblico (Asl-AO, IRCCS, Policlinici della Regione)</t>
  </si>
  <si>
    <t>BA0980</t>
  </si>
  <si>
    <t>B.2.A.9.2) - da pubblico (altri soggetti pubbl. della Regione)</t>
  </si>
  <si>
    <t>BA0990</t>
  </si>
  <si>
    <t>B.2.A.9.3) - da pubblico (Extraregione)</t>
  </si>
  <si>
    <t>B.2.A.8.3) - da pubblico (extra Regione)</t>
  </si>
  <si>
    <t>BA1000</t>
  </si>
  <si>
    <t>B.2.A.9.4) - da privato (intraregionale)</t>
  </si>
  <si>
    <t>B.2.A.8.4) - da privato (intraregionale ed extraregionale)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</si>
  <si>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</si>
  <si>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</si>
  <si>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</si>
  <si>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</si>
  <si>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B.2.A.8.5) - da privato per cittadini non residenti - extraregione (mobilità attiva in compensazione)</t>
  </si>
  <si>
    <t>BA1030</t>
  </si>
  <si>
    <t>B.2.A.10)   Acquisto prestazioni termali in convenzione</t>
  </si>
  <si>
    <t>B.2.A.9)   Acquisto prestazioni termali in convenzione</t>
  </si>
  <si>
    <t>BA1040</t>
  </si>
  <si>
    <t>B.2.A.10.1) - da pubblico (Aziende sanitarie pubbliche della Regione) - Mobilità intraregionale</t>
  </si>
  <si>
    <t>B.2.A.9.1)  - da pubblico (Asl-AO, IRCCS, Policlinici della Regione)</t>
  </si>
  <si>
    <t>BA1050</t>
  </si>
  <si>
    <t>B.2.A.10.2) - da pubblico (altri soggetti pubbl. della Regione)</t>
  </si>
  <si>
    <t>BA1060</t>
  </si>
  <si>
    <t>B.2.A.10.3) - da pubblico (Extraregione)</t>
  </si>
  <si>
    <t>B.2.A.9.3) - da pubblico (extra Regione)</t>
  </si>
  <si>
    <t>BA1070</t>
  </si>
  <si>
    <t>Prestazioni di ricovero</t>
  </si>
  <si>
    <t>33) Meno entrate "proprie"</t>
  </si>
  <si>
    <t>32) Meno mobilità sanitaria attiva</t>
  </si>
  <si>
    <t>720.100.20</t>
  </si>
  <si>
    <t>KRANKENHAUSAUFENTHALTSBEZOGENE LEISTUNGEN  FÜR SANITÄTSBETRIEBE AUSSERHALB DES LANDES (DIREKT VERRECHNET)</t>
  </si>
  <si>
    <t>B.2.A.10.4) - da privato</t>
  </si>
  <si>
    <t>B.2.A.9.4) - da privato</t>
  </si>
  <si>
    <t>BA1080</t>
  </si>
  <si>
    <t>B.2.A.10.5) - da privato per cittadini non residenti - Extraregione (mobilità attiva in compensazione)</t>
  </si>
  <si>
    <t>B.2.A.9.5) - da privato  per cittadini non residenti - extraregione (mobilità attiva in compensazione)</t>
  </si>
  <si>
    <t>BA1090</t>
  </si>
  <si>
    <t>B.2.A.11)   Acquisto prestazioni di trasporto sanitario</t>
  </si>
  <si>
    <t>B.2.A.10)   Acquisto prestazioni trasporto in emergenza ed urgenza</t>
  </si>
  <si>
    <t>BA1100</t>
  </si>
  <si>
    <t>B.2.A.11.1) - da pubblico (Aziende sanitarie pubbliche della Regione) - Mobilità intraregionale</t>
  </si>
  <si>
    <t>B.2.A.10.1)  - da pubblico (Asl-AO, IRCCS, Policlinici della Regione)</t>
  </si>
  <si>
    <t>BA1110</t>
  </si>
  <si>
    <t>B.2.A.11.2) - da pubblico (altri soggetti pubbl. della Regione)</t>
  </si>
  <si>
    <t>BA1120</t>
  </si>
  <si>
    <t>B.2.A.11.3) - da pubblico (Extraregione)</t>
  </si>
  <si>
    <t>B.2.A.10.3) - da pubblico (extra Regione)</t>
  </si>
  <si>
    <t>BA1130</t>
  </si>
  <si>
    <t>B.2.A.11.4) - da privato</t>
  </si>
  <si>
    <t>BA1140</t>
  </si>
  <si>
    <t>B.2.A.12)   Acquisto prestazioni Socio-Sanitarie a rilevanza sanitaria</t>
  </si>
  <si>
    <t>B.2.A.11)   Acquisto prestazioni Socio-Sanitarie a rilevanza sanitaria</t>
  </si>
  <si>
    <t>BA1150</t>
  </si>
  <si>
    <t>B.2.A.12.1) - da pubblico (Aziende sanitarie pubbliche della Regione) - Mobilità intraregionale</t>
  </si>
  <si>
    <t>B.2.A.11.1)  - da pubblico (Asl-AO, IRCCS, Policlinici della Regione)</t>
  </si>
  <si>
    <t>BA1160</t>
  </si>
  <si>
    <t>B.2.A.12.2) - da pubblico (altri soggetti pubblici della Regione)</t>
  </si>
  <si>
    <t>B.2.A.11.2)  - da pubblico (altri enti pubblici)</t>
  </si>
  <si>
    <t>BA1170</t>
  </si>
  <si>
    <t>B.2.A.12.3) - da pubblico (Extraregione) non soggette a compensazione</t>
  </si>
  <si>
    <t>B.2.A.11.3) - da pubblico (extra Regione) non soggette a compensazione</t>
  </si>
  <si>
    <t>BA1180</t>
  </si>
  <si>
    <t>B.2.A.12.4) - da privato (intraregionale)</t>
  </si>
  <si>
    <t>B.2.A.11.4) - da privato (intraregionale ed extraregionale)</t>
  </si>
  <si>
    <t>BA1190</t>
  </si>
  <si>
    <t>B.2.A.12.5) - da privato (extraregionale)</t>
  </si>
  <si>
    <t>BA1200</t>
  </si>
  <si>
    <t>B.2.A.13)  Compartecipazione al personale per att. libero-prof. (intramoenia)</t>
  </si>
  <si>
    <t>B.2.A.12)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</si>
  <si>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</si>
  <si>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</si>
  <si>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</si>
  <si>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</si>
  <si>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</si>
  <si>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3.) Jahresergebnis</t>
  </si>
  <si>
    <t>3.) risultato</t>
  </si>
  <si>
    <t>Weitere Finanzierungen - Kürzungen von Landesfinanzierungen - Staatliche Einsparungsmaßnahmen</t>
  </si>
  <si>
    <t>4.) Übertrag Jahresergebnis</t>
  </si>
  <si>
    <t>4.) riporto risultato</t>
  </si>
  <si>
    <t>Mittel aus Gewinnvorträgen</t>
  </si>
  <si>
    <t>Gewinnrücklage</t>
  </si>
  <si>
    <t>A.4.A.3.12.B) Altre prestazioni sanitarie e socio-sanitarie a rilevanza sanitaria non soggette a compensazione Extraregione</t>
  </si>
  <si>
    <t>A.2.A.1.3.F.2) Altre prestazioni sanitarie e socio-sanitarie non soggetta a compenzazione Extraregione</t>
  </si>
  <si>
    <t>AA0600</t>
  </si>
  <si>
    <t>A.4.A.3.13) Altre prestazioni sanitarie a rilevanza sanitaria - Mobilità attiva Internazionale</t>
  </si>
  <si>
    <t>A.2.A.1.3.G) Altre prestazioni sanitarie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</si>
  <si>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</si>
  <si>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</si>
  <si>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A.2.A.2)  Ricavi per prestazioni sanitarie erogate da soggetti privati v/ residenti extraregione in compensazione (mobilità attiva)</t>
  </si>
  <si>
    <t>AA0620</t>
  </si>
  <si>
    <t>A.4.B.1)  Prestazioni di ricovero da priv. Extraregione in compensazione (mobilità attiva)</t>
  </si>
  <si>
    <t>A.2.A.2.1)  Prestazioni di ricovero da priv. extraregione in compensazione (mobilità attiva)</t>
  </si>
  <si>
    <t>AA0630</t>
  </si>
  <si>
    <t>A.4.B.2)  Prestazioni ambulatoriali da priv. Extraregione in compensazione  (mobilità attiva)</t>
  </si>
  <si>
    <t>A.2.A.2.2)  Prestazioni di ambulatoriali da priv. extraregione in compensazione  (mobilità attiva)</t>
  </si>
  <si>
    <t>AA0640</t>
  </si>
  <si>
    <t>A.4.B.3)  Prestazioni di File F da priv. Extraregione in compensazione (mobilità attiva)</t>
  </si>
  <si>
    <t>A.2.A.2.3)  Prestazioni di File F da priv. extraregione in compensazione (mobilità attiva)</t>
  </si>
  <si>
    <t>AA0650</t>
  </si>
  <si>
    <t>410.200.20</t>
  </si>
  <si>
    <t>410.200.21</t>
  </si>
  <si>
    <t>410.200.22</t>
  </si>
  <si>
    <t>ZURVERFÜGUNGSTELLUNG VON PERSONAL VON SANITÄTSBETRIEBEN AUSSERHALB DES LANDES (DIREKT VERRECHNET)</t>
  </si>
  <si>
    <t>FORNITURA DI PERSONALE DA AZIENDE SANITARIE EXTRA PAB (FATTURATE DIRETTAMENTE)</t>
  </si>
  <si>
    <t>410.200.30</t>
  </si>
  <si>
    <t>760.300.10</t>
  </si>
  <si>
    <t>760.400.00</t>
  </si>
  <si>
    <t>AKTIVMIETEN</t>
  </si>
  <si>
    <t>LOCAZIONI ATTIVE</t>
  </si>
  <si>
    <t>760.400.10</t>
  </si>
  <si>
    <t>760.500.00</t>
  </si>
  <si>
    <t>ERLÖSE VON BENUTZERN DES KINDERHORTS</t>
  </si>
  <si>
    <t>RICAVI DA UTENTI ASILI NIDO</t>
  </si>
  <si>
    <t>760.500.10</t>
  </si>
  <si>
    <t>760.900.00</t>
  </si>
  <si>
    <t>SONSTIGE ERLÖSE AUS NICHT-BETRIEBLICHER TÄTIGKEIT</t>
  </si>
  <si>
    <t>760.900.10</t>
  </si>
  <si>
    <t>770.000.00</t>
  </si>
  <si>
    <t>770</t>
  </si>
  <si>
    <t>FINANZERTRÄGE</t>
  </si>
  <si>
    <t>PROVENTI FINANZIARI</t>
  </si>
  <si>
    <t>770.100.00</t>
  </si>
  <si>
    <t>PROVENTI FINANZIARI SU DEPOSITI ED ECCEDENZE DI CASSA</t>
  </si>
  <si>
    <t>770.100.10</t>
  </si>
  <si>
    <t>AKTIVZINSEN</t>
  </si>
  <si>
    <t>INTERESSI ATTIVI</t>
  </si>
  <si>
    <t>Interessi attivi su c/c postali e bancari</t>
  </si>
  <si>
    <t>27) Oneri finanziari (al netto proventi)</t>
  </si>
  <si>
    <t>770.100.20</t>
  </si>
  <si>
    <t>AKTIVZINSEN AUF BEAUFTRAGTEM KREDITINSTITUT GEMÄSS  ART. 15 LG 14/2001</t>
  </si>
  <si>
    <t>INTERESSI ATTIVI SU ISTITUTO INCARICATO ART. 15 LP 14/2001</t>
  </si>
  <si>
    <t>770.200.00</t>
  </si>
  <si>
    <t>FINANZERTRÄGE AUS WERTPAPIEREN</t>
  </si>
  <si>
    <t>PROVENTI FINANZIARI SU TITOLI</t>
  </si>
  <si>
    <t>770.200.10</t>
  </si>
  <si>
    <t>C.2.C</t>
  </si>
  <si>
    <t>Proventi finanziari da titoli iscritti nelle immobilizzazioni</t>
  </si>
  <si>
    <t>770.900.00</t>
  </si>
  <si>
    <t>SONSTIGE FINANZERTRÄGE</t>
  </si>
  <si>
    <t>ALTRI PROVENTI FINANZIARI</t>
  </si>
  <si>
    <t>770.900.10</t>
  </si>
  <si>
    <t>Altri interessi attivi</t>
  </si>
  <si>
    <t>770.900.20</t>
  </si>
  <si>
    <t>DIVIDENDEN</t>
  </si>
  <si>
    <t>DIVIDENDI</t>
  </si>
  <si>
    <t>Proventi da partecipazioni</t>
  </si>
  <si>
    <t>780.000.00</t>
  </si>
  <si>
    <t>780</t>
  </si>
  <si>
    <t>AUSSERORDENTLICHE ERTRÄGE</t>
  </si>
  <si>
    <t>SOPRAVVENIENZE ATTIVE</t>
  </si>
  <si>
    <t>780.100.00</t>
  </si>
  <si>
    <t>Altre sopravvenienze attive v/terzi</t>
  </si>
  <si>
    <t>28) Oneri straordinari (al netto proventi)</t>
  </si>
  <si>
    <t>E.1.b</t>
  </si>
  <si>
    <t>780.100.20</t>
  </si>
  <si>
    <t>AKTIVRUNDUNGEN</t>
  </si>
  <si>
    <t>ARROTONDAMENTI ATTIVI</t>
  </si>
  <si>
    <t>E.1.B.4</t>
  </si>
  <si>
    <t>Altri proventi straordinari</t>
  </si>
  <si>
    <t>780.100.30</t>
  </si>
  <si>
    <t>SCONTI ED ABBUONI ATTIVI</t>
  </si>
  <si>
    <t>780.200.00</t>
  </si>
  <si>
    <t>PASSIVSCHWUND</t>
  </si>
  <si>
    <t>INSUSSISTENZE DEL PASSIVO</t>
  </si>
  <si>
    <t>E.1.B.3.2.G</t>
  </si>
  <si>
    <t>Altre Insussistenze attive v/terzi</t>
  </si>
  <si>
    <t>780.300.00</t>
  </si>
  <si>
    <t>AKTIVE DIFFERENZEN AUS GELDWECHSEL</t>
  </si>
  <si>
    <t>DIFFERENZE ATTIVE DI CAMBIO</t>
  </si>
  <si>
    <t>780.300.10</t>
  </si>
  <si>
    <t>ERZIELTE AKTIVE DIFFERENZEN AUS GELDWECHSEL</t>
  </si>
  <si>
    <t>DIFFERENZE ATTIVE DI CAMBIO REALIZZATE</t>
  </si>
  <si>
    <t>C.2.E</t>
  </si>
  <si>
    <t>Utili su cambi</t>
  </si>
  <si>
    <t>780.300.20</t>
  </si>
  <si>
    <t>NICHT ERZIELTE AKTIVE DIFFERENZEN AUS GELDWECHSEL</t>
  </si>
  <si>
    <t>DIFFERENZE ATTIVE DI CAMBIO NON REALIZZATE</t>
  </si>
  <si>
    <t>790.000.00</t>
  </si>
  <si>
    <t>790</t>
  </si>
  <si>
    <t>AUFWERTUNGEN AUS BERICHTIGUNGEN VON FINANZAKTIVA</t>
  </si>
  <si>
    <t>RIVALUTAZIONI PER RETTIFICHE DI ATTIVITÀ FINANZIARIE</t>
  </si>
  <si>
    <t>790.100.00</t>
  </si>
  <si>
    <t>790.100.10</t>
  </si>
  <si>
    <t>Rivalutazioni</t>
  </si>
  <si>
    <t>D.1</t>
  </si>
  <si>
    <t>790.100.20</t>
  </si>
  <si>
    <t>AUFWERTUNGEN FÜR BETEILIGUNGEN AUS DEM UMLAUFVERMÖGEN</t>
  </si>
  <si>
    <t>RIVALUTAZIONE PARTECIPAZIONI ATTIVO CIRCOLANTE</t>
  </si>
  <si>
    <t>790.100.30</t>
  </si>
  <si>
    <t>AUFWERTUNGEN FÜR WERTPAPIERE AUS DEM UMLAUFVERMÖGEN</t>
  </si>
  <si>
    <t>RIVALUTAZIONE TITOLI ATTIVO CIRCOLANTE</t>
  </si>
  <si>
    <t>790.100.40</t>
  </si>
  <si>
    <t>AUFWERTUNGEN FÜR BETEILIGUNGEN  AUS DEM ANLAGEVERMÖGEN</t>
  </si>
  <si>
    <t>RIVALUTAZIONE PARTECIPAZIONI IMMOBILIZZATE</t>
  </si>
  <si>
    <t>790.100.50</t>
  </si>
  <si>
    <t>AUFWERTUNGEN FÜR WERTPAPIERE AUS DEM ANLAGEVERMÖGEN</t>
  </si>
  <si>
    <t>RIVALUTAZIONE TITOLI IMMOBILIZZATI</t>
  </si>
  <si>
    <t>800.000.00</t>
  </si>
  <si>
    <t>VERÄUSSERUNGSGEWINNE</t>
  </si>
  <si>
    <t>PLUSVALENZE</t>
  </si>
  <si>
    <t>800.100.00</t>
  </si>
  <si>
    <t>SOZIALABGABEN - PERSONAL DES FACHSTELLENPLANS</t>
  </si>
  <si>
    <t>ONERI SOCIALI - PERSONALE RUOLO PROFESSIONALE</t>
  </si>
  <si>
    <t>480.600.10</t>
  </si>
  <si>
    <t>480.600.20</t>
  </si>
  <si>
    <t>480.600.30</t>
  </si>
  <si>
    <t>480.600.40</t>
  </si>
  <si>
    <t>480.700.00</t>
  </si>
  <si>
    <t>A.2.A.1.1.E.1) Prestazioni servizi MMG, PLS, Contin. Assistenziale</t>
  </si>
  <si>
    <t>AA0400</t>
  </si>
  <si>
    <t>A.4.A.1.6) Prestazioni servizi farmaceutica convenzionata</t>
  </si>
  <si>
    <t>A.2.A.1.1.E.2) Prestazioni servizi farmaceutica convenzionata</t>
  </si>
  <si>
    <t>AA0410</t>
  </si>
  <si>
    <t>A.4.A.1.7) Prestazioni termali</t>
  </si>
  <si>
    <t>A.2.A.1.1.E.3) Prestazioni termali</t>
  </si>
  <si>
    <t>AA0420</t>
  </si>
  <si>
    <t>A.4.A.1.8) Prestazioni trasporto ambulanze ed elisoccorso</t>
  </si>
  <si>
    <t>A.2.A.1.1.E.4) Prestazioni trasporto ambulanze ed elisoccorso</t>
  </si>
  <si>
    <t>AA0430</t>
  </si>
  <si>
    <t xml:space="preserve">A.4.A.1.9) Altre prestazioni sanitarie e socio-sanitarie a rilevanza sanitaria </t>
  </si>
  <si>
    <t>A.2.A.1.1.E.5) Altre prestazioni sanitarie e socio-sanitarie</t>
  </si>
  <si>
    <t>AA0440</t>
  </si>
  <si>
    <t xml:space="preserve">A.4.A.2)   Ricavi per prestaz. sanitarie e sociosanitarie a rilevanza sanitaria erogate ad altri soggetti pubblici </t>
  </si>
  <si>
    <t>A.2.A.1.2)   Ricavi per prestaz. sanitarie  e sociosanitarie  erogate ad altri soggetti pubblici della Regione</t>
  </si>
  <si>
    <t>AA0450</t>
  </si>
  <si>
    <t>A.4.A.3)   Ricavi per prestaz. sanitarie e sociosanitarie a rilevanza sanitaria erogate a soggetti pubblici Extraregione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</si>
  <si>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</si>
  <si>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</si>
  <si>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</si>
  <si>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</si>
  <si>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</si>
  <si>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</si>
  <si>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</si>
  <si>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</si>
  <si>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</si>
  <si>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B.15.C) Altri accantonamenti</t>
  </si>
  <si>
    <t>BA2830</t>
  </si>
  <si>
    <t>B.16.D.1)  Accantonamenti per interessi di mora</t>
  </si>
  <si>
    <t>BA2840</t>
  </si>
  <si>
    <t>B.16.D.2)  Acc. Rinnovi convenzioni MMG/PLS/MCA</t>
  </si>
  <si>
    <t>B.15.C.2)  Acc. Rinnovi convenzioni MMG/Pls/MCA ed altri</t>
  </si>
  <si>
    <t>BA2850</t>
  </si>
  <si>
    <t>B.16.D.3)  Acc. Rinnovi convenzioni Medici Sumai</t>
  </si>
  <si>
    <t>BA2860</t>
  </si>
  <si>
    <t>B.16.D.4)  Acc. Rinnovi contratt.: dirigenza medica</t>
  </si>
  <si>
    <t>B.15.C.3)  Acc. Rinnovi contratt.: ruolo sanitario - dirigenza medica</t>
  </si>
  <si>
    <t>BA2870</t>
  </si>
  <si>
    <t>B.16.D.5)  Acc. Rinnovi contratt.: dirigenza non medica</t>
  </si>
  <si>
    <t>B.15.C.4)  Acc. Rinnovi contratt.: ruolo sanitario - dirigenza non medica</t>
  </si>
  <si>
    <t>BA2880</t>
  </si>
  <si>
    <t>B.16.D.6)  Acc. Rinnovi contratt.: comparto</t>
  </si>
  <si>
    <t>B.15.C.5)  Acc. Rinnovi contratt.: ruolo sanitario - comparto</t>
  </si>
  <si>
    <t>BA2890</t>
  </si>
  <si>
    <t>B.16.D.7) Altri accantonamenti</t>
  </si>
  <si>
    <t>B.15.C.13)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</si>
  <si>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</si>
  <si>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</si>
  <si>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</si>
  <si>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</si>
  <si>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</si>
  <si>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</si>
  <si>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</si>
  <si>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C.1.A) Interessi attivi su c/tesoreria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</si>
  <si>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</si>
  <si>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</si>
  <si>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</si>
  <si>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</si>
  <si>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</si>
  <si>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</si>
  <si>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</si>
  <si>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</si>
  <si>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</si>
  <si>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</si>
  <si>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</si>
  <si>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</si>
  <si>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</si>
  <si>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</si>
  <si>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</si>
  <si>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</si>
  <si>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</si>
  <si>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</si>
  <si>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</si>
  <si>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</si>
  <si>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C.3.A) Interessi passivi su c/c tesoreria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</si>
  <si>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</si>
  <si>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</si>
  <si>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</si>
  <si>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</si>
  <si>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</si>
  <si>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</si>
  <si>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</si>
  <si>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</si>
  <si>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</si>
  <si>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</si>
  <si>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</si>
  <si>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</si>
  <si>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</si>
  <si>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</si>
  <si>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</si>
  <si>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</si>
  <si>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</si>
  <si>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</si>
  <si>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</si>
  <si>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</si>
  <si>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</si>
  <si>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</si>
  <si>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</si>
  <si>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</si>
  <si>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</si>
  <si>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</si>
  <si>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</si>
  <si>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</si>
  <si>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</si>
  <si>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</si>
  <si>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</si>
  <si>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 xml:space="preserve">E.1.B.2.1) Sopravvenienze attive v/Aziende sanitarie pubbliche della Regione </t>
  </si>
  <si>
    <t>E.1.B.2.1) Sopravvenienze Attive v/Asl-AO, IRCCS, Policlinici</t>
  </si>
  <si>
    <t>EA0070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</si>
  <si>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</si>
  <si>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</si>
  <si>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</si>
  <si>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</si>
  <si>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</si>
  <si>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</si>
  <si>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</si>
  <si>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</si>
  <si>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</si>
  <si>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</si>
  <si>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</si>
  <si>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</si>
  <si>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</si>
  <si>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</si>
  <si>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</si>
  <si>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</si>
  <si>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</si>
  <si>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B.2.B.1.5)   Elaborazione dati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</si>
  <si>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</si>
  <si>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</si>
  <si>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</si>
  <si>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</si>
  <si>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</si>
  <si>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</si>
  <si>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</si>
  <si>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</si>
  <si>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</si>
  <si>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</si>
  <si>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</si>
  <si>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</si>
  <si>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</si>
  <si>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</si>
  <si>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</si>
  <si>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</si>
  <si>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</si>
  <si>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</si>
  <si>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</si>
  <si>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</si>
  <si>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B.2.B.1.12.A) Altri servizi non sanitari da pubblico (Asl-AO, IRCCS, Policlinici della Regione)</t>
  </si>
  <si>
    <t>BA1730</t>
  </si>
  <si>
    <t>B.2.B.1.12.B) Altri servizi non sanitari da altri soggetti pubblici</t>
  </si>
  <si>
    <t>B.2.B.1.12.B) Altri servizi non sanitari da pubblico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</si>
  <si>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</si>
  <si>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</si>
  <si>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</si>
  <si>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</si>
  <si>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B.2.B.2)  Consulenze, Collaborazioni,  Interinale e altre prestazioni di lavoro non sanitarie</t>
  </si>
  <si>
    <t>BA1760</t>
  </si>
  <si>
    <t>B.2.B.2.1) Consulenze non sanitarie da Aziende sanitarie pubbliche della Regione</t>
  </si>
  <si>
    <t>B.2.B.2.1) Consulenze non sanitarie  V/Asl-AO, IRCCS, Policlinici della Regione</t>
  </si>
  <si>
    <t>BA1770</t>
  </si>
  <si>
    <t>B.2.B.2.2) Consulenze non sanitarie da Terzi - Altri soggetti pubblici</t>
  </si>
  <si>
    <t>B.2.B.2.2) Consulenze non sanitarie  da Terzi - Altri enti pubblici</t>
  </si>
  <si>
    <t>BA1780</t>
  </si>
  <si>
    <t>B.2.B.2.3) Consulenze, Collaborazioni, Interinale e altre prestazioni di lavoro non sanitarie da privato</t>
  </si>
  <si>
    <t>B.2.B.2.3) Consulenze, Collaborazioni, 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</si>
  <si>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</si>
  <si>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</si>
  <si>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</si>
  <si>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</si>
  <si>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</si>
  <si>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</si>
  <si>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</si>
  <si>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</si>
  <si>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 xml:space="preserve">B.2.B.2.3.C) Lavoro interninale - area non sanitaria </t>
  </si>
  <si>
    <t>BA1830</t>
  </si>
  <si>
    <t xml:space="preserve">B.2.B.2.3.E) Altre collaborazioni e prestazioni di lavoro - area non sanitaria </t>
  </si>
  <si>
    <t xml:space="preserve">B.2.B.2.3.D) Altre collaborazioni e prestazioni di lavoro - area non sanitaria </t>
  </si>
  <si>
    <t>BA1840</t>
  </si>
  <si>
    <t>B.2.B.2.4) Rimborso oneri stipendiali del personale non sanitario in comando</t>
  </si>
  <si>
    <t>Allegato tabella dinamica costi/ricavi</t>
  </si>
  <si>
    <t>Aufwandsposten</t>
  </si>
  <si>
    <t>Descrizione voce di costo</t>
  </si>
  <si>
    <t xml:space="preserve">Sanitätsbetrieb der Autonomen Provinz Bozen - Azienda Sanitaria della Provincia Autonoma di Bolzano - </t>
  </si>
  <si>
    <t xml:space="preserve">Einkäufe von sanitäre Gütern </t>
  </si>
  <si>
    <t>Acquisto beni sanitari</t>
  </si>
  <si>
    <t xml:space="preserve">Einkäufe von nicht sanitäre Gütern </t>
  </si>
  <si>
    <t>Acquisto beni non sanitari</t>
  </si>
  <si>
    <t>In Auftrag gegebene Leistungen</t>
  </si>
  <si>
    <t>Servizi appaltati</t>
  </si>
  <si>
    <t>Instandhaltungen</t>
  </si>
  <si>
    <t>Manutenzioni</t>
  </si>
  <si>
    <t>Gebühren</t>
  </si>
  <si>
    <t>Utenze</t>
  </si>
  <si>
    <t>Godimento beni di terzi</t>
  </si>
  <si>
    <t>Allgemeine Kosten u. ver.Aufw. der Gebar.</t>
  </si>
  <si>
    <t>Costi gener. e oneri div. gestione</t>
  </si>
  <si>
    <t>A -Totale beni + prest. non sanitarie</t>
  </si>
  <si>
    <t>Pharmazeutische Betreuung</t>
  </si>
  <si>
    <t>Assistenza farmaceutica</t>
  </si>
  <si>
    <t>Gesundheitliche Grundversorgung</t>
  </si>
  <si>
    <t xml:space="preserve">Assistenza sanitaria di base </t>
  </si>
  <si>
    <t>Ankauf san. Leist.-Krank.betr.i.Abkomm.</t>
  </si>
  <si>
    <t>Acq. Prest. san. - assist. osped. in conv.</t>
  </si>
  <si>
    <t>Ankauf san.Leist.-Vertragsfachärztl.Betr.</t>
  </si>
  <si>
    <t>Acq. Prest. san. - assist. special.conv.</t>
  </si>
  <si>
    <t>Ankauf san. Leist.- Altersheime</t>
  </si>
  <si>
    <t>Acq. Prest. san. - case di riposo</t>
  </si>
  <si>
    <t>Ankauf andere san. Leistungen</t>
  </si>
  <si>
    <t>Acq. Altre prest. sanitarie</t>
  </si>
  <si>
    <t>Rückerstattung Zuweisungen u. Beitr. B.2.i.</t>
  </si>
  <si>
    <t>Rimborsi assegni contributi B.2.i.</t>
  </si>
  <si>
    <t>Zusätzliche Betreuung</t>
  </si>
  <si>
    <t>Assistenza aggiuntiva</t>
  </si>
  <si>
    <t xml:space="preserve">B - Einkäufe sanitäre Leistungen </t>
  </si>
  <si>
    <t>B - Acquisto prest. sanitarie</t>
  </si>
  <si>
    <t>Aufenth.bez.Leist.u.n.Auf.(Pass. San.Mob.)</t>
  </si>
  <si>
    <t>Prest. ricov.  n. ric. (mob. sanit. passiva)</t>
  </si>
  <si>
    <t>Personal</t>
  </si>
  <si>
    <t xml:space="preserve">Personale  </t>
  </si>
  <si>
    <t>Rückstellungen neue Verträge abh. Personal</t>
  </si>
  <si>
    <t>Accantonamento nuovi contratti pers. dip.</t>
  </si>
  <si>
    <t>Andere Rückstellungen</t>
  </si>
  <si>
    <t>Altri Accantonamenti</t>
  </si>
  <si>
    <t>Abschreibungen</t>
  </si>
  <si>
    <t>Ammortamenti</t>
  </si>
  <si>
    <t>Variaz. delle Rimanenze</t>
  </si>
  <si>
    <t>C - Insgesamt versch. Aufwendungen</t>
  </si>
  <si>
    <t>C - Totale costi vari</t>
  </si>
  <si>
    <t>Summe der Aufwendungen für die Produktion (A+B+C)</t>
  </si>
  <si>
    <t>Totale Costi della Produzione (A+B+C)</t>
  </si>
  <si>
    <t>Finanzierungslasten (abz. Einnahmen)</t>
  </si>
  <si>
    <t>Oneri finanziari (al netto proventi)</t>
  </si>
  <si>
    <t>Ausserordentliche Lasten (abz. Einnahmen)</t>
  </si>
  <si>
    <t>Oneri straordinari (al netto proventi)</t>
  </si>
  <si>
    <t>D - andere Aufwendungen</t>
  </si>
  <si>
    <t>D - Altri costi</t>
  </si>
  <si>
    <t>E - IRPEG/IRES</t>
  </si>
  <si>
    <t>Summe für allgemeine Aufwendungen (A+B+C+D+E)</t>
  </si>
  <si>
    <t>Totale Generale Costi (A+B+C+D+E)</t>
  </si>
  <si>
    <t>Abzüglich aktive sanitäre Mobilität</t>
  </si>
  <si>
    <t>510.700.23</t>
  </si>
  <si>
    <t>COMPENSI PER IL PERSONALE NON SANITARIO IN COMANDO DA ALTRI ENTI</t>
  </si>
  <si>
    <t>510.800.00</t>
  </si>
  <si>
    <t>VERGÜTUNGEN FÜR DAS LEITENDE PERSONAL DER TIERÄRZTLICHEN BETREUUNG</t>
  </si>
  <si>
    <t>COMPENSI PER IL PERSONALE PREPOSTO ASSISTENZA ZOOIATRICA</t>
  </si>
  <si>
    <t>510.800.10</t>
  </si>
  <si>
    <t>520.000.00</t>
  </si>
  <si>
    <t>520</t>
  </si>
  <si>
    <t>ABSCHREIBUNGEN IMMATERIELLE ANLAGEGÜTER</t>
  </si>
  <si>
    <t>AMMORTAMENTI IMMOBILIZZAZIONI IMMATERIALI</t>
  </si>
  <si>
    <t>520.100.00</t>
  </si>
  <si>
    <t>KOSTEN FÜR EINRICHTUNG UND ERWEITERUNG - ABSCHREIBUNGEN</t>
  </si>
  <si>
    <t>COSTI DI IMPIANTO E DI AMPLIAMENTO - AMMORTAMENTI</t>
  </si>
  <si>
    <t>520.100.10</t>
  </si>
  <si>
    <t>Ammortamenti delle immobilizzazioni immateriali</t>
  </si>
  <si>
    <t>23) Ammortamenti</t>
  </si>
  <si>
    <t>B.6.a</t>
  </si>
  <si>
    <t>520.200.00</t>
  </si>
  <si>
    <t>520.200.10</t>
  </si>
  <si>
    <t>520.300.00</t>
  </si>
  <si>
    <t>PATENTRECHTE UND RECHTE ZUR NUTZUNG VON GEISTESWERKEN - ABSCHREIBUNGEN</t>
  </si>
  <si>
    <t>DIRITTI DI BREVETTO E DIRITTI DI UTILIZZAZIONE DELLE OPERE D'INGEGNO - AMMORTAMENTI</t>
  </si>
  <si>
    <t>520.300.10</t>
  </si>
  <si>
    <t>520.400.00</t>
  </si>
  <si>
    <t>KONZESSIONEN, LIZENZEN, MARKEN UND ÄHNLICHE RECHTE - ABSCHREIBUNGEN</t>
  </si>
  <si>
    <t>CONCESSIONI, LICENZE, MARCHI E DIRITTI SIMILI - AMMORTAMENTI</t>
  </si>
  <si>
    <t>520.400.10</t>
  </si>
  <si>
    <t>520.600.00</t>
  </si>
  <si>
    <t>SONSTIGES ANLAGEVERMÖGEN</t>
  </si>
  <si>
    <t>520.600.10</t>
  </si>
  <si>
    <t>525.000.00</t>
  </si>
  <si>
    <t>525</t>
  </si>
  <si>
    <t>ABSCHREIBUNGEN MATERIELLE ANLAGEGÜTER</t>
  </si>
  <si>
    <t>AMMORTAMENTI IMMOBILIZZAZIONI MATERIALI</t>
  </si>
  <si>
    <t>525.100.00</t>
  </si>
  <si>
    <t>GEBÄUDE - ABSCHREIBUNGEN</t>
  </si>
  <si>
    <t>FABBRICATI - AMMORTAMENTI</t>
  </si>
  <si>
    <t>525.100.10</t>
  </si>
  <si>
    <t>Ammortamenti fabbricati strumentali (indisponibili)</t>
  </si>
  <si>
    <t>B.6.b</t>
  </si>
  <si>
    <t>525.200.00</t>
  </si>
  <si>
    <t>MASCHINEN UND MASCHINELLE ANLAGEN - ABSCHREIBUNGEN</t>
  </si>
  <si>
    <t>IMPIANTI E MACCHINARI - AMMORTAMENTI</t>
  </si>
  <si>
    <t>525.200.10</t>
  </si>
  <si>
    <t>Ammortamenti delle altre immobilizzazioni materiali</t>
  </si>
  <si>
    <t>525.300.00</t>
  </si>
  <si>
    <t>MEDIZINISCHE GERÄTE - ABSCHREIBUNGEN</t>
  </si>
  <si>
    <t>ATTREZZATURE SANITARIE - AMMORTAMENTI</t>
  </si>
  <si>
    <t>525.300.10</t>
  </si>
  <si>
    <t>525.400.00</t>
  </si>
  <si>
    <t>EINRICHTUNG UND AUSSTATTUNG - ABSCHREIBUNGEN</t>
  </si>
  <si>
    <t>MOBILI ED ARREDI - AMMORTAMENTI</t>
  </si>
  <si>
    <t>525.400.10</t>
  </si>
  <si>
    <t>525.500.00</t>
  </si>
  <si>
    <t>KRAFTFAHRZEUGE - ABSCHREIBUNGEN</t>
  </si>
  <si>
    <t>AUTOMEZZI - AMMORTAMENTI</t>
  </si>
  <si>
    <t>525.500.10</t>
  </si>
  <si>
    <t>525.900.00</t>
  </si>
  <si>
    <t>SONSTIGE GÜTER - ABSCHREIBUNGEN</t>
  </si>
  <si>
    <t>ALTRI BENI - AMMORTAMENTI</t>
  </si>
  <si>
    <t>525.900.10</t>
  </si>
  <si>
    <t>UMSTRUKTURIERUNG UND AUSSERORDENTLICHE INSTANDHALTUNG VON GÜTERN DRITTER - ABSCHREIBUNGEN</t>
  </si>
  <si>
    <t>RISTRUTTURAZIONI E MANUTENZIONI STRAORDINARIE SU BENI DI TERZI - AMMORTAMENTI</t>
  </si>
  <si>
    <t>527.000.00</t>
  </si>
  <si>
    <t>527</t>
  </si>
  <si>
    <t>SONSTIGE ABWERTUNGEN DES ANLAGEVERMÖGENS</t>
  </si>
  <si>
    <t xml:space="preserve">ALTRE SVALUTAZIONI DELLE IMMOBILIZZAZIONI </t>
  </si>
  <si>
    <t>527.100.00</t>
  </si>
  <si>
    <t>ABWERTUNGEN DES IMMATERIELLEN ANLAGEVERMÖGENS</t>
  </si>
  <si>
    <t>SVALUTAZIONE DELLE IMMOBILIZZAZIONI IMMATERIALI</t>
  </si>
  <si>
    <t>527.100.10</t>
  </si>
  <si>
    <t>B.6.c</t>
  </si>
  <si>
    <t>527.200.00</t>
  </si>
  <si>
    <t>ABWERTUNGEN DES MATERIELLEN ANLAGEVERMÖGENS</t>
  </si>
  <si>
    <t>SVALUTAZIONE DELLE IMMOBILIZZAZIONI MATERIALI</t>
  </si>
  <si>
    <t>527.200.10</t>
  </si>
  <si>
    <t>530.000.00</t>
  </si>
  <si>
    <t>530</t>
  </si>
  <si>
    <t>95</t>
  </si>
  <si>
    <t>ACCANTONAMENTI AL FONDO RISCHI E ONERI</t>
  </si>
  <si>
    <t>535.100.00</t>
  </si>
  <si>
    <t>ZUWEISUNGEN AN RÜCKSTELLUNGEN FÜR STEUERN UND GEBÜHREN</t>
  </si>
  <si>
    <t>ACCANTONAMENTI AL FONDO IMPOSTE E TASSE</t>
  </si>
  <si>
    <t>535.100.10</t>
  </si>
  <si>
    <t>Y.3</t>
  </si>
  <si>
    <t>B.9</t>
  </si>
  <si>
    <t>535.200.00</t>
  </si>
  <si>
    <t>ZUWEISUNGEN AN RÜCKSTELLUNGEN FÜR ZU LIQUIDIERENDE AUFWENDUNGEN FÜR DAS KONVENTIONIERTE PERSONAL</t>
  </si>
  <si>
    <t>ACCANTONAMENTI AL FONDO ONERI PER IL PERSONALE CONVENZIONATO DA LIQUIDARE</t>
  </si>
  <si>
    <t>535.200.10</t>
  </si>
  <si>
    <t>Altri accantonamenti per rischi</t>
  </si>
  <si>
    <t>535.350.00</t>
  </si>
  <si>
    <t>ACCANTONAMENTI AL FONDO ONERI PER LE STRUTTURE CONVENZIONATE DA LIQUIDARE</t>
  </si>
  <si>
    <t>535.350.10</t>
  </si>
  <si>
    <t>535.400.00</t>
  </si>
  <si>
    <t>ZUWEISUNGEN AN RÜCKSTELLUNGEN FÜR SONSTIGE AUSZUZAHLENDE AUFWENDUNGEN AN DAS PERSONAL</t>
  </si>
  <si>
    <t>ACCANTONAMENTI AL FONDO ALTRI ONERI PER IL PERSONALE DA LIQUIDARE</t>
  </si>
  <si>
    <t>535.400.10</t>
  </si>
  <si>
    <t>535.450.00</t>
  </si>
  <si>
    <t>ZUWEISUNGEN AN RÜCKSTELLUNGEN FÜR ERNEUERUNG DER VERTRÄGE FÜR DAS BEDIENSTETE PERSONAL</t>
  </si>
  <si>
    <t>ACCANTONAMENTI AL FONDO ONERI PER RINNOVO CONTRATTI PER IL PERSONALE DIPENDENTE</t>
  </si>
  <si>
    <t>535.450.15</t>
  </si>
  <si>
    <t>ERNEUERUNG DER VERTRÄGE ÄRZTLICHES PERSONAL- SANITÄRER STELLENPLAN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</si>
  <si>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</si>
  <si>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</si>
  <si>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</si>
  <si>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</si>
  <si>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</si>
  <si>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B.2.A.1.1) - da convenzione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</si>
  <si>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</si>
  <si>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</si>
  <si>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</si>
  <si>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</si>
  <si>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</si>
  <si>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</si>
  <si>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B.1.A.2)  Ossigeno</t>
  </si>
  <si>
    <t>BA0080</t>
  </si>
  <si>
    <t>B.1.A.2.1) da pubblico (Aziende sanitarie pubbliche della Regione) – Mobilità intraregionale</t>
  </si>
  <si>
    <t>B.1.A.6)  Materiali diagnostici, lastre RX, mezzi di contrasto per RX, carta per ECG, ECG, etc.</t>
  </si>
  <si>
    <t>B.1.A.11)  Altri beni e prodotti sanitari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</si>
  <si>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</si>
  <si>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</si>
  <si>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</si>
  <si>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</si>
  <si>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</si>
  <si>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</si>
  <si>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</si>
  <si>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</si>
  <si>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</si>
  <si>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</si>
  <si>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</si>
  <si>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</si>
  <si>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B.1.A.7)   Presidi chirurgici e materiali sanitari</t>
  </si>
  <si>
    <t>BA0250</t>
  </si>
  <si>
    <t>B.1.A.4)  Prodotti dietetici</t>
  </si>
  <si>
    <t>B.1.A.3)  Prodotti dietetici</t>
  </si>
  <si>
    <t>BA0260</t>
  </si>
  <si>
    <t>B.1.A.5)  Materiali per la profilassi (vaccini)</t>
  </si>
  <si>
    <t>B.1.A.4)  Materiali per la profilassi (vaccini)</t>
  </si>
  <si>
    <t>BA0270</t>
  </si>
  <si>
    <t>B.1.A.6)  Prodotti chimici</t>
  </si>
  <si>
    <t>B.1.A.5)  Materiali diagnostici prodotti chimici</t>
  </si>
  <si>
    <t>BA0280</t>
  </si>
  <si>
    <t>B.1.A.7)  Materiali e prodotti per uso veterinario</t>
  </si>
  <si>
    <t>B.1.A.10)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</si>
  <si>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</si>
  <si>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</si>
  <si>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</si>
  <si>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</si>
  <si>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B.1.A.12)  Beni e prodotti sanitari da Asl-AO, IRCCS, Policlinici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</si>
  <si>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</si>
  <si>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</si>
  <si>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</si>
  <si>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</si>
  <si>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</si>
  <si>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</si>
  <si>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</si>
  <si>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</si>
  <si>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</si>
  <si>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</si>
  <si>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</si>
  <si>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</si>
  <si>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</si>
  <si>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</si>
  <si>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</si>
  <si>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</si>
  <si>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</si>
  <si>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E.2.B.4.2.G)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</si>
  <si>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</si>
  <si>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</si>
  <si>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</si>
  <si>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</si>
  <si>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</si>
  <si>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</si>
  <si>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</si>
  <si>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</si>
  <si>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</si>
  <si>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</si>
  <si>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</si>
  <si>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</si>
  <si>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</si>
  <si>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</si>
  <si>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</si>
  <si>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</si>
  <si>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</si>
  <si>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Y.1.D) IRAP relativa ad attività commerciali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</si>
  <si>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</si>
  <si>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</si>
  <si>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</si>
  <si>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</si>
  <si>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</si>
  <si>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</si>
  <si>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</si>
  <si>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</si>
  <si>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</si>
  <si>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</si>
  <si>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</si>
  <si>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</si>
  <si>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Il Funzionario responsabile dell'area economico-finanziaria</t>
  </si>
  <si>
    <t>Il Direttore Generale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</si>
  <si>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</si>
  <si>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</si>
  <si>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</si>
  <si>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</si>
  <si>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</si>
  <si>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</si>
  <si>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</si>
  <si>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</si>
  <si>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</si>
  <si>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</si>
  <si>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</si>
  <si>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</si>
  <si>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</si>
  <si>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</si>
  <si>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</si>
  <si>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</si>
  <si>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</si>
  <si>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</si>
  <si>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</si>
  <si>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</si>
  <si>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</si>
  <si>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</si>
  <si>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</si>
  <si>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</si>
  <si>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</si>
  <si>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</si>
  <si>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</si>
  <si>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</si>
  <si>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</si>
  <si>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</si>
  <si>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</si>
  <si>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</si>
  <si>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</si>
  <si>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</si>
  <si>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</si>
  <si>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</si>
  <si>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</si>
  <si>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</si>
  <si>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</si>
  <si>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</si>
  <si>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Totale Ammortamenti delle immobilizzazioni materiali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</si>
  <si>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</si>
  <si>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</si>
  <si>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</si>
  <si>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</si>
  <si>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</si>
  <si>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</si>
  <si>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B.11) Ammortamento dei fabbricati</t>
  </si>
  <si>
    <t>BA2600</t>
  </si>
  <si>
    <t>B.12.A) Ammortamenti fabbricati non strumentali (disponibili)</t>
  </si>
  <si>
    <t>B.11.A) Ammortamenti fabbricati non strumentali (disponibili)</t>
  </si>
  <si>
    <t>BA2610</t>
  </si>
  <si>
    <t>B.12.B) Ammortamenti fabbricati strumentali (indisponibili)</t>
  </si>
  <si>
    <t>B.11.B) Ammortamenti fabbricati strumentali (indisponibili)</t>
  </si>
  <si>
    <t>BA2620</t>
  </si>
  <si>
    <t>B.13) Ammortamenti delle altre immobilizzazioni materiali</t>
  </si>
  <si>
    <t>B.12) Ammortamenti delle altre immobilizzazioni materiali</t>
  </si>
  <si>
    <t>BA2630</t>
  </si>
  <si>
    <t>ONERI PER IL PERSONALE RELIGIOSO CONVENZIONATO</t>
  </si>
  <si>
    <t>510.250.10</t>
  </si>
  <si>
    <t>510.300.00</t>
  </si>
  <si>
    <t>ONERI PER IL PERSONALE TIROCINANTE E BORSISTA (COMPRESI ONERI RIFLESSI)</t>
  </si>
  <si>
    <t>510.300.10</t>
  </si>
  <si>
    <t>AUSGABEN FÜR AUSBILDUNGS- UND TURNUSPERSONAL (EINSCHLIESSLICH DER EINSCHLÄGIGEN LASTEN)</t>
  </si>
  <si>
    <t>510.400.00</t>
  </si>
  <si>
    <t>KOSTEN FÜR AUSBILDUNG, SPEZIALISIERUNG UND WEITERBILDUNG DES PERSONALS</t>
  </si>
  <si>
    <t>COSTI PER SERVIZI DI FORMAZIONE, SPECIALIZZAZIONE ED AGGIORNAMENTO DEL PERSONALE</t>
  </si>
  <si>
    <t>510.400.10</t>
  </si>
  <si>
    <t>Formazione (esternalizzata e non) da privato</t>
  </si>
  <si>
    <t>510.450.00</t>
  </si>
  <si>
    <t>TASCHENGELD FÜR SCHÜLER</t>
  </si>
  <si>
    <t>TASCHENGELD ALLIEVI</t>
  </si>
  <si>
    <t>510.450.10</t>
  </si>
  <si>
    <t>510.500.00</t>
  </si>
  <si>
    <t xml:space="preserve">VERGÜTUNGEN FÜR FREIE LEHRTÄTIGKEIT DES BEDIENSTETEN PERSONALS </t>
  </si>
  <si>
    <t>INDENNITA' PER ATTIVITÀ DI LIBERA DOCENZA DEL PERSONALE DIPENDENTE</t>
  </si>
  <si>
    <t>510.500.10</t>
  </si>
  <si>
    <t>Formazione (esternalizzata e non) da pubblico</t>
  </si>
  <si>
    <t>510.550.00</t>
  </si>
  <si>
    <t>VERGÜTUNGEN FÜR EXTERNE LEHRKRÄFTE</t>
  </si>
  <si>
    <t>COMPENSI A DOCENTI ESTERNI</t>
  </si>
  <si>
    <t>510.550.10</t>
  </si>
  <si>
    <t>510.600.00</t>
  </si>
  <si>
    <t>VERGÜTUNGEN FÜR ÄRTZLICHE SPRENGELKOORDINATOREN</t>
  </si>
  <si>
    <t>COMPENSI A SANITARI COORDINATORI DI DISTRETTO</t>
  </si>
  <si>
    <t>510.600.10</t>
  </si>
  <si>
    <t>510.650.00</t>
  </si>
  <si>
    <t>VERGÜTUNGEN FÜR GESUNDHEITSPERSONAL MIT FUNKTION ALS SPRENGELHYGIENIKER</t>
  </si>
  <si>
    <t>COMPENSI A SANITARI CON FUNZIONE IGIENISTA DISTRETTUALE</t>
  </si>
  <si>
    <t>510.650.10</t>
  </si>
  <si>
    <t>510.700.00</t>
  </si>
  <si>
    <t>VERGÜTUNGEN FÜR DAS AN DEN BETRIEB FREIGESTELLTE PERSONAL</t>
  </si>
  <si>
    <t>510.700.12</t>
  </si>
  <si>
    <t>COMPENSI PER IL PERSONALE SANITARIO IN COMANDO DA AS EXTRA - PAB</t>
  </si>
  <si>
    <t>510.700.13</t>
  </si>
  <si>
    <t>COMPENSI PER IL PERSONALE SANITARIO IN COMANDO DA ALTRI ENTI</t>
  </si>
  <si>
    <t>da pubblico (altri soggetti pubbl. della Regione)</t>
  </si>
  <si>
    <t>340.350.20</t>
  </si>
  <si>
    <t>ANDERE SANITÄRE TRANSPORTE VON ÖFFENTLICHEN EINRICHTUNGEN</t>
  </si>
  <si>
    <t xml:space="preserve">ALTRI SERVIZI DI TRASPORTO SANITARI DA PUBBLICO </t>
  </si>
  <si>
    <t>340.350.30</t>
  </si>
  <si>
    <t>SANITÄRE TRANSPORTE VON PRIVATEN</t>
  </si>
  <si>
    <t>SERVIZI DI TRASPORTO SANITARI DA PRIVATO</t>
  </si>
  <si>
    <t>da privato</t>
  </si>
  <si>
    <t>340.360.00</t>
  </si>
  <si>
    <t>360</t>
  </si>
  <si>
    <t>NICHT SANITÄRE TRANSPORTE</t>
  </si>
  <si>
    <t>SERVIZI DI TRASPORTO NON SANITARI</t>
  </si>
  <si>
    <t>340.360.10</t>
  </si>
  <si>
    <t>Servizi trasporti (non sanitari)</t>
  </si>
  <si>
    <t>340.400.00</t>
  </si>
  <si>
    <t>MÜLLBESEITIGUNG UND MÜLLTRANSPORT</t>
  </si>
  <si>
    <t>SMALTIMENTO RIFIUTI E TRASPORTI DI RIFIUTI</t>
  </si>
  <si>
    <t>340.400.10</t>
  </si>
  <si>
    <t>Smaltimento rifiuti</t>
  </si>
  <si>
    <t>340.450.00</t>
  </si>
  <si>
    <t>450</t>
  </si>
  <si>
    <t>BEWACHUNG</t>
  </si>
  <si>
    <t>VIGILANZA</t>
  </si>
  <si>
    <t>340.450.10</t>
  </si>
  <si>
    <t>Altri servizi non sanitari da privato</t>
  </si>
  <si>
    <t>340.500.00</t>
  </si>
  <si>
    <t>BERATUNGEN</t>
  </si>
  <si>
    <t>CONSULENZE</t>
  </si>
  <si>
    <t>340.500.20</t>
  </si>
  <si>
    <t>SANITÄRE BERATUNGEN VON SANITÄTSBETRIEBEN AUSSERHALB DES LANDES</t>
  </si>
  <si>
    <t>CONSULENZE SANITARIE DA AZIENDE SANITARIE EXTRA-PAB</t>
  </si>
  <si>
    <t>340.500.40</t>
  </si>
  <si>
    <t>SANITÄRE BERATUNGEN VON AUSLÄNDISCHEN SANITÄTSBETRIEBEN</t>
  </si>
  <si>
    <t>CONSULENZE SANITARIE DA AZIENDE SANITARIE ESTERE</t>
  </si>
  <si>
    <t>340.500.50</t>
  </si>
  <si>
    <t>SANITÄRE BERATUNGEN VON PRIVATEN SANITÄREN STRUKTUREN</t>
  </si>
  <si>
    <t>CONSULENZE SANITARIE DA STRUTTURE SANITARIE PRIVATE</t>
  </si>
  <si>
    <t>PRESTAZIONI DI RICOVERO AD AZIENDE SANITARIE EXTRA-PAB (FATTURATE DIRETTAMENTE)</t>
  </si>
  <si>
    <t>720.100.21</t>
  </si>
  <si>
    <t>720.100.30</t>
  </si>
  <si>
    <t>720.100.40</t>
  </si>
  <si>
    <t>KRANKENHAUSAUFENTHALTSBEZOGENE LEISTUNGEN  FÜR AUSLÄNDISCHE SANITÄTSBETRIEBE (DIREKT VERRECHNET)</t>
  </si>
  <si>
    <t>720.100.41</t>
  </si>
  <si>
    <t>720.100.50</t>
  </si>
  <si>
    <t>KRANKENHAUSAUFENTHALTSBEZOGENE LEISTUNGEN  FÜR PRIVATE STRUKTUREN</t>
  </si>
  <si>
    <t>PRESTAZIONI DI RICOVERO A STRUTTURE PRIVATE</t>
  </si>
  <si>
    <t>720.200.00</t>
  </si>
  <si>
    <t>350.300.00</t>
  </si>
  <si>
    <t>TELEFONGEBÜHREN</t>
  </si>
  <si>
    <t>SPESE TELEFONICHE</t>
  </si>
  <si>
    <t>350.300.10</t>
  </si>
  <si>
    <t>Utenze telefoniche</t>
  </si>
  <si>
    <t>350.400.00</t>
  </si>
  <si>
    <t>INTERNET</t>
  </si>
  <si>
    <t>350.400.10</t>
  </si>
  <si>
    <t>350.500.00</t>
  </si>
  <si>
    <t>FERNSEH- UND RUNDFUNKGEBÜHREN</t>
  </si>
  <si>
    <t>CANONI RADIOTELEVISIVI</t>
  </si>
  <si>
    <t>350.500.10</t>
  </si>
  <si>
    <t>350.600.00</t>
  </si>
  <si>
    <t>DATENBANKEN</t>
  </si>
  <si>
    <t>720.200.40</t>
  </si>
  <si>
    <t>720.200.41</t>
  </si>
  <si>
    <t>720.200.50</t>
  </si>
  <si>
    <t>720.300.00</t>
  </si>
  <si>
    <t>ERLÖSE FÜR VERWALTUNGS- UND FÜHRUNGSLEISTUNGEN</t>
  </si>
  <si>
    <t>RICAVI PER PRESTAZIONI AMMINISTRATIVE E GESTIONALI</t>
  </si>
  <si>
    <t>720.300.20</t>
  </si>
  <si>
    <t>ERLÖSE FÜR VERWALTUNGS- UND FÜHRUNGSLEISTUNGEN FÜR SANITÄTSBETRIEBE AUSSERHALB DES LANDES</t>
  </si>
  <si>
    <t>B.2.A.14.6)  Rimborsi, assegni e contributi v/Aziende sanitarie pubbliche della Regione</t>
  </si>
  <si>
    <t>B.2.A.13.7)  Rimborsi, assegni e contributi v/Asl-AO, IRCCS, Policlinici della Regione</t>
  </si>
  <si>
    <t>BA1350</t>
  </si>
  <si>
    <t>B.2.A.15)  Consulenze, Collaborazioni,  Interinale e altre prestazioni di lavoro sanitarie e sociosanitarie</t>
  </si>
  <si>
    <t>B.2.A.14)  Consulenze, Collaborazioni,  Interinale e altre prestazioni di lavoro sanitarie e sociosanitarie</t>
  </si>
  <si>
    <t>BA1360</t>
  </si>
  <si>
    <t>B.2.A.15.1) Consulenze sanitarie e sociosan. da Aziende sanitarie pubbliche della Regione</t>
  </si>
  <si>
    <t>B.2.A.14.1) Consulenze sanitarie e sociosan. v/Asl-AO, IRCCS, Policlinici della Regione</t>
  </si>
  <si>
    <t>BA1370</t>
  </si>
  <si>
    <t>B.2.A.15.2) Consulenze sanitarie e sociosanit. da terzi - Altri soggetti pubblici</t>
  </si>
  <si>
    <t>B.2.A.14.2) Consulenze sanitarie e sociosanit. da Terzi - Altri enti pubblici</t>
  </si>
  <si>
    <t>BA1380</t>
  </si>
  <si>
    <t>B.2.A.15.3) Consulenze, Collaborazioni,  Interinale e altre prestazioni di lavoro sanitarie e socios. da privato</t>
  </si>
  <si>
    <t>B.2.A.14.3)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</si>
  <si>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</si>
  <si>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</si>
  <si>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B.2.A.14.3.A) Consulenze sanitarie e sociosanitarie da privato</t>
  </si>
  <si>
    <t>BA1400</t>
  </si>
  <si>
    <t>B.2.A.15.3.B) Altre consulenze sanitarie e sociosanitarie da privato</t>
  </si>
  <si>
    <t>BA1410</t>
  </si>
  <si>
    <t>B.2.A.15.3.C) Collaborazioni coordinate e continuative sanitarie e socios. da privato</t>
  </si>
  <si>
    <t>B.2.A.14.3.B) Collaborazioni coordinate e continuative sanitarie e socios. da privato</t>
  </si>
  <si>
    <t>BA1420</t>
  </si>
  <si>
    <t xml:space="preserve">B.2.A.15.3.D) Indennità a personale universitario - area sanitaria </t>
  </si>
  <si>
    <t xml:space="preserve">B.2.A.14.3.C) Indennità a personale universitario - area sanitaria </t>
  </si>
  <si>
    <t>BA1430</t>
  </si>
  <si>
    <t xml:space="preserve">B.2.A.15.3.E) Lavoro interinale - area sanitaria </t>
  </si>
  <si>
    <t xml:space="preserve">B.2.A.14.3.D) Lavoro interninale - area sanitaria </t>
  </si>
  <si>
    <t>BA1440</t>
  </si>
  <si>
    <t xml:space="preserve">B.2.A.15.3.F) Altre collaborazioni e prestazioni di lavoro - area sanitaria </t>
  </si>
  <si>
    <t xml:space="preserve">B.2.A.14.3.E) Altre collaborazioni e prestazioni di lavoro - area sanitaria </t>
  </si>
  <si>
    <t>BA1450</t>
  </si>
  <si>
    <t>B.2.A.15.4) Rimborso oneri stipendiali del personale sanitario in comando</t>
  </si>
  <si>
    <t>B.2.A.14.4) Rimborso oneri stipendiali del personale sanitario in comando</t>
  </si>
  <si>
    <t>BA1460</t>
  </si>
  <si>
    <t>B.2.A.15.4.A) Rimborso oneri stipendiali personale sanitario in comando da Aziende sanitarie pubbliche della Regione</t>
  </si>
  <si>
    <t>B.2.A.14.4.A) Rimborso oneri stipendiale personale sanitario in comando da Asl-AO, IRCCS, Policlinici della Regione</t>
  </si>
  <si>
    <t>BA1470</t>
  </si>
  <si>
    <t>B.2.A.15.4.B) Rimborso oneri stipendiali personale sanitario in comando da Regioni, soggetti pubblici e da Università</t>
  </si>
  <si>
    <t>B.2.A.14.4.B) Rimborso oneri stipendiale personale sanitario in comando da Enti Pubblici</t>
  </si>
  <si>
    <t>BA1480</t>
  </si>
  <si>
    <t>B.2.A.15.4.C) Rimborso oneri stipendiali personale sanitario in comando da aziende di altre Regioni (Extraregione)</t>
  </si>
  <si>
    <t>B.2.A.14.4.E) Rimborso oneri stipendiale personale sanitario in comando da aziende di altre Regioni (Extraregione)</t>
  </si>
  <si>
    <t>A.3.B.3.2) Altri concorsi, recuperi e rimborsi per attività tipiche v/Regione</t>
  </si>
  <si>
    <t>AA0800</t>
  </si>
  <si>
    <t>A.5.C) Concorsi, recuperi e rimborsi da Aziende sanitarie pubbliche della Regione</t>
  </si>
  <si>
    <t>A.3.B.1) Concorsi, recuperi e rimborsi v/Asl-AO, IRCCS, Policlinici della Regione</t>
  </si>
  <si>
    <t>AA0810</t>
  </si>
  <si>
    <t>A.5.C.1) Rimborso degli oneri stipendiali del personale dipendente dell'azienda in posizione di comando presso Aziende sanitarie pubbliche della Regione</t>
  </si>
  <si>
    <t>A.3.B.1.1) Rimborso degli oneri stipendiali del personale sanitario dipendente dell' azienda in posizione di comando in Asl-AO, IRCCS, Policlinici della Regione</t>
  </si>
  <si>
    <t>B.2.A.1.3) – da pubblico (Asl-AO, IRCCS, Policlinici  Extra Regione)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</si>
  <si>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</si>
  <si>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</si>
  <si>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</si>
  <si>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</si>
  <si>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</si>
  <si>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</si>
  <si>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B.2.A.2.2) – da pubblico (Asl-AO, IRCCS, Policlinici  della Regione)- Mobilità intraregionale</t>
  </si>
  <si>
    <t>BA0520</t>
  </si>
  <si>
    <t>B.2.A.2.3) - da pubblico (Extraregione)</t>
  </si>
  <si>
    <t>B.2.A.2.3) – da pubblico (Asl-AO, IRCCS, Policlinici  extra 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</si>
  <si>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</si>
  <si>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</si>
  <si>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</si>
  <si>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</si>
  <si>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B.2.A.3.1)  - da pubblico (Asl-AO, IRCCS, Policlinici della Regione)</t>
  </si>
  <si>
    <t>BA0550</t>
  </si>
  <si>
    <t>B.2.A.3.2) - da pubblico (altri soggetti pubbl. della Regione)</t>
  </si>
  <si>
    <t>B.2.A.3.2)  - da pubblico (altri soggetti pubbl. della Regione)</t>
  </si>
  <si>
    <t>BA0560</t>
  </si>
  <si>
    <t>B.2.A.3.3) - da pubblico (Extraregione)</t>
  </si>
  <si>
    <t>B.2.A.3.3)  - da pubblico (extra Regione)</t>
  </si>
  <si>
    <t>BA0570</t>
  </si>
  <si>
    <t>B.2.A.3.4) - da privato - Medici SUMAI</t>
  </si>
  <si>
    <t>B.2.A.3.4)  - da privato - Medici SUMAI</t>
  </si>
  <si>
    <t>BA0580</t>
  </si>
  <si>
    <t>B.2.A.3.5) - da privato</t>
  </si>
  <si>
    <t>B.2.A.3.5)  - da privato</t>
  </si>
  <si>
    <t>BA0590</t>
  </si>
  <si>
    <t>B.2.A.3.5.A) Servizi sanitari per assistenza specialistica da IRCCS privati e Policlinici privati</t>
  </si>
  <si>
    <t>B.2.A.3.5.A) Servizi sanitari per assistenza specialistica da IRCCS Privati e Policl.privati</t>
  </si>
  <si>
    <t>BA0600</t>
  </si>
  <si>
    <t>B.2.A.3.5.B) Servizi sanitari per assistenza specialistica da Ospedali Classificati privati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</si>
  <si>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</si>
  <si>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</si>
  <si>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</si>
  <si>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B.2.A.3.5.C) Servizi sanitari per assistenza specialistica da Case di Cura Private</t>
  </si>
  <si>
    <t>BA0620</t>
  </si>
  <si>
    <t>B.2.A.3.5.D) Servizi sanitari per assistenza specialistica da altri privati</t>
  </si>
  <si>
    <t>B.2.A.3.5.D) Servizi sanitari per assistenza specialistica da altro privato</t>
  </si>
  <si>
    <t>BA0630</t>
  </si>
  <si>
    <t>B.2.A.3.6) - da privato per cittadini non residenti - Extraregione (mobilità attiva in compensazione)</t>
  </si>
  <si>
    <t>B.2.A.3.6) 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</si>
  <si>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</si>
  <si>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</si>
  <si>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</si>
  <si>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</si>
  <si>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B.2.A.4.1)  - da pubblico (Asl-AO, IRCCS, Policlinici della Regione)</t>
  </si>
  <si>
    <t>BA0660</t>
  </si>
  <si>
    <t>B.2.A.4.2) - da pubblico (altri soggetti pubbl. della Regione)</t>
  </si>
  <si>
    <t>B.2.A.4.2)  - da pubblico (altri soggetti pubbl. della Regione)</t>
  </si>
  <si>
    <t>BA0670</t>
  </si>
  <si>
    <t>18) Prest. ricov.  n. ric. (mob. sanit. passiva)</t>
  </si>
  <si>
    <t>410.100.20</t>
  </si>
  <si>
    <t>AUFENTHALTSBEZOGENE  LEISTUNGEN VON SANITÄTSBETRIEBEN  AUSSERHALB DES LANDES (DIREKT VERRECHNET)</t>
  </si>
  <si>
    <t>PRESTAZIONI DI RICOVERO DA AZIENDE SANITARIE EXTRA-PAB  (FATTURATE DIRETTAMENTE)</t>
  </si>
  <si>
    <t>da pubblico (extra Regione)</t>
  </si>
  <si>
    <t>410.100.21</t>
  </si>
  <si>
    <t>410.100.30</t>
  </si>
  <si>
    <t>410.100.40</t>
  </si>
  <si>
    <t>AUFENTHALTSBEZOGENE  LEISTUNGEN VON AUSLÄNDISCHEN SANITÄTSBETRIEBEN (DIREKT VERRECHNET)</t>
  </si>
  <si>
    <t>PRESTAZIONI DI RICOVERO DA AZIENDE SANITARIE ESTERE  (FATTURATE DIRETTAMENTE)</t>
  </si>
  <si>
    <t>410.100.41</t>
  </si>
  <si>
    <t>41</t>
  </si>
  <si>
    <t>410.100.50</t>
  </si>
  <si>
    <t>410.200.00</t>
  </si>
  <si>
    <t>NICHT AUFENTHALTSBEZOGENE SANITÄRE LEISTUNGEN</t>
  </si>
  <si>
    <t>COSTI PER PRESTAZIONI SANITARIE NON DI RICOVERO</t>
  </si>
  <si>
    <t>B.2.b</t>
  </si>
  <si>
    <t>110</t>
  </si>
  <si>
    <t>12</t>
  </si>
  <si>
    <t>13</t>
  </si>
  <si>
    <t>91</t>
  </si>
  <si>
    <t>410.200.32</t>
  </si>
  <si>
    <t>410.200.40</t>
  </si>
  <si>
    <t>NICHT AUFENTHALTSBEZOGENE SANITÄRE LEISTUNGEN VON AUSLÄNDISCHEN SANITÄTSBETRIEBEN (DIREKT VERRECHNET)</t>
  </si>
  <si>
    <t>PRESTAZIONI SANITARIE NON DI RICOVERO DA AZIENDE SANITARIE ESTERE (FATTURATE DIRETTAMENTE)</t>
  </si>
  <si>
    <t>410.200.41</t>
  </si>
  <si>
    <t>410.200.42</t>
  </si>
  <si>
    <t>42</t>
  </si>
  <si>
    <t>ZURVERFÜGUNGSTELLUNG VON PERSONAL VON AUSLÄNDISCHEN SANITÄTSBETRIEBEN (DIREKT VERRECHNET)</t>
  </si>
  <si>
    <t>FORNITURA DI PERSONALE DA AZIENDE SANITARIE ESTERE (FATTURATE DIRETTAMENTE)</t>
  </si>
  <si>
    <t>410.200.50</t>
  </si>
  <si>
    <t>410.200.52</t>
  </si>
  <si>
    <t>52</t>
  </si>
  <si>
    <t>ZURVERFÜGUNGSTELLUNG VON PERSONAL VON PRIVATEN SANITÄTSSTRUKTUREN (DIREKT VERRECHNET)</t>
  </si>
  <si>
    <t>FORNITURA DI PERSONALE DA STRUTTURE SANITARIE PRIVATE (FATTURATE DIRETTAMENTE)</t>
  </si>
  <si>
    <t>410.300.00</t>
  </si>
  <si>
    <t>15) Rimborsi assegni contributi B.2.i.</t>
  </si>
  <si>
    <t>B.2.i</t>
  </si>
  <si>
    <t>410.300.20</t>
  </si>
  <si>
    <t>21</t>
  </si>
  <si>
    <t>22</t>
  </si>
  <si>
    <t>23</t>
  </si>
  <si>
    <t>24</t>
  </si>
  <si>
    <t>25</t>
  </si>
  <si>
    <t>26</t>
  </si>
  <si>
    <t>27</t>
  </si>
  <si>
    <t>40</t>
  </si>
  <si>
    <t>50</t>
  </si>
  <si>
    <t>CONTRIBUTI, ASSEGNI E SUSSIDI VARI PER ASSISTENZA MEDICO GENERICA</t>
  </si>
  <si>
    <t>420.200.10</t>
  </si>
  <si>
    <t>420.210.00</t>
  </si>
  <si>
    <t>BEITRÄGE FÜR FACHÄRZTLICHE BETREUUNG</t>
  </si>
  <si>
    <t>CONTRIBUTI PER ASSISTENZA SPECIALISTICA</t>
  </si>
  <si>
    <t>420.210.10</t>
  </si>
  <si>
    <t>420.230.00</t>
  </si>
  <si>
    <t>BEITRÄGE FÜR VEREINE UND KÖRPERSCHAFTEN</t>
  </si>
  <si>
    <t>CONTRIBUTI AD ASSOCIAZIONI ED A ENTI</t>
  </si>
  <si>
    <t>420.230.10</t>
  </si>
  <si>
    <t>Contributi ad associazioni di volontariato</t>
  </si>
  <si>
    <t>420.240.00</t>
  </si>
  <si>
    <t>SONSTIGE BEITRÄGE FÜR BETREUTE</t>
  </si>
  <si>
    <t>ALTRI CONTRIBUTI AD ASSISTITI</t>
  </si>
  <si>
    <t>420.240.10</t>
  </si>
  <si>
    <t>420.300.00</t>
  </si>
  <si>
    <t>LEISTUNGSPRÄMIE PSYCHIATRISCHE PATIENTEN</t>
  </si>
  <si>
    <t>PREMIO OPEROSITA' PAZIENTI PSICHIATRICI</t>
  </si>
  <si>
    <t>420.300.10</t>
  </si>
  <si>
    <t>420.400.00</t>
  </si>
  <si>
    <t>420.400.10</t>
  </si>
  <si>
    <t>430.000.00</t>
  </si>
  <si>
    <t>430</t>
  </si>
  <si>
    <t>NUTZUNG VON GÜTERN DRITTER</t>
  </si>
  <si>
    <t>GODIMENTO BENI DI TERZI</t>
  </si>
  <si>
    <t>430.100.00</t>
  </si>
  <si>
    <t>MIETEN</t>
  </si>
  <si>
    <t>LOCAZIONI PASSIVE</t>
  </si>
  <si>
    <t>430.100.10</t>
  </si>
  <si>
    <t>MIETEN - SANITÄRER BEREICH</t>
  </si>
  <si>
    <t>LOCAZIONI PASSIVE - AREA SANITARIA</t>
  </si>
  <si>
    <t>06) Beni di terzi</t>
  </si>
  <si>
    <t>430.100.20</t>
  </si>
  <si>
    <t>MIETEN - NICHT SANITÄRER BEREICH</t>
  </si>
  <si>
    <t>SANITÄTSBETRIEB DER AUTONOMEN PROVINZ BOZEN</t>
  </si>
  <si>
    <t>AZIENDA SANITARIA DELLA PROVINCIA AUTONOMA DI BOLZANO</t>
  </si>
  <si>
    <t>PRODUKTIONSWERT</t>
  </si>
  <si>
    <t>VALORE DELLA PRODUZIONE</t>
  </si>
  <si>
    <t>Beiträge für laufende Ausgaben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</si>
  <si>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</si>
  <si>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</si>
  <si>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</si>
  <si>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</si>
  <si>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</si>
  <si>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</si>
  <si>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</si>
  <si>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</si>
  <si>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</si>
  <si>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</si>
  <si>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</si>
  <si>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</si>
  <si>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</si>
  <si>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</si>
  <si>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</si>
  <si>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</si>
  <si>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</si>
  <si>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</si>
  <si>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</si>
  <si>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</si>
  <si>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</si>
  <si>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</si>
  <si>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</si>
  <si>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</si>
  <si>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</si>
  <si>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</si>
  <si>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</si>
  <si>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</si>
  <si>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</si>
  <si>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</si>
  <si>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Nutzung von Gütern Dritter</t>
  </si>
  <si>
    <t>Godimento di beni di terzi</t>
  </si>
  <si>
    <t>Personalkosten</t>
  </si>
  <si>
    <t>Costi del personale</t>
  </si>
  <si>
    <t>Veränderungen der Restbestände</t>
  </si>
  <si>
    <t>Variazione delle rimanenze</t>
  </si>
  <si>
    <t>Rückstellungen für Risiken</t>
  </si>
  <si>
    <t>Accantonamenti per rischi</t>
  </si>
  <si>
    <t>Sonstige Rückstellungen</t>
  </si>
  <si>
    <t>FINANZERTRÄGE UND -AUFWENDUNGEN</t>
  </si>
  <si>
    <t>PROVENTI E ONERI FINANZIARI</t>
  </si>
  <si>
    <t>WERTBERICHTIGUNGEN DER FINANZAKTIVA</t>
  </si>
  <si>
    <t>RETTIFICHE DI VALORE DI ATTIVITA' FINANZIARIE</t>
  </si>
  <si>
    <t>Aufwertungen</t>
  </si>
  <si>
    <t>Abwertungen</t>
  </si>
  <si>
    <t>E)</t>
  </si>
  <si>
    <t>AUSSERORDENTLICHE ERTRÄGE UND AUFWENDUNGEN</t>
  </si>
  <si>
    <t>PROVENTI E ONERI STRAORDINARI</t>
  </si>
  <si>
    <t>UTILE (PERDITA) DELL'ESERCIZIO</t>
  </si>
  <si>
    <t>RICAVI PER PRESTAZIONI MEDICINA DEL LAVORO E MEDICINA LEGALE - PRIVATI</t>
  </si>
  <si>
    <t>720.800.00</t>
  </si>
  <si>
    <t>ERLÖSE AUS VERWALTUNGSSTRAFEN</t>
  </si>
  <si>
    <t>RICAVI PER SANZIONI AMMNISTRATIVE</t>
  </si>
  <si>
    <t>720.800.10</t>
  </si>
  <si>
    <t>Altri proventi diversi</t>
  </si>
  <si>
    <t>720.900.00</t>
  </si>
  <si>
    <t>720.900.10</t>
  </si>
  <si>
    <t>730.000.00</t>
  </si>
  <si>
    <t>730</t>
  </si>
  <si>
    <t>BETEILIGUNGEN AN KOSTEN FÜR GESUNDHEITSLEISTUNGEN</t>
  </si>
  <si>
    <t>COMPARTECIPAZIONI ALLA SPESA PER PRESTAZIONI SANITARIE</t>
  </si>
  <si>
    <t>730.100.00</t>
  </si>
  <si>
    <t>TICKET</t>
  </si>
  <si>
    <t>730.100.10</t>
  </si>
  <si>
    <t>TICKET - AMBULATORISCHE FACHÄRZTLICHE BETREUUNG</t>
  </si>
  <si>
    <t>TICKET - SPECIALISTICA AMBULATORIALE</t>
  </si>
  <si>
    <t>730.100.20</t>
  </si>
  <si>
    <t>TICKET - ERSTE HILFE</t>
  </si>
  <si>
    <t>TICKET - PRONTO SOCCORSO</t>
  </si>
  <si>
    <t>Compartecipazione alla spesa per prestazioni sanitarie - Ticket sul pronto soccorso</t>
  </si>
  <si>
    <t>730.100.30</t>
  </si>
  <si>
    <t>TICKET - SONSTIGES</t>
  </si>
  <si>
    <t>TICKET - ALTRO</t>
  </si>
  <si>
    <t>A.4.C</t>
  </si>
  <si>
    <t>740.000.00</t>
  </si>
  <si>
    <t>740</t>
  </si>
  <si>
    <t>KOSTENBEITRÄGE, RÜCKERSTATTUNG, RÜCKERLANGUNG FÜR TYPISCHE TÄTIGKEITEN</t>
  </si>
  <si>
    <t>CONCORSI, RECUPERI, RIMBORSI PER ATTIVITÀ TIPICHE</t>
  </si>
  <si>
    <t>740.100.00</t>
  </si>
  <si>
    <t>KOSTENBEITRÄGE</t>
  </si>
  <si>
    <t>CONCORSI</t>
  </si>
  <si>
    <t>740.100.10</t>
  </si>
  <si>
    <t>KOSTENBEITRÄGE VON SEITEN DES PERSONALS FÜR VERPFLEGUNG, KLEIDUNG UND UNTERKUNFT</t>
  </si>
  <si>
    <t>CONCORSI DA PARTE DEL PERSONALE NELLE SPESE PER VITTO, VESTIARIO ED ALLOGGIO</t>
  </si>
  <si>
    <t>740.200.00</t>
  </si>
  <si>
    <t>REGRESSE,  RÜCKERLANGUNGEN UND RÜCKERSTATTUNGEN</t>
  </si>
  <si>
    <t>RIVALSE, RIMBORSI E RECUPERI</t>
  </si>
  <si>
    <t>740.200.10</t>
  </si>
  <si>
    <t>RÜCKERSTATTUNGEN AUS REGRESSFÄLLEN FÜR SANITÄRE LEISTUNGEN</t>
  </si>
  <si>
    <t>RECUPERI PER AZIONI DI RIVALSA PER PRESTAZIONI SANITARIE</t>
  </si>
  <si>
    <t>740.200.35</t>
  </si>
  <si>
    <t>RÜCKERSTATTUNGEN FÜR STEMPELGEBÜHREN, REGISTERGEBÜHREN, RECHTSKOSTEN, TELEFON- UND POSTGEBÜHREN</t>
  </si>
  <si>
    <t>RECUPERO SPESE DI BOLLO, DI REGISTRAZIONE, LEGALI, TELEFONICHE E POSTALI</t>
  </si>
  <si>
    <t>740.200.50</t>
  </si>
  <si>
    <t>RÜCKZAHLUNG VON KONDOMINIUMSPESEN</t>
  </si>
  <si>
    <t>RIMBORSO SPESE CONDOMINIALI</t>
  </si>
  <si>
    <t>740.200.55</t>
  </si>
  <si>
    <t>SOZIALABGABEN - PERSONAL DES SANITÄTSSTELLENPLANS</t>
  </si>
  <si>
    <t>ONERI SOCIALI - PERSONALE RUOLO SANITARIO</t>
  </si>
  <si>
    <t>470.700.10</t>
  </si>
  <si>
    <t>470.700.20</t>
  </si>
  <si>
    <t>470.700.30</t>
  </si>
  <si>
    <t>470.700.40</t>
  </si>
  <si>
    <t>470.700.50</t>
  </si>
  <si>
    <t>470.700.60</t>
  </si>
  <si>
    <t>470.800.00</t>
  </si>
  <si>
    <t>470.800.10</t>
  </si>
  <si>
    <t>470.800.15</t>
  </si>
  <si>
    <t>470.800.20</t>
  </si>
  <si>
    <t>470.800.25</t>
  </si>
  <si>
    <t>470.800.30</t>
  </si>
  <si>
    <t>470.800.35</t>
  </si>
  <si>
    <t>35</t>
  </si>
  <si>
    <t>470.800.40</t>
  </si>
  <si>
    <t>470.800.45</t>
  </si>
  <si>
    <t>45</t>
  </si>
  <si>
    <t>470.800.50</t>
  </si>
  <si>
    <t>470.800.55</t>
  </si>
  <si>
    <t>55</t>
  </si>
  <si>
    <t>470.800.60</t>
  </si>
  <si>
    <t>480.000.00</t>
  </si>
  <si>
    <t>480</t>
  </si>
  <si>
    <t>PERSONAL DES FACHSTELLENPLANS</t>
  </si>
  <si>
    <t>PERSONALE RUOLO PROFESSIONALE</t>
  </si>
  <si>
    <t>480.100.00</t>
  </si>
  <si>
    <t>FESTE BEZÜGE - PERSONAL DES FACHSTELLENPLANS</t>
  </si>
  <si>
    <t>COMPETENZE FISSE - PERSONALE RUOLO PROFESSIONALE</t>
  </si>
  <si>
    <t>480.100.10</t>
  </si>
  <si>
    <t>480.100.20</t>
  </si>
  <si>
    <t>480.100.30</t>
  </si>
  <si>
    <t>480.100.40</t>
  </si>
  <si>
    <t>480.200.00</t>
  </si>
  <si>
    <t>ZUSÄTZLICHE BEZÜGE - PERSONAL DES FACHSTELLENPLANS</t>
  </si>
  <si>
    <t>COMPETENZE ACCESSORIE - PERSONALE RUOLO PROFESSIONALE</t>
  </si>
  <si>
    <t>480.200.10</t>
  </si>
  <si>
    <t>480.200.20</t>
  </si>
  <si>
    <t>480.300.00</t>
  </si>
  <si>
    <t>PRODUKTIVITÄTSSTEIGERUNGSPRÄMIE - PERSONAL DES FACHSTELLENPLANS</t>
  </si>
  <si>
    <t>INCENTIVI  - PERSONALE RUOLO PROFESSIONALE</t>
  </si>
  <si>
    <t>480.300.10</t>
  </si>
  <si>
    <t>480.300.20</t>
  </si>
  <si>
    <t>480.600.00</t>
  </si>
  <si>
    <t>480.700.25</t>
  </si>
  <si>
    <t>480.700.30</t>
  </si>
  <si>
    <t>480.700.35</t>
  </si>
  <si>
    <t>480.700.40</t>
  </si>
  <si>
    <t>480.700.45</t>
  </si>
  <si>
    <t>480.700.60</t>
  </si>
  <si>
    <t>480.700.65</t>
  </si>
  <si>
    <t>A.2.A.1.3)    Ricavi per prestaz. sanitarie e sociosanitarie erogate a soggetti pubblici extra Regione</t>
  </si>
  <si>
    <t>S</t>
  </si>
  <si>
    <t>AA0460</t>
  </si>
  <si>
    <t>A.4.A.3.1) Prestazioni di ricovero</t>
  </si>
  <si>
    <t>A.2.A.1.3.A) Prestazioni di ricovero</t>
  </si>
  <si>
    <t>AA0470</t>
  </si>
  <si>
    <t>A.4.A.3.2) Prestazioni ambulatoriali</t>
  </si>
  <si>
    <t>A.2.A.1.3.B) Prestazioni ambulatoriali</t>
  </si>
  <si>
    <t>SS</t>
  </si>
  <si>
    <t>AA0480</t>
  </si>
  <si>
    <t>A.4.A.3.3) Prestazioni di psichiatria non soggetta a compensazione (resid. e semiresid.)</t>
  </si>
  <si>
    <t>A.2.A.1.3.C) Prestazioni di psichiatria non soggetta a compensazione (resid. e semiresid.)</t>
  </si>
  <si>
    <t>AA0490</t>
  </si>
  <si>
    <t>A.4.A.3.4) Prestazioni di File F</t>
  </si>
  <si>
    <t>A.2.A.1.3.D) Prestazioni di File F</t>
  </si>
  <si>
    <t>AA0500</t>
  </si>
  <si>
    <t>A.4.A.3.5) Prestazioni servizi MMG, PLS, Contin. assistenziale Extraregione</t>
  </si>
  <si>
    <t>A.2.A.1.3.E.1) Prestazioni servizi MMG, PLS, Contin. assistenziale Extraregione</t>
  </si>
  <si>
    <t>AA0510</t>
  </si>
  <si>
    <t>A.4.A.3.6) Prestazioni servizi farmaceutica convenzionata Extraregione</t>
  </si>
  <si>
    <t>A.2.A.1.3.E.2) Prestazioni servizi farmaceutica conv enzionata Extraregione</t>
  </si>
  <si>
    <t>AA0520</t>
  </si>
  <si>
    <t>A.4.A.3.7) Prestazioni termali Extraregione</t>
  </si>
  <si>
    <t>A.2.A.1.3.E.3) Prestazioni termali Extraregione</t>
  </si>
  <si>
    <t>AA0530</t>
  </si>
  <si>
    <t>A.4.A.3.8) Prestazioni trasporto ambulanze ed elisoccorso Extraregione</t>
  </si>
  <si>
    <t>A.2.A.1.3.E.4) Prestazioni trasporto ambulanze ed elisoccorso Extraregione</t>
  </si>
  <si>
    <t>AA0540</t>
  </si>
  <si>
    <t>A.4.A.3.9) Altre prestazioni sanitarie e sociosanitarie a rilevanza sanitaria Extraregione</t>
  </si>
  <si>
    <t>A.2.A.1.3.E.5) Altre prestazioni sanitarie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</si>
  <si>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</si>
  <si>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</si>
  <si>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</si>
  <si>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</si>
  <si>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A.2.A.1.3.F) Altre prestazioni sanitarie e sociosanitarie non soggette a compensazione Extraregione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</si>
  <si>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</si>
  <si>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</si>
  <si>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</si>
  <si>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</si>
  <si>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A.2.A.1.3.F.1) Prestazioni di assistenza riabilitativa non soggetta a compenzazione Extraregione</t>
  </si>
  <si>
    <t>AA0590</t>
  </si>
  <si>
    <t>500.100.20</t>
  </si>
  <si>
    <t>500.100.30</t>
  </si>
  <si>
    <t>500.100.40</t>
  </si>
  <si>
    <t>500.200.00</t>
  </si>
  <si>
    <t>ZUSÄTZLICHE BEZÜGE - PERSONAL DES VERWALTUNGSSTELLENPLANS</t>
  </si>
  <si>
    <t>COMPETENZE ACCESSORIE - PERSONALE RUOLO AMMINISTRATIVO</t>
  </si>
  <si>
    <t>500.200.10</t>
  </si>
  <si>
    <t>500.200.20</t>
  </si>
  <si>
    <t>500.300.00</t>
  </si>
  <si>
    <t>PRODUKTIVITÄTSSTEIGERUNGSPRÄMIE - PERSONAL DES VERWALTUNGSSTELLENPLANS</t>
  </si>
  <si>
    <t>INCENTIVI - PERSONALE RUOLO AMMINISTRATIVO</t>
  </si>
  <si>
    <t>500.300.10</t>
  </si>
  <si>
    <t>500.300.20</t>
  </si>
  <si>
    <t>500.600.00</t>
  </si>
  <si>
    <t>SOZIALABGABEN - PERSONAL DES VERWALTUNGSSTELLENPLANS</t>
  </si>
  <si>
    <t>ONERI SOCIALI - PERSONALE RUOLO AMMINISTRATIVO</t>
  </si>
  <si>
    <t>500.600.10</t>
  </si>
  <si>
    <t>500.600.20</t>
  </si>
  <si>
    <t>500.600.30</t>
  </si>
  <si>
    <t>500.600.40</t>
  </si>
  <si>
    <t>500.700.00</t>
  </si>
  <si>
    <t>500.700.10</t>
  </si>
  <si>
    <t>500.700.15</t>
  </si>
  <si>
    <t>500.700.20</t>
  </si>
  <si>
    <t>E.1.B.2.2) Sopravvenienze attive v/terzi</t>
  </si>
  <si>
    <t>E.1.B.2.2) Sopravvenienze Attive v/terzi</t>
  </si>
  <si>
    <t>EA0080</t>
  </si>
  <si>
    <t>E.1.B.2.2.A) Sopravvenienze attive v/terzi relative alla mobilità extraregionale</t>
  </si>
  <si>
    <t>E.1.B.2.2.A) Sopravvenienze attive v/terzi relative alla mobilità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</si>
  <si>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</si>
  <si>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</si>
  <si>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</si>
  <si>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</si>
  <si>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</si>
  <si>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</si>
  <si>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</si>
  <si>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E.1.B.2.2.E) Sopravvenienze attive v/terzi relative all'acquisto prestaz. sanitarie da operatori accreditati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</si>
  <si>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</si>
  <si>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</si>
  <si>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</si>
  <si>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</si>
  <si>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</si>
  <si>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</si>
  <si>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</si>
  <si>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E.1.B.3) Insussistenze attive straordinarie</t>
  </si>
  <si>
    <t>EA0160</t>
  </si>
  <si>
    <t>E.1.B.3.1) Insussistenze attive v/Aziende sanitarie pubbliche della Regione</t>
  </si>
  <si>
    <t>E.1.B.3.1) Insussistenze Attive v/Asl-AO, IRCCS, Policlinici</t>
  </si>
  <si>
    <t>EA0170</t>
  </si>
  <si>
    <t>E.1.B.3.2) Insussistenze attive v/terzi</t>
  </si>
  <si>
    <t>E.1.B.3.2) Insussistenze Attive v/terzi</t>
  </si>
  <si>
    <t>EA0180</t>
  </si>
  <si>
    <t>E.1.B.3.2.A) Insussistenze attive v/terzi relative alla mobilità extraregionale</t>
  </si>
  <si>
    <t>E.1.B.3.2.A) Insussistenze attive v/terzi relative alla mobilità</t>
  </si>
  <si>
    <t>EA0190</t>
  </si>
  <si>
    <t>E.1.B.3.2.B) Insussistenze attive v/terzi relative al personale</t>
  </si>
  <si>
    <t>KOORDINIERTE UND KONTINUIERLICHE ZUSAMMENARBEIT</t>
  </si>
  <si>
    <t>COLLABORAZIONI COORDINATE E CONTINUATIVE (CO.CO.CO)</t>
  </si>
  <si>
    <t>510.160.10</t>
  </si>
  <si>
    <t>COLLABORAZIONI COORDINATE E CONTINUATIVE (CO.CO.CO) SANITARIE</t>
  </si>
  <si>
    <t>Collaborazioni coordinate e continuative sanitarie e socios. da privato</t>
  </si>
  <si>
    <t>510.160.15</t>
  </si>
  <si>
    <t>COLLABORAZIONI COORDINATE E CONTINUATIVE (CO.CO.CO) SANITARIE - ONERI SOCIALI</t>
  </si>
  <si>
    <t>510.160.20</t>
  </si>
  <si>
    <t>NICHT-SANITÄRE KOORDINIERTE UND KONTINUIERLICHE ZUSAMMENARBEIT</t>
  </si>
  <si>
    <t>COLLABORAZIONI COORDINATE E CONTINUATIVE (CO.CO.CO) NON SANITARIE</t>
  </si>
  <si>
    <t>Collaborazioni coordinate e continuative non sanitarie da privato</t>
  </si>
  <si>
    <t>510.160.25</t>
  </si>
  <si>
    <t>NICHT-SANITÄRE KOORDINIERTE UND KONTINUIERLICHE ZUSAMMENARBEIT - SOZIALABGABEN</t>
  </si>
  <si>
    <t>COLLABORAZIONI COORDINATE E CONTINUATIVE (CO.CO.CO) NON SANITARIE - ONERI SOCIALI</t>
  </si>
  <si>
    <t>510.250.00</t>
  </si>
  <si>
    <t>AUSGABEN FÜR GEISTLICHES VERTRAGSPERSONAL</t>
  </si>
  <si>
    <t>Beteiligung an den Ausgaben für Gesundheitsleistungen (Ticket)</t>
  </si>
  <si>
    <t>Anteil der dem Geschäftsjahr zugerechneten Investitionsbeiträge</t>
  </si>
  <si>
    <t>Zuwachs des Anlagevermögens durch innerbetriebliche Arbeiten</t>
  </si>
  <si>
    <t>Sonstige Erlöse und Erträge</t>
  </si>
  <si>
    <t>Summe A)</t>
  </si>
  <si>
    <t>Einkäufe von sanitären Gütern</t>
  </si>
  <si>
    <t>Einkäufe von nicht sanitären Gütern</t>
  </si>
  <si>
    <t>Einkäufe von sanitären Leistungen</t>
  </si>
  <si>
    <t>Einkäufe von sanitären Leistungen - Basismedizin</t>
  </si>
  <si>
    <t>Einkäufe von sanitären Leistungen - pharmazeutische Betreuung</t>
  </si>
  <si>
    <t>Einkäufe von sanitären Leistungen für ambulatorische fachärztliche Betreuung</t>
  </si>
  <si>
    <t>Einkäufe von sanitären Leistungen für Rehabilitationsbetreuung</t>
  </si>
  <si>
    <t>Einkäufe von sanitären Leistungen für ergänzende Betreuung</t>
  </si>
  <si>
    <t>Einkäufe von sanitären Leistungen für prothesische Betreuung</t>
  </si>
  <si>
    <t>Einkäufe von sanitären Leistungen für Krankenhausbetreuung</t>
  </si>
  <si>
    <t>Einkäufe von stationären und teilstationären psychiatrischen Leistungen</t>
  </si>
  <si>
    <t>Einkäufe von Leistungen für die Verteilung von Medikamenten im Rahmen von File F</t>
  </si>
  <si>
    <t>Einkäufe von vertragsgebundenen Thermalleistungen</t>
  </si>
  <si>
    <t>Einkäufe von sanitären Transportleistungen</t>
  </si>
  <si>
    <t>Einkäufe von soziosanitären Leistungen von sanitärer Relevanz</t>
  </si>
  <si>
    <t>Beteiligungen an das Personal für freiberufliche Leistungen (Intramoenia)</t>
  </si>
  <si>
    <t>Sanitäre Rückerstattungen, Zuweisungen und Beiträge</t>
  </si>
  <si>
    <t>Beratungen, Zusammenarbeiten, Zeitarbeit, andere sanitäre und soziosanitäre Arbeitsleistungen</t>
  </si>
  <si>
    <t>Sonstige sanitäre und soziosanitäre Dienstleistungen von sanitärer Relevanz</t>
  </si>
  <si>
    <t>Kosten aufgrund der Tarifunterschiede zum Einheitstarif "TUC"</t>
  </si>
  <si>
    <t>Einkäufe von nicht sanitären Leistungen</t>
  </si>
  <si>
    <t>Nicht sanitäre Leistungen</t>
  </si>
  <si>
    <t>Beratungen, Zusammenarbeiten, Zeitarbeit, andere nicht sanitäre Arbeitsleistungen</t>
  </si>
  <si>
    <t>Ausbildung</t>
  </si>
  <si>
    <t>Instandhaltung und Reparaturen</t>
  </si>
  <si>
    <t>Leitendes ärztliches Personal</t>
  </si>
  <si>
    <t>Leitendes nicht ärztliches Personal des Sanitätsstellenplans</t>
  </si>
  <si>
    <t>70</t>
  </si>
  <si>
    <t>80</t>
  </si>
  <si>
    <t>RINNOVO CONTRATTI DIRIGENZA MEDICA - RUOLO SANITARIO</t>
  </si>
  <si>
    <t>21) Accantonamento nuovi contratti pers. dip.</t>
  </si>
  <si>
    <t>535.450.20</t>
  </si>
  <si>
    <t>ERNEUERUNG DER VERTRÄGE NICHTÄRZTLICHE LEITER - SANITÄRER STELLENPLAN</t>
  </si>
  <si>
    <t>RINNOVO CONTRATTI DIRIGENZA NON MEDICA - RUOLO SANITARIO</t>
  </si>
  <si>
    <t>535.450.25</t>
  </si>
  <si>
    <t>ERNEUERUNG DER VERTRÄGE NICHTLEITENDES PERSONAL - SANITÄRER STELLENPLAN</t>
  </si>
  <si>
    <t>RINNOVO CONTRATTI COMPARTO - RUOLO SANITARIO</t>
  </si>
  <si>
    <t>535.450.30</t>
  </si>
  <si>
    <t>ERNEUERUNG DER VERTRÄGE -LEITENDES FACHPERSONAL</t>
  </si>
  <si>
    <t xml:space="preserve">RINNOVO CONTRATTI DIRIGENZA - RUOLO PROFESSIONALE </t>
  </si>
  <si>
    <t>535.450.35</t>
  </si>
  <si>
    <t>ERNEUERUNG DER VERTRÄGE - NICHT-LEITENDES FACHPERSONAL</t>
  </si>
  <si>
    <t>RINNOVO CONTRATTI COMPARTO - RUOLO PROFESSIONALE</t>
  </si>
  <si>
    <t>535.450.40</t>
  </si>
  <si>
    <t>ERNEUERUNG DER VERTRÄGE - LEITENDES TECHNISCHES PERSONAL</t>
  </si>
  <si>
    <t>RINNOVO CONTRATTI DIRIGENZA - RUOLO TECNICO</t>
  </si>
  <si>
    <t>535.450.45</t>
  </si>
  <si>
    <t>ERNEUERUNG DER VERTRÄGE - NICHT-LEITENDES TECHNISCHES PERSONAL</t>
  </si>
  <si>
    <t>RINNOVO CONTRATTI COMPARTO - RUOLO TECNICO</t>
  </si>
  <si>
    <t>535.450.50</t>
  </si>
  <si>
    <t>ERNEUERUNG DER VERTRÄGE - LEITENDES VERWALTUNGSPERSONAL</t>
  </si>
  <si>
    <t>RINNOVO CONTRATTI DIRIGENZA - RUOLO AMMINISTRATIVO</t>
  </si>
  <si>
    <t>535.450.55</t>
  </si>
  <si>
    <t>ERNEUERUNG DER VERTRÄGE - NICHT-LEITENDES VERWALTUNGSPERSONAL</t>
  </si>
  <si>
    <t>RINNOVO CONTRATTI COMPARTO - RUOLO AMMINISTRATIVO</t>
  </si>
  <si>
    <t>535.500.00</t>
  </si>
  <si>
    <t>535.500.10</t>
  </si>
  <si>
    <t>535.600.00</t>
  </si>
  <si>
    <t>ZUWEISUNGEN AN RÜCKSTELLUNGEN FÜR DAS PERSONAL IM RUHESTAND</t>
  </si>
  <si>
    <t>ACCANTONAMENTI AL FONDO PER IL PERSONALE DIPENDENTE IN QUIESCENZA</t>
  </si>
  <si>
    <t>535.600.10</t>
  </si>
  <si>
    <t>535.650.00</t>
  </si>
  <si>
    <t>ZUWEISUNGEN AN RÜCKSTELLUNGEN FÜR ANGLEICHUNGEN DER TARIFVERZEICHNISSE UND FÜR DIE ERNEUERUNGEN VON KONVENTIONEN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</si>
  <si>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</si>
  <si>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</si>
  <si>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</si>
  <si>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</si>
  <si>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</si>
  <si>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</si>
  <si>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</si>
  <si>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B.1.B.6)  Altri beni non sanitari</t>
  </si>
  <si>
    <t>BA0380</t>
  </si>
  <si>
    <t>B.1.B.7)  Beni e prodotti non sanitari da Aziende sanitarie pubbliche della Regione</t>
  </si>
  <si>
    <t>B.1.B.7)  Beni non sanitari da Asl-AO, IRCCS, Policlinici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</si>
  <si>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</si>
  <si>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</si>
  <si>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</si>
  <si>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</si>
  <si>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</si>
  <si>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</si>
  <si>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</si>
  <si>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BA0430</t>
  </si>
  <si>
    <t>B.2.A.1.1.A) Costi per assistenza MMG</t>
  </si>
  <si>
    <t>B.2.A.1.1.A) Spese per assistenza MMG</t>
  </si>
  <si>
    <t>BA0440</t>
  </si>
  <si>
    <t>B.2.A.1.1.B) Costi per assistenza PLS</t>
  </si>
  <si>
    <t>B.2.A.1.1.B) Spese per assistenza PLS</t>
  </si>
  <si>
    <t>BA0450</t>
  </si>
  <si>
    <t>B.2.A.1.1.C) Costi per assistenza Continuità assistenziale</t>
  </si>
  <si>
    <t>B.2.A.1.1.C) Spese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</si>
  <si>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</si>
  <si>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</si>
  <si>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</si>
  <si>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</si>
  <si>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B.2.A.1.2) – da pubblico (Asl-AO, IRCCS, Policlinici della Regione) - Mobilità intraregionale</t>
  </si>
  <si>
    <t>BA0480</t>
  </si>
  <si>
    <t>B.2.A.1.3) - da pubblico (Aziende sanitarie pubbliche Extraregione) - Mobilità extraregionale</t>
  </si>
  <si>
    <t>VERZUGSZINSEN</t>
  </si>
  <si>
    <t>INTERESSI DI MORA</t>
  </si>
  <si>
    <t>550.400.10</t>
  </si>
  <si>
    <t>550.500.00</t>
  </si>
  <si>
    <t>ANDERE PASSIVZINSEN</t>
  </si>
  <si>
    <t>ALTRI INTERESSI PASSIVI</t>
  </si>
  <si>
    <t>550.500.10</t>
  </si>
  <si>
    <t>550.900.00</t>
  </si>
  <si>
    <t>ANDERE FINANZAUFWÄNDE</t>
  </si>
  <si>
    <t>550.900.10</t>
  </si>
  <si>
    <t>ALTRI ONERI FINANZIARI</t>
  </si>
  <si>
    <t>Altri oneri finanziari</t>
  </si>
  <si>
    <t>560.000.00</t>
  </si>
  <si>
    <t>560</t>
  </si>
  <si>
    <t>AUSSERORDENTLICHE AUFWÄNDE</t>
  </si>
  <si>
    <t>SOPRAVVENIENZE PASSIVE</t>
  </si>
  <si>
    <t>560.100.00</t>
  </si>
  <si>
    <t>E.2.B.3.2.G</t>
  </si>
  <si>
    <t>Altre sopravvenienze passive v/terzi</t>
  </si>
  <si>
    <t>28.5) (minus) Oneri straordinari (al netto proventi)</t>
  </si>
  <si>
    <t>E.2.b</t>
  </si>
  <si>
    <t>560.100.20</t>
  </si>
  <si>
    <t>PASSIVRUNDUNGEN</t>
  </si>
  <si>
    <t>ARROTONDAMENTI PASSIVI</t>
  </si>
  <si>
    <t>Altri oneri straordinari</t>
  </si>
  <si>
    <t>560.100.30</t>
  </si>
  <si>
    <t>PREISNACHLÄSSE UND VERGÜNSTIGUNGEN</t>
  </si>
  <si>
    <t>560.200.00</t>
  </si>
  <si>
    <t>INSUSSISTENZE DELL'ATTIVO</t>
  </si>
  <si>
    <t>E.2.B.4.2.G</t>
  </si>
  <si>
    <t>560.300.00</t>
  </si>
  <si>
    <t>PASSIVE UMWECHSELDIFFERENZEN</t>
  </si>
  <si>
    <t>DIFFERENZE PASSIVE DI CAMBIO</t>
  </si>
  <si>
    <t>560.300.10</t>
  </si>
  <si>
    <t>ERZIELTE PASSIVE UMWECHSELDIFFERENZEN</t>
  </si>
  <si>
    <t>DIFFERENZE PASSIVE DI CAMBIO REALIZZATE</t>
  </si>
  <si>
    <t>Perdite su cambi</t>
  </si>
  <si>
    <t>560.300.20</t>
  </si>
  <si>
    <t>NICHTERZIELTE PASSIVE UMWECHSELDIFFERENZEN</t>
  </si>
  <si>
    <t>DIFFERENZE PASSIVE DI CAMBIO NON REALIZZATE</t>
  </si>
  <si>
    <t>570.000.00</t>
  </si>
  <si>
    <t>570</t>
  </si>
  <si>
    <t>ABWERTUNGEN FÜR WERTBERICHTIGUNGEN VON FINANZAKTIVA</t>
  </si>
  <si>
    <t>SVALUTAZIONI PER RETTIFICHE DI VALORE DI ATTIVITÀ FINANZIARIA</t>
  </si>
  <si>
    <t>570.100.00</t>
  </si>
  <si>
    <t>570.100.10</t>
  </si>
  <si>
    <t>Svalutazioni</t>
  </si>
  <si>
    <t>D.2</t>
  </si>
  <si>
    <t>570.100.20</t>
  </si>
  <si>
    <t>ABWERTUNGEN FÜR BETEILIGUNGEN AUS DEM UMLAUFVERMÖGEN</t>
  </si>
  <si>
    <t>SVALUTAZIONE PARTECIPAZIONI ATTIVO CIRCOLANTE</t>
  </si>
  <si>
    <t>570.100.30</t>
  </si>
  <si>
    <t>ABWERTUNGEN FÜR WERTPAPIERE AUS DEM UMLAUFVERMÖGEN</t>
  </si>
  <si>
    <t>SVALUTAZIONE TITOLI ATTIVO CIRCOLANTE</t>
  </si>
  <si>
    <t>570.100.40</t>
  </si>
  <si>
    <t>ABWERTUNGEN FÜR BETEILIGUNGEN AUS DEM ANLAGEVERMÖGEN</t>
  </si>
  <si>
    <t>SVALUTAZIONE PARTECIPAZIONI IMMOBILIZZATE</t>
  </si>
  <si>
    <t>570.100.50</t>
  </si>
  <si>
    <t>ABWERTUNGEN FÜR WERTPAPIERE AUS DEM ANLAGEVERMÖGEN</t>
  </si>
  <si>
    <t>SVALUTAZIONE TITOLI IMMOBILIZZATI</t>
  </si>
  <si>
    <t>580.000.00</t>
  </si>
  <si>
    <t>580</t>
  </si>
  <si>
    <t>VERÄUSSERUNGSVERLUSTE</t>
  </si>
  <si>
    <t>MINUSVALENZE</t>
  </si>
  <si>
    <t>580.100.00</t>
  </si>
  <si>
    <t>580.100.10</t>
  </si>
  <si>
    <t>E.2.A</t>
  </si>
  <si>
    <t>Minusvalenze</t>
  </si>
  <si>
    <t>580.200.00</t>
  </si>
  <si>
    <t>580.200.10</t>
  </si>
  <si>
    <t>E.2.a</t>
  </si>
  <si>
    <t>590.000.00</t>
  </si>
  <si>
    <t>590</t>
  </si>
  <si>
    <t>STEUERN UND GEBÜHREN</t>
  </si>
  <si>
    <t>IMPOSTE E TASSE</t>
  </si>
  <si>
    <t>590.100.00</t>
  </si>
  <si>
    <t>IRES</t>
  </si>
  <si>
    <t>590.100.10</t>
  </si>
  <si>
    <t>IRES AUF INSTITUTIONELLE TÄTIGKEIT</t>
  </si>
  <si>
    <t>IRES SU ATTIVITA' ISTITUZIONALE</t>
  </si>
  <si>
    <t>Y.2.A</t>
  </si>
  <si>
    <t>IRES su attività istituzionale</t>
  </si>
  <si>
    <t>30) IRPEG/IRES</t>
  </si>
  <si>
    <t>590.100.20</t>
  </si>
  <si>
    <t>IRES AUF WIRTSCHAFTLICHE TÄTIGKEIT</t>
  </si>
  <si>
    <t>IRES SU ATTIVITA' COMMERCIALE</t>
  </si>
  <si>
    <t>Y.2.B</t>
  </si>
  <si>
    <t>IRES su attività commerciale</t>
  </si>
  <si>
    <t>590.200.00</t>
  </si>
  <si>
    <t>WERTSCHÖPFUNGSSTEUER</t>
  </si>
  <si>
    <t>IRAP</t>
  </si>
  <si>
    <t>590.200.10</t>
  </si>
  <si>
    <t>voce</t>
  </si>
  <si>
    <t>1.) Kosten  inklusive passive Mobilität</t>
  </si>
  <si>
    <t>1.) costi compresa mobilità passiva</t>
  </si>
  <si>
    <t>davon außerordentliche Aufwände</t>
  </si>
  <si>
    <t>di cui oneri straordinari</t>
  </si>
  <si>
    <t>2.) Finanzierung</t>
  </si>
  <si>
    <t>2.) finanziamento</t>
  </si>
  <si>
    <t>a) Mittel aus Gewinnvorträgen</t>
  </si>
  <si>
    <t>a) riserve da riporto utili</t>
  </si>
  <si>
    <t>b) Eigenmittel (Ticket u.s.w.)</t>
  </si>
  <si>
    <t>b) entrate proprie (ticket ecc.)</t>
  </si>
  <si>
    <t>c) Finanzerträge</t>
  </si>
  <si>
    <t>c) proventi finanziari</t>
  </si>
  <si>
    <t>d) Mittel aus dem LHH</t>
  </si>
  <si>
    <t>d) fondi dal bilancio provinciale</t>
  </si>
  <si>
    <t>e) Sterilisierungen</t>
  </si>
  <si>
    <t>e) sterilizzazioni</t>
  </si>
  <si>
    <t>f) Aktive Mobilität</t>
  </si>
  <si>
    <t>f) mobilità attiva</t>
  </si>
  <si>
    <t>g) außerordentliche Erträge</t>
  </si>
  <si>
    <t>g) proventi straordinari</t>
  </si>
  <si>
    <t>IRAP relativa ad attività di libera professione (intramoenia)</t>
  </si>
  <si>
    <t>590.210.00</t>
  </si>
  <si>
    <t>VORAUSGEZAHLTE STEUERN</t>
  </si>
  <si>
    <t>IMPOSTE ANTICIPATE</t>
  </si>
  <si>
    <t>590.210.10</t>
  </si>
  <si>
    <t>590.220.00</t>
  </si>
  <si>
    <t>AUFGESCHOBENE STEUERN</t>
  </si>
  <si>
    <t>IMPOSTE DIFFERITE</t>
  </si>
  <si>
    <t>590.220.10</t>
  </si>
  <si>
    <t>ZUWEISUNGEN AN RÜCKSTELLUNG FÜR AUFGESCHOBENE STEUERN</t>
  </si>
  <si>
    <t>ACCANTONAMENTO AL FONDO IMPOSTE DIFFERITE</t>
  </si>
  <si>
    <t>590.300.00</t>
  </si>
  <si>
    <t>REGISTERGEBÜHREN - STEMPELSTEUERN</t>
  </si>
  <si>
    <t xml:space="preserve">IMPOSTE DI REGISTRO - IMPOSTE DI BOLLO </t>
  </si>
  <si>
    <t>590.300.10</t>
  </si>
  <si>
    <t>590.400.00</t>
  </si>
  <si>
    <t>GEMEINDESTEUERN UND -GEBÜHREN</t>
  </si>
  <si>
    <t>IMPOSTE E TASSE COMUNALI</t>
  </si>
  <si>
    <t>590.400.10</t>
  </si>
  <si>
    <t>MÜLLABFUHR FÜR GEMEINDE</t>
  </si>
  <si>
    <t>TASSA COMUNALE SMALTIMENTO RIFIUTI</t>
  </si>
  <si>
    <t>590.500.00</t>
  </si>
  <si>
    <t>KRAFTFAHRZEUGSTEUER</t>
  </si>
  <si>
    <t>TASSE DI CIRCOLAZIONE AUTOMEZZI</t>
  </si>
  <si>
    <t>590.500.10</t>
  </si>
  <si>
    <t>590.600.00</t>
  </si>
  <si>
    <t>590.600.10</t>
  </si>
  <si>
    <t>590.900.00</t>
  </si>
  <si>
    <t>VERSCHIEDENE STEUERN UND GEBÜHREN</t>
  </si>
  <si>
    <t>IMPOSTE E TASSE DIVERSE</t>
  </si>
  <si>
    <t>590.900.10</t>
  </si>
  <si>
    <t>600.000.00</t>
  </si>
  <si>
    <t>VERÄNDERUNGEN DER RESTBESTÄNDE (ANFANGSBESTÄNDE - ENDBESTÄNDE)</t>
  </si>
  <si>
    <t>VARIAZIONE DELLE RIMANENZE  (RIM. INIZ. - RIM. FIN.)</t>
  </si>
  <si>
    <t>600.100.00</t>
  </si>
  <si>
    <t>VERÄNDERUNGEN DER SANITÄREN RESTBESTÄNDE</t>
  </si>
  <si>
    <t>VARIAZIONE DELLE SCORTE SANITARIE</t>
  </si>
  <si>
    <t>600.100.10</t>
  </si>
  <si>
    <t>600.200.00</t>
  </si>
  <si>
    <t>VERÄNDERUNGEN DER NICHT-SANITÄREN RESTBESTÄNDE</t>
  </si>
  <si>
    <t>VARIAZIONE DELLE SCORTE NON SANITARIE</t>
  </si>
  <si>
    <t>600.200.10</t>
  </si>
  <si>
    <t>MATERIAL UND ZUBEHÖR FÜR INSTANDHALTUNG VON MEDIZINISCHEN GERÄTEN</t>
  </si>
  <si>
    <t>MATERIALI ED ACCESSORI PER MANUTENZIONE DI ATTREZZATURE SANITARIE</t>
  </si>
  <si>
    <t>320.200.10</t>
  </si>
  <si>
    <t>320.300.00</t>
  </si>
  <si>
    <t>MATERIAL UND ZUBEHÖR FÜR INSTANDHALTUNG VON GÜTERN DES ÖKONOMAT UND SONSTIGEN GÜTERN</t>
  </si>
  <si>
    <t>MATERIALI ED ACCESSORI PER MANUTENZIONE DI ATTREZZATURE ECONOMALI ED ALTRI BENI</t>
  </si>
  <si>
    <t>320.300.10</t>
  </si>
  <si>
    <t>320.400.00</t>
  </si>
  <si>
    <t>MATERIAL UND ZUBEHÖR FÜR INSTANDHALTUNG VON FAHRZEUGEN</t>
  </si>
  <si>
    <t>320.400.10</t>
  </si>
  <si>
    <t>330.000.00</t>
  </si>
  <si>
    <t>330</t>
  </si>
  <si>
    <t>330.100.00</t>
  </si>
  <si>
    <t>DIENSTLEISTUNGEN FÜR INSTANDHALTUNG VON UNBEWEGLICHEN GÜTERN</t>
  </si>
  <si>
    <t>SERVIZI PER MANUTENZIONE DI IMMOBILI</t>
  </si>
  <si>
    <t>330.100.10</t>
  </si>
  <si>
    <t>B.3.A</t>
  </si>
  <si>
    <t>04) Manutenzioni</t>
  </si>
  <si>
    <t>B.2.g</t>
  </si>
  <si>
    <t>330.200.00</t>
  </si>
  <si>
    <t>DIENSTLEISTUNGEN FÜR INSTANDHALTUNG VON MEDIZINISCHEN GERÄTEN</t>
  </si>
  <si>
    <t>SERVIZI PER MANUTENZIONE DI ATTREZZATURE SANITARIE</t>
  </si>
  <si>
    <t>330.200.10</t>
  </si>
  <si>
    <t>B.3.C</t>
  </si>
  <si>
    <t>330.300.00</t>
  </si>
  <si>
    <t>DIENSTLEISTUNGEN FÜR INSTANDHALTUNG VON GERÄTEN DES ÖKONOMATS</t>
  </si>
  <si>
    <t>SERVIZI PER MANUTENZIONE DI ATTREZZATURE ECONOMALI ED ALTRI BENI</t>
  </si>
  <si>
    <t>330.300.10</t>
  </si>
  <si>
    <t>DIENSTLEISTUNGEN FÜR INSTANDHALTUNG VON SOFTWARE</t>
  </si>
  <si>
    <t>SERVIZI PER MANUTENZIONE DI SOFTWARE</t>
  </si>
  <si>
    <t>330.300.90</t>
  </si>
  <si>
    <t>DIENSTLEISTUNGEN FÜR INSTANDHALTUNG VON ÖKONOMATS- UND SONSTIGEN GÜTERN</t>
  </si>
  <si>
    <t>SERVIZI PER MANUTENZIONE DI ATTREZZATURE ECONOMALE ED ALTRI BENI</t>
  </si>
  <si>
    <t>330.400.00</t>
  </si>
  <si>
    <t>DIENSTLEISTUNGEN FÜR INSTANDHALTUNG VON FAHRZEUGEN</t>
  </si>
  <si>
    <t>SERVIZI PER MANUTENZIONE AUTOMEZZI</t>
  </si>
  <si>
    <t>330.400.10</t>
  </si>
  <si>
    <t>340.000.00</t>
  </si>
  <si>
    <t>340</t>
  </si>
  <si>
    <t>ERWERB VON IN AUFTRAG GEGEBENEN DIENSTLEISTUNGEN</t>
  </si>
  <si>
    <t>ACQUISTI DI SERVIZI APPALTATI</t>
  </si>
  <si>
    <t>340.100.00</t>
  </si>
  <si>
    <t>WÄSCHEREI</t>
  </si>
  <si>
    <t>LAVANDERIA</t>
  </si>
  <si>
    <t>340.100.10</t>
  </si>
  <si>
    <t>B.2.B.1.1</t>
  </si>
  <si>
    <t>Lavanderia</t>
  </si>
  <si>
    <t>03) Servizia appaltati</t>
  </si>
  <si>
    <t>B.2.f</t>
  </si>
  <si>
    <t>340.150.00</t>
  </si>
  <si>
    <t>REINIGUNG</t>
  </si>
  <si>
    <t>PULIZIA</t>
  </si>
  <si>
    <t>340.150.10</t>
  </si>
  <si>
    <t>Pulizia</t>
  </si>
  <si>
    <t>340.200.00</t>
  </si>
  <si>
    <t>MENSA</t>
  </si>
  <si>
    <t>340.200.10</t>
  </si>
  <si>
    <t>Mensa</t>
  </si>
  <si>
    <t>340.250.00</t>
  </si>
  <si>
    <t xml:space="preserve">HEIZUNG </t>
  </si>
  <si>
    <t>RISCALDAMENTO</t>
  </si>
  <si>
    <t>340.250.10</t>
  </si>
  <si>
    <t>Riscaldamento</t>
  </si>
  <si>
    <t>340.300.00</t>
  </si>
  <si>
    <t>DIENSTLEISTUNGEN ZUR DATENVERARBEITUNG</t>
  </si>
  <si>
    <t>SERVIZI DI ELABORAZIONE DATI</t>
  </si>
  <si>
    <t>340.300.10</t>
  </si>
  <si>
    <t>B.2.B.1.5</t>
  </si>
  <si>
    <t>340.350.00</t>
  </si>
  <si>
    <t>SANITÄRE TRANSPORTLEISTUNGEN</t>
  </si>
  <si>
    <t>SERVIZI DI TRASPORTO SANITARI</t>
  </si>
  <si>
    <t>340.350.10</t>
  </si>
  <si>
    <t>SANITÄRE TRANSPORTLEISTUNGEN VON ÖFFENTLICHEN EINRICHTUNGEN  - FLUGRETTUNG</t>
  </si>
  <si>
    <t>SERVIZI DI TRASPORTO SANITARI DA PUBBLICO - ELISOCCORSO</t>
  </si>
  <si>
    <t>340.500.60</t>
  </si>
  <si>
    <t>ANDERE SANITÄRE BERATUNGEN</t>
  </si>
  <si>
    <t>ALTRE CONSULENZE SANITARIE</t>
  </si>
  <si>
    <t>340.500.80</t>
  </si>
  <si>
    <t>BERATUNGEN IN DEN BEREICHEN TECHNIK, STEUER UND VERWALTUNG VON SANITÄTSBETRIEBEN AUSSERHALB DES LANDES</t>
  </si>
  <si>
    <t>CONSULENZE TECNICHE, FISCALI ED AMMINISTRATIVE DA PARTE DELLE AZIENDE SANITARIE EXTRA PAB</t>
  </si>
  <si>
    <t>340.500.90</t>
  </si>
  <si>
    <t>ANDERE BERATUNGEN IN DEN BEREICHEN TECHNIK, STEUER UND VERWALTUNG</t>
  </si>
  <si>
    <t>ALTRE CONSULENZE TECNICHE, FISCALI ED AMMINISTRATIVE</t>
  </si>
  <si>
    <t>Consulenze non sanitarie da privato</t>
  </si>
  <si>
    <t>340.900.00</t>
  </si>
  <si>
    <t xml:space="preserve">SONSTIGE VON PRIVATEN, VON VEREINEN UND ÖFFENTLICHEN KÖRPERSCHAFTEN ERBRACHTEN DIENSTLEISTUNGEN </t>
  </si>
  <si>
    <t>ALTRI SERVIZI RESI DA PRIVATI, DA ASSOCIAZIONI E DA ENTI PUBBLICI</t>
  </si>
  <si>
    <t>340.900.10</t>
  </si>
  <si>
    <t>340.900.20</t>
  </si>
  <si>
    <t>FAMILIENUNTERSTÜTZUNGSMASSNAHMEN (FÜHRUNG VON KINDERHORTEN)</t>
  </si>
  <si>
    <t>INIZIATIVE DI SOSTEGNO ALLA FAMIGLIA (GESTIONE ASILI NIDO)</t>
  </si>
  <si>
    <t>340.900.30</t>
  </si>
  <si>
    <t>FAMILIENBERATUNGSSTELLEN</t>
  </si>
  <si>
    <t>CONSULTORI FAMILIARI</t>
  </si>
  <si>
    <t>Altri servizi sanitari da privato</t>
  </si>
  <si>
    <t>340.900.40</t>
  </si>
  <si>
    <t>SERVIZIO PER LA MESSA A DISPOSIZIONE DI PERSONALE SANITARIO</t>
  </si>
  <si>
    <t>350.000.00</t>
  </si>
  <si>
    <t>GEBÜHREN</t>
  </si>
  <si>
    <t>UTENZE</t>
  </si>
  <si>
    <t>350.100.00</t>
  </si>
  <si>
    <t>ELEKTRISCHE ENERGIE</t>
  </si>
  <si>
    <t>ENERGIA ELETTRICA</t>
  </si>
  <si>
    <t>350.100.10</t>
  </si>
  <si>
    <t>Utenze elettricità</t>
  </si>
  <si>
    <t>05) Utenze</t>
  </si>
  <si>
    <t>B.2.h</t>
  </si>
  <si>
    <t>350.200.00</t>
  </si>
  <si>
    <t>TRINK- UND ABWASSER</t>
  </si>
  <si>
    <t>ACQUA POTABILE E DI RIFIUTO</t>
  </si>
  <si>
    <t>350.200.10</t>
  </si>
  <si>
    <t>Altre utenze</t>
  </si>
  <si>
    <t>BANCHE DATI</t>
  </si>
  <si>
    <t>350.600.10</t>
  </si>
  <si>
    <t>350.900.00</t>
  </si>
  <si>
    <t>VERSCHIEDENE GEBÜHREN</t>
  </si>
  <si>
    <t>UTENZE VARIE</t>
  </si>
  <si>
    <t>350.900.10</t>
  </si>
  <si>
    <t>360.000.00</t>
  </si>
  <si>
    <t>360.100.00</t>
  </si>
  <si>
    <t>KONVENTIONEN FÜR ALLGEMEIN-ÄRZTLICHE BETREUUNG</t>
  </si>
  <si>
    <t>CONVENZIONI PER ASSISTENZA MEDICO GENERICA</t>
  </si>
  <si>
    <t>360.100.10</t>
  </si>
  <si>
    <t>VERGÜTUNGEN - KONVENTIONEN FÜR ALLGEMEIN-ÄRZTLICHE BETREUUNG</t>
  </si>
  <si>
    <t>COMPENSI - ASSISTENZA MEDICO GENERICA</t>
  </si>
  <si>
    <t>B.2.A.1.1.A</t>
  </si>
  <si>
    <t xml:space="preserve">10) Assistenza sanitaria di base </t>
  </si>
  <si>
    <t>B.2.d</t>
  </si>
  <si>
    <t>360.100.20</t>
  </si>
  <si>
    <t>SOZIALABGABEN - KONVENTIONEN FÜR ALLGEMEIN-ÄRZTLICHE BETREUUNG</t>
  </si>
  <si>
    <t>ONERI SOCIALI - ASSISTENZA MEDICO GENERICA</t>
  </si>
  <si>
    <t>360.100.30</t>
  </si>
  <si>
    <t>KRANKENVERSICHERUNGSPRÄMIEN - KONVENTIONEN FÜR ALLGEMEIN - ÄRZTLICHE BETREUUNG</t>
  </si>
  <si>
    <t>PREMI ASSICURATIVI MALATTIA - ASSISTENZA MEDICO GENERICA</t>
  </si>
  <si>
    <t>360.200.00</t>
  </si>
  <si>
    <t>KONVENTIONEN FÜR PÄDIATRISCHE BETREUUNG</t>
  </si>
  <si>
    <t>CONVENZIONI PER ASSISTENZA PEDIATRICA</t>
  </si>
  <si>
    <t>360.200.10</t>
  </si>
  <si>
    <t>VERGÜTUNGEN - KONVENTIONEN FÜR PÄDIATRISCHE BETREUUNG</t>
  </si>
  <si>
    <t>COMPENSI - ASSISTENZA PEDIATRICA</t>
  </si>
  <si>
    <t>B.2.A.1.1.B</t>
  </si>
  <si>
    <t>360.200.20</t>
  </si>
  <si>
    <t>SOZIALABGABEN - KONVENTIONEN FÜR PÄDIATRISCHE BETREUUNG</t>
  </si>
  <si>
    <t>ONERI SOCIALI - ASSISTENZA PEDIATRICA</t>
  </si>
  <si>
    <t>PRESTAZIONI AMMINISTRATIVE E GESTIONALI AD AZIENDE SANITARIE EXTRA-PAB</t>
  </si>
  <si>
    <t>720.300.90</t>
  </si>
  <si>
    <t>ERLÖSE FÜR VERWALTUNGS- UND FÜHRUNGSLEISTUNGEN FÜR ANDERE SUBJEKTE</t>
  </si>
  <si>
    <t>PRESTAZIONI AMMINISTRATIVE E GESTIONALI AD ALTRI SOGGETTI</t>
  </si>
  <si>
    <t>720.400.00</t>
  </si>
  <si>
    <t xml:space="preserve">CONSULENZE </t>
  </si>
  <si>
    <t>A.2.B</t>
  </si>
  <si>
    <t>Ricavi per prestazioni non sanitarie</t>
  </si>
  <si>
    <t>720.400.20</t>
  </si>
  <si>
    <t>720.400.21</t>
  </si>
  <si>
    <t>CONSULENZE NON SANITARIE AD AZIENDE SANITARIE EXTRA-PAB</t>
  </si>
  <si>
    <t>720.400.90</t>
  </si>
  <si>
    <t>SANITÄRE BERATUNGEN FÜR ANDERE SUBJEKTE</t>
  </si>
  <si>
    <t>CONSULENZE SANITARIE AD ALTRI SOGGETTI</t>
  </si>
  <si>
    <t>720.400.91</t>
  </si>
  <si>
    <t>CONSULENZE NON SANITARIE AD ALTRI SOGGETTI</t>
  </si>
  <si>
    <t>720.500.00</t>
  </si>
  <si>
    <t>ERLÖSE AUS LEISTUNGEN FÜR PRIVATE</t>
  </si>
  <si>
    <t>RICAVI PER PRESTAZIONI A PRIVATI</t>
  </si>
  <si>
    <t>720.500.10</t>
  </si>
  <si>
    <t>720.500.20</t>
  </si>
  <si>
    <t>720.500.30</t>
  </si>
  <si>
    <t>720.500.40</t>
  </si>
  <si>
    <t>DIFFERENZEN AUS UNTERBRINGUNG IN SONDERZIMMERN</t>
  </si>
  <si>
    <t>DIFFERENZE ALBERGHIERE CAMERE SPECIALI</t>
  </si>
  <si>
    <t>720.500.50</t>
  </si>
  <si>
    <t>BENÜTZUNG VON TELEFON UND FERNSEHEN</t>
  </si>
  <si>
    <t>USO TELEFONO E TV</t>
  </si>
  <si>
    <t>720.500.60</t>
  </si>
  <si>
    <t>BEGLEITPFLEGESATZ</t>
  </si>
  <si>
    <t>RETTA  ACCOMPAGNATORI</t>
  </si>
  <si>
    <t>720.600.00</t>
  </si>
  <si>
    <t>ERLÖSE AUS TIERÄRZTLICHEN LEISTUNGEN</t>
  </si>
  <si>
    <t>RICAVI PER PRESTAZIONI VETERINARIE</t>
  </si>
  <si>
    <t>720.600.10</t>
  </si>
  <si>
    <t>VERGÜTUNGEN - KONVENTIONEN FÜR INTERNE FACHÄRZTLICHE BETREUUNG</t>
  </si>
  <si>
    <t>COMPENSI - ASSISTENZA SPECIALISTICA INTERNA</t>
  </si>
  <si>
    <t>B.2.A.3.4</t>
  </si>
  <si>
    <t>da privato - Medici SUMAI</t>
  </si>
  <si>
    <t>12) Acq. Prest. san. - assist. special.conv.</t>
  </si>
  <si>
    <t>B.2.e</t>
  </si>
  <si>
    <t>380.100.20</t>
  </si>
  <si>
    <t>SOZIALABGABEN FÜR INTERNE FACHÄRZTLICHE BETREUUNG</t>
  </si>
  <si>
    <t>ONERI SOCIALI - ASSISTENZA SPECIALISTICA INTERNA</t>
  </si>
  <si>
    <t>380.200.00</t>
  </si>
  <si>
    <t>ACCANTONAMENTO FONDO PREMIO OPEROSITÀ (SUMAI)</t>
  </si>
  <si>
    <t>380.200.10</t>
  </si>
  <si>
    <t>380.900.00</t>
  </si>
  <si>
    <t>SONSTIGE KONVENTIONEN FÜR INTERNE FACHÄRZTLICHE BETREUUNG</t>
  </si>
  <si>
    <t>ALTRE CONVENZIONI SANITARIE - ASSISTENZA SPECIALISTICA INTERNA</t>
  </si>
  <si>
    <t>380.900.10</t>
  </si>
  <si>
    <t>B.2.A.3.5.D</t>
  </si>
  <si>
    <t>390.000.00</t>
  </si>
  <si>
    <t>390</t>
  </si>
  <si>
    <t>KONVENTIONEN FÜR EXTERNE FACHÄRZTLICHE BETREUUNG</t>
  </si>
  <si>
    <t>CONVENZIONI SANITARIE PER ASSISTENZA SPECIALISTICA ESTERNA</t>
  </si>
  <si>
    <t>390.100.00</t>
  </si>
  <si>
    <t>390.100.10</t>
  </si>
  <si>
    <t>390.100.20</t>
  </si>
  <si>
    <t>BA1490</t>
  </si>
  <si>
    <t>B.2.A.16) Altri servizi sanitari e sociosanitari a rilevanza sanitaria</t>
  </si>
  <si>
    <t>B.2.A.15) Altri servizi sanitari e sociosanitari a rilevanza sanitaria</t>
  </si>
  <si>
    <t>BA1500</t>
  </si>
  <si>
    <t>B.2.A.16.1)  Altri servizi sanitari e sociosanitari a rilevanza sanitaria da pubblico - Aziende sanitarie pubbliche della Regione</t>
  </si>
  <si>
    <t>B.2.A.15.1)  Altri servizi sanitari e sociosanitari da pubblico v/Asl-AO, IRCCS, Policlinici d/Regione</t>
  </si>
  <si>
    <t>BA1510</t>
  </si>
  <si>
    <t>720.600.20</t>
  </si>
  <si>
    <t>720.700.00</t>
  </si>
  <si>
    <t>ERLÖSE AUS FREIBERUFLICHER TÄTIGKEIT</t>
  </si>
  <si>
    <t>RICAVI PER PRESTAZIONI LIBERO-PROFESSIONALI</t>
  </si>
  <si>
    <t>720.700.10</t>
  </si>
  <si>
    <t>Ricavi per prestazioni sanitarie intramoenia - Area specialistica</t>
  </si>
  <si>
    <t>720.750.00</t>
  </si>
  <si>
    <t>750</t>
  </si>
  <si>
    <t xml:space="preserve">ERLÖSE AUS ARBEITSMEDIZINISCHEN UND RECHTSMEDIZINISCHEN LEISTUNGEN </t>
  </si>
  <si>
    <t>RICAVI PER PRESTAZIONI MEDICINA DEL LAVORO E MEDICINA LEGALE</t>
  </si>
  <si>
    <t>720.750.10</t>
  </si>
  <si>
    <t>720.750.20</t>
  </si>
  <si>
    <t>ERLÖSE AUS ARBEITSMEDIZINISCHEN UND RECHTSMEDIZINISCHEN LEISTUNGEN - PRIVATE</t>
  </si>
  <si>
    <t>400.600.00</t>
  </si>
  <si>
    <t>SONSTIGE ERGÄNZENDE UND REHABILITATIONSBETREUUNG IN WOHNSTÄTTEN AUF DEM TERRITORIUM</t>
  </si>
  <si>
    <t>ALTRA ASSISTENZA RIABILITATIVA RESIDENZIALE ED INTEGRATIVA TERRITORIALE</t>
  </si>
  <si>
    <t>400.600.10</t>
  </si>
  <si>
    <t>400.700.00</t>
  </si>
  <si>
    <t>400.700.10</t>
  </si>
  <si>
    <t>400.700.20</t>
  </si>
  <si>
    <t>16) Assistenza aggiuntiva</t>
  </si>
  <si>
    <t>400.700.30</t>
  </si>
  <si>
    <t>400.700.40</t>
  </si>
  <si>
    <t>400.900.00</t>
  </si>
  <si>
    <t>THERMALBETREUUNG</t>
  </si>
  <si>
    <t>ASSISTENZA TERMALE</t>
  </si>
  <si>
    <t>400.900.10</t>
  </si>
  <si>
    <t>400.950.00</t>
  </si>
  <si>
    <t>950</t>
  </si>
  <si>
    <t>400.950.10</t>
  </si>
  <si>
    <t>410.000.00</t>
  </si>
  <si>
    <t>410</t>
  </si>
  <si>
    <t>410.100.00</t>
  </si>
  <si>
    <t>AUFENTHALTSBEZOGENE LEISTUNGEN</t>
  </si>
  <si>
    <t>COSTI PER PRESTAZIONI IN REGIME DI RICOVERO</t>
  </si>
  <si>
    <t>11) Acq. Prest. san. - assist. osped. in conv.</t>
  </si>
  <si>
    <t>B.2.a</t>
  </si>
  <si>
    <t>AA0310</t>
  </si>
  <si>
    <t>B)</t>
  </si>
  <si>
    <t>Altri beni e prodotti sanitari</t>
  </si>
  <si>
    <t>90</t>
  </si>
  <si>
    <t>15</t>
  </si>
  <si>
    <t>900</t>
  </si>
  <si>
    <t>120</t>
  </si>
  <si>
    <t>130</t>
  </si>
  <si>
    <t>LOCAZIONI PASSIVE - AREA NON SANITARIA</t>
  </si>
  <si>
    <t>430.200.00</t>
  </si>
  <si>
    <t>GEBÜHREN FÜR MIETE VON MEDIZINTECHNISCHEN GERÄTEN</t>
  </si>
  <si>
    <t>CANONI DI NOLEGGIO APPARECCHIATURE SANITARIE</t>
  </si>
  <si>
    <t>430.200.10</t>
  </si>
  <si>
    <t>B.4.B.1</t>
  </si>
  <si>
    <t>Canoni di noleggio - area sanitaria</t>
  </si>
  <si>
    <t>430.300.00</t>
  </si>
  <si>
    <t>GEBÜHREN FÜR MIETE VON NICHT-MEDIZINTECHNISCHEN GERÄTEN</t>
  </si>
  <si>
    <t>CANONI DI NOLEGGIO APPARECCHIATURE NON SANITARIE</t>
  </si>
  <si>
    <t>430.300.10</t>
  </si>
  <si>
    <t>GEBÜHREN FÜR MIETE VON HARD- UND SOFTWARE</t>
  </si>
  <si>
    <t>CANONI NOLEGGIO HARDWARE E SOFTWARE</t>
  </si>
  <si>
    <t>Canoni di noleggio - area non sanitaria</t>
  </si>
  <si>
    <t>430.300.90</t>
  </si>
  <si>
    <t>GEBÜHREN FÜR MIETE VON SONSTIGEN NICHT-MEDIZINTECHNISCHEN GERÄTEN</t>
  </si>
  <si>
    <t>CANONI DI NOLEGGIO ALTRE APPARECCHIATURE NON SANITARIE</t>
  </si>
  <si>
    <t>430.400.00</t>
  </si>
  <si>
    <t>GEBÜHREN FÜR MIETE VON KRAFTFAHRZEUGEN</t>
  </si>
  <si>
    <t>430.400.10</t>
  </si>
  <si>
    <t>CANONI DI NOLEGGIO AUTOMEZZI</t>
  </si>
  <si>
    <t>430.400.20</t>
  </si>
  <si>
    <t>MIETZINS FÜR ANDERE GÜTER</t>
  </si>
  <si>
    <t>CANONI DI NOLEGGIO ALTRI BENI</t>
  </si>
  <si>
    <t>430.500.00</t>
  </si>
  <si>
    <t>RATEN FÜR LEASING</t>
  </si>
  <si>
    <t>CANONI DI LEASING</t>
  </si>
  <si>
    <t>430.500.10</t>
  </si>
  <si>
    <t>RATEN FÜR LEASING VON MEDIZINTECHNISCHEN GERÄTEN</t>
  </si>
  <si>
    <t>CANONI DI LEASING APPARECCHIATURE SANITARIE</t>
  </si>
  <si>
    <t>Canoni di leasing - area sanitaria</t>
  </si>
  <si>
    <t>430.500.20</t>
  </si>
  <si>
    <t>RATEN FÜR LEASING VON NICHT-MEDIZINTECHNISCHEN GERÄTEN</t>
  </si>
  <si>
    <t>Kapitalisierte Kosten</t>
  </si>
  <si>
    <t>Costi capitalizzati</t>
  </si>
  <si>
    <t>AUFWENDUNGEN FÜR DIE PRODUKTION</t>
  </si>
  <si>
    <t>COSTI DELLA PRODUZIONE</t>
  </si>
  <si>
    <t>Einkäufe von Gütern</t>
  </si>
  <si>
    <t>Acquisti di beni</t>
  </si>
  <si>
    <t>460.200.20</t>
  </si>
  <si>
    <t>VERANSTALTUNGEN UND EVENTS</t>
  </si>
  <si>
    <t>MANIFESTAZIONI ED EVENTI</t>
  </si>
  <si>
    <t>460.250.00</t>
  </si>
  <si>
    <t>KOSTEN FÜR STREITFÄLLE, SCHIEDSSPRÜCHE UND SCHADENSERSATZ</t>
  </si>
  <si>
    <t>COSTI PER LITI, ARBITRAGGI E RISARCIMENTI</t>
  </si>
  <si>
    <t>460.250.10</t>
  </si>
  <si>
    <t>RÜCKERSTATTUNG VON RECHTSKOSTEN AN DAS PERSONAL</t>
  </si>
  <si>
    <t>RIMBORSO SPESE LEGALI AL PERSONALE</t>
  </si>
  <si>
    <t>460.250.20</t>
  </si>
  <si>
    <t>RECHTSKOSTEN FÜR STREITFÄLLE UND SCHIEDSSPRÜCHE</t>
  </si>
  <si>
    <t>SPESE LEGALI PER LITI E ARBITRAGGI</t>
  </si>
  <si>
    <t>460.250.30</t>
  </si>
  <si>
    <t>KOSTEN FÜR SCHADENSERSATZ</t>
  </si>
  <si>
    <t>COSTI PER RISARCIMENTI</t>
  </si>
  <si>
    <t>460.350.00</t>
  </si>
  <si>
    <t>RÜCKERSTATTUNGEN AN DAS BEDIENSTETE PERSONAL AUFGRUND VON STRASSENUNFÄLLEN</t>
  </si>
  <si>
    <t>RIMBORSI AL PERSONALE DIPENDENTE IN SEGUITO A INCIDENTI STRADALI</t>
  </si>
  <si>
    <t>460.350.10</t>
  </si>
  <si>
    <t>460.400.00</t>
  </si>
  <si>
    <t>POSTSPESEN</t>
  </si>
  <si>
    <t>SPESE POSTALI</t>
  </si>
  <si>
    <t>460.400.10</t>
  </si>
  <si>
    <t>460.450.00</t>
  </si>
  <si>
    <t>STEMPEL UND MARKEN</t>
  </si>
  <si>
    <t>BOLLI E MARCHE</t>
  </si>
  <si>
    <t>460.450.10</t>
  </si>
  <si>
    <t>460.500.00</t>
  </si>
  <si>
    <t>ABBONAMENTI</t>
  </si>
  <si>
    <t>460.500.10</t>
  </si>
  <si>
    <t>460.550.00</t>
  </si>
  <si>
    <t>VERSICHERUNGSPRÄMIEN</t>
  </si>
  <si>
    <t>PREMI DI ASSICURAZIONE</t>
  </si>
  <si>
    <t>460.550.10</t>
  </si>
  <si>
    <t>VERSICHERUNGSPRÄMIEN - HAFTPFLICHTVERSICHERUNG FÜR DIE KRANKENHAUSTÄTIGKEIT</t>
  </si>
  <si>
    <t>PREMI DI ASSICURAZIONE - ASSICURAZIONE RCT ATTIVITÀ OSPEDALIERA</t>
  </si>
  <si>
    <t xml:space="preserve">Premi di assicurazione - R.C. Professionale </t>
  </si>
  <si>
    <t>460.550.20</t>
  </si>
  <si>
    <t>ANDERE VERSICHERUNGSPRÄMIEN</t>
  </si>
  <si>
    <t>ALTRI PREMI DI ASSICURAZIONE</t>
  </si>
  <si>
    <t>Premi di assicurazione - Altri premi assicurativi</t>
  </si>
  <si>
    <t>460.600.00</t>
  </si>
  <si>
    <t>BÜCHER, ZEITSCHRIFTEN UND TELEFONVERZEICHNISSE</t>
  </si>
  <si>
    <t>LIBRI, RIVISTE ED ELENCHI TELEFONICI</t>
  </si>
  <si>
    <t>460.600.10</t>
  </si>
  <si>
    <t>460.650.00</t>
  </si>
  <si>
    <t>650</t>
  </si>
  <si>
    <t>INKASSO- UND BANKSPESEN</t>
  </si>
  <si>
    <t>SPESE DI INCASSO E BANCARIE</t>
  </si>
  <si>
    <t>460.650.10</t>
  </si>
  <si>
    <t>460.700.00</t>
  </si>
  <si>
    <t>KONDOMINIUMSPESEN</t>
  </si>
  <si>
    <t>SPESE CONDOMINIALI</t>
  </si>
  <si>
    <t>460.700.10</t>
  </si>
  <si>
    <t>460.900.00</t>
  </si>
  <si>
    <t>SONSTIGE ALLGEMEINE VERWALTUNGSKOSTEN</t>
  </si>
  <si>
    <t>ALTRI COSTI GENERALI ED AMMINISTRATIVI</t>
  </si>
  <si>
    <t>460.900.10</t>
  </si>
  <si>
    <t>470.000.00</t>
  </si>
  <si>
    <t>470</t>
  </si>
  <si>
    <t>SANITÄTSSTELLENPLAN</t>
  </si>
  <si>
    <t>PERSONALE RUOLO SANITARIO</t>
  </si>
  <si>
    <t>470.100.00</t>
  </si>
  <si>
    <t>FESTE BEZÜGE - PERSONAL DES SANITÄTSSTELLENPLANS</t>
  </si>
  <si>
    <t>COMPETENZE FISSE - PERSONALE RUOLO SANITARIO</t>
  </si>
  <si>
    <t>470.100.10</t>
  </si>
  <si>
    <t xml:space="preserve">19) Personale  </t>
  </si>
  <si>
    <t>470.100.20</t>
  </si>
  <si>
    <t>470.100.30</t>
  </si>
  <si>
    <t>Anlage dynamische Tabelle Aufwände/Erträge</t>
  </si>
  <si>
    <t>PRODUKTIVITÄTSSTEIGERUNGSPRÄMIE - PERSONAL DES SANITÄTSSTELLENPLANS</t>
  </si>
  <si>
    <t>INCENTIVI  - PERSONALE RUOLO SANITARIO</t>
  </si>
  <si>
    <t>470.300.10</t>
  </si>
  <si>
    <t>470.300.20</t>
  </si>
  <si>
    <t>470.300.30</t>
  </si>
  <si>
    <t>470.600.00</t>
  </si>
  <si>
    <t>BETEILIGUNGEN AN DEN PFLEGESATZAUFSCHLÄGEN - PERSONAL DES SANITÄTSSTELLENPLANS</t>
  </si>
  <si>
    <t>COMPARTECIPAZIONI PER DIFFERENZA DI CLASSE - PERSONALE RUOLO SANITARIO</t>
  </si>
  <si>
    <t>470.600.10</t>
  </si>
  <si>
    <t>470.600.20</t>
  </si>
  <si>
    <t>470.700.00</t>
  </si>
  <si>
    <t>C)</t>
  </si>
  <si>
    <t>140</t>
  </si>
  <si>
    <t>400.500.25</t>
  </si>
  <si>
    <t>400.500.30</t>
  </si>
  <si>
    <t>B.2.A.12.3</t>
  </si>
  <si>
    <t xml:space="preserve"> da pubblico (Extraregione) non soggette a compensazione</t>
  </si>
  <si>
    <t>400.500.35</t>
  </si>
  <si>
    <t>AA0240</t>
  </si>
  <si>
    <t>220</t>
  </si>
  <si>
    <t>480.700.10</t>
  </si>
  <si>
    <t>480.700.15</t>
  </si>
  <si>
    <t>480.700.20</t>
  </si>
  <si>
    <t xml:space="preserve">RIMBORSI A FARMACIE PRIVATE ED ESERCIZI COMMERCIALI  PER PRODOTTI DIETETICI </t>
  </si>
  <si>
    <t>ASSISTENZA TERMALE  DA PRIVATO</t>
  </si>
  <si>
    <t>THERMALBETREUUNG VON PRIVATEN</t>
  </si>
  <si>
    <t>B.2.A.10.4</t>
  </si>
  <si>
    <t>400.900.20</t>
  </si>
  <si>
    <t>ASSISTENZA TERMALE DA PUBBLICO EXTRA PAB - FATTURATA</t>
  </si>
  <si>
    <t>THERMALBETREUUNG VON ÖFFENTLICHEN EINRICHTUNGEN AUSSERHALB DES LANDES -  VERRECHNET</t>
  </si>
  <si>
    <t>400.900.21</t>
  </si>
  <si>
    <t>B.2.A.10.3</t>
  </si>
  <si>
    <t>FORNITURA STRAORDINARIA PROTESI - LP 30/92</t>
  </si>
  <si>
    <t>AUSSERORDENTLICHE LIEFERUNG VON PROTHESEN - LG 30/92</t>
  </si>
  <si>
    <t>400.960.00</t>
  </si>
  <si>
    <t>960</t>
  </si>
  <si>
    <t>ACQUISTO PRESTAZIONI PER DISTRIBUZIONE DIRETTA FARMACI</t>
  </si>
  <si>
    <t>ANKAUF LEISTUNGEN FÜR DIREKTE MEDIKAMENTENVERTEILUNG</t>
  </si>
  <si>
    <t>400.960.05</t>
  </si>
  <si>
    <t>SPESE PER LA DISTRIBUZIONE DIRETTA DEI FARMACI - LEGGE N.405/2001 ART.8 LETT.A) - DA PUBBLICO (ALTRI SOGGETTI PUBBL.DELLA PAB)</t>
  </si>
  <si>
    <t>60</t>
  </si>
  <si>
    <t>490.000.00</t>
  </si>
  <si>
    <t>490</t>
  </si>
  <si>
    <t>PERSONAL DES TECHNISCHEN STELLENPLANS</t>
  </si>
  <si>
    <t>PERSONALE RUOLO TECNICO</t>
  </si>
  <si>
    <t>490.100.00</t>
  </si>
  <si>
    <t>FESTE BEZÜGE - PERSONAL DES TECHNISCHEN STELLENPLANS</t>
  </si>
  <si>
    <t>COMPETENZE FISSE - PERSONALE RUOLO TECNICO</t>
  </si>
  <si>
    <t>490.100.10</t>
  </si>
  <si>
    <t>490.100.20</t>
  </si>
  <si>
    <t>490.100.30</t>
  </si>
  <si>
    <t>490.100.40</t>
  </si>
  <si>
    <t>490.200.00</t>
  </si>
  <si>
    <t>ZUSÄTZLICHE BEZÜGE - PERSONAL DES TECHNISCHEN STELLENPLANS</t>
  </si>
  <si>
    <t>COMPETENZE ACCESSORIE - PERSONALE RUOLO TECNICO</t>
  </si>
  <si>
    <t>490.200.10</t>
  </si>
  <si>
    <t>490.200.20</t>
  </si>
  <si>
    <t>490.300.00</t>
  </si>
  <si>
    <t>PRODUKTIVITÄTSSTEIGERUNGSPRÄMIE - PERSONAL DES TECHNISCHEN STELLENPLANS</t>
  </si>
  <si>
    <t>INCENTIVI  - PERSONALE RUOLO TECNICO</t>
  </si>
  <si>
    <t>490.300.10</t>
  </si>
  <si>
    <t>490.300.20</t>
  </si>
  <si>
    <t>490.600.00</t>
  </si>
  <si>
    <t>SOZIALABGABEN - PERSONAL DES TECHNISCHEN STELLENPLANS</t>
  </si>
  <si>
    <t>ONERI SOCIALI - PERSONALE RUOLO TECNICO</t>
  </si>
  <si>
    <t>490.600.10</t>
  </si>
  <si>
    <t>490.600.20</t>
  </si>
  <si>
    <t>490.600.30</t>
  </si>
  <si>
    <t>490.600.40</t>
  </si>
  <si>
    <t>490.700.00</t>
  </si>
  <si>
    <t>490.700.10</t>
  </si>
  <si>
    <t>490.700.15</t>
  </si>
  <si>
    <t>490.700.20</t>
  </si>
  <si>
    <t>490.700.25</t>
  </si>
  <si>
    <t>490.700.30</t>
  </si>
  <si>
    <t>490.700.35</t>
  </si>
  <si>
    <t>490.700.40</t>
  </si>
  <si>
    <t>490.700.45</t>
  </si>
  <si>
    <t>490.700.60</t>
  </si>
  <si>
    <t>490.700.65</t>
  </si>
  <si>
    <t>500.000.00</t>
  </si>
  <si>
    <t>PERSONAL DES VERWALTUNGSSTELLENPLANS</t>
  </si>
  <si>
    <t>PERSONALE RUOLO AMMINISTRATIVO</t>
  </si>
  <si>
    <t>500.100.00</t>
  </si>
  <si>
    <t>FESTE BEZÜGE - PERSONAL DES VERWALTUNGSSTELLENPLANS</t>
  </si>
  <si>
    <t>COMPETENZE FISSE - PERSONALE RUOLO AMMINISTRATIVO</t>
  </si>
  <si>
    <t>500.100.10</t>
  </si>
  <si>
    <t>500.700.25</t>
  </si>
  <si>
    <t>500.700.30</t>
  </si>
  <si>
    <t>500.700.35</t>
  </si>
  <si>
    <t>500.700.40</t>
  </si>
  <si>
    <t>500.700.45</t>
  </si>
  <si>
    <t>500.700.60</t>
  </si>
  <si>
    <t>500.700.65</t>
  </si>
  <si>
    <t>510.000.00</t>
  </si>
  <si>
    <t>510</t>
  </si>
  <si>
    <t>SONSTIGE PERSONALKOSTEN</t>
  </si>
  <si>
    <t>ALTRI COSTI DI PERSONALE</t>
  </si>
  <si>
    <t>510.100.00</t>
  </si>
  <si>
    <t>BETEILIGUNGEN AN DAS SANITÄTSPERSONAL FÜR FREIBERUFLICHE LEISTUNGEN</t>
  </si>
  <si>
    <t>510.100.10</t>
  </si>
  <si>
    <t>Compartecipazione al personale per att. Libero-prof. (intramoenia)</t>
  </si>
  <si>
    <t>510.150.00</t>
  </si>
  <si>
    <t>EXTERNES PERSONAL MIT PRIVATRECHTLICHEM VERTRAG</t>
  </si>
  <si>
    <t>PERSONALE ESTERNO CON CONTRATTO DI DIRITTO PRIVATO</t>
  </si>
  <si>
    <t>510.150.10</t>
  </si>
  <si>
    <t>510.150.11</t>
  </si>
  <si>
    <t>510.150.12</t>
  </si>
  <si>
    <t>510.150.13</t>
  </si>
  <si>
    <t>510.150.20</t>
  </si>
  <si>
    <t>510.160.00</t>
  </si>
  <si>
    <t>160</t>
  </si>
  <si>
    <t>230</t>
  </si>
  <si>
    <t>D)</t>
  </si>
  <si>
    <t>240</t>
  </si>
  <si>
    <t>Beiträge für laufende Ausgaben - von Region oder Autonomer Provinz für Anteil regionaler Gesundheitsfond</t>
  </si>
  <si>
    <t>Beiträge für laufende Ausgaben - außerhalb Fond</t>
  </si>
  <si>
    <t>Beiträge von Region oder Aut. Prov. (außerhalb Fond) - verwendungsgebunden</t>
  </si>
  <si>
    <t>Beiträge von Region oder Aut. Prov. (außerhalb Fond) - zusätzliche Bilanzmittel zur Deckung der WBS</t>
  </si>
  <si>
    <t>Beiträge von Region oder Aut. Prov. (außerhalb Fond) - zusätzliche Bilanzmittel zur Deckung außerhalb WBS</t>
  </si>
  <si>
    <t>Beiträge von Region oder Aut. Prov. (außerhalb Fond) - sonstiges</t>
  </si>
  <si>
    <t>Beiträge von öffentlichen Sanitätsbetrieben (außerhalb Fond)</t>
  </si>
  <si>
    <t>Beiträge für laufende Ausgaben - für Forschung</t>
  </si>
  <si>
    <t>vom Gesundheitsministerium für laufende Forschung</t>
  </si>
  <si>
    <t>vom Gesundheitsministerium für zielgerichtete Forschung</t>
  </si>
  <si>
    <t>von der Region und anderen öffentlichen Subjekten</t>
  </si>
  <si>
    <t>von Privaten</t>
  </si>
  <si>
    <t>Beiträge für laufende Ausgaben - von Privaten</t>
  </si>
  <si>
    <t>Berichtigung Beiträge für laufende Ausgaben für Zuweisung an Investitionen</t>
  </si>
  <si>
    <t>Verwendung Mittel aus nicht verwendeten Anteilen verwendungsgebundener Beiträge vorhergehender Geschäftsjahre</t>
  </si>
  <si>
    <t>Erlöse aus sanitären Leistungen und soziosanitären Leistungen von sanitärer Relevanz</t>
  </si>
  <si>
    <t>Erlöse aus sanitären und soziosanitären Leistungen - an öffentliche Sanitätsbetriebe</t>
  </si>
  <si>
    <t>Erlöse aus sanitären und soziosanitären Leistungen - Intramoenia</t>
  </si>
  <si>
    <t>Erlöse aus sanitären und soziosanitären Leistungen - sonstige</t>
  </si>
  <si>
    <t>Kostenbeiträge, Rückerlangungen und Rückerstattungen</t>
  </si>
  <si>
    <t>470.800.16</t>
  </si>
  <si>
    <t>470.800.21</t>
  </si>
  <si>
    <t>470.800.26</t>
  </si>
  <si>
    <t>Nichtleitendes Personal des Sanitätsstellenplans</t>
  </si>
  <si>
    <t>Leitendes Personal der anderen Stellenpläne</t>
  </si>
  <si>
    <t>Nicht leitendes Personal der anderen Stellenpläne</t>
  </si>
  <si>
    <t>Verschiedene Aufwendungen der Gebarung</t>
  </si>
  <si>
    <t>Abschreibungen des immateriellen Anlagevermögens</t>
  </si>
  <si>
    <t>Abschreibungen der Gebäude</t>
  </si>
  <si>
    <t>Abschreibungen des sonstigen materiellen Anlagevermögens</t>
  </si>
  <si>
    <t>Abwertungen des Anlagevermögens und der Forderungen</t>
  </si>
  <si>
    <t>Veränderungen der sanitären Restbestände</t>
  </si>
  <si>
    <t>Veränderungen der nicht sanitären Restbestände</t>
  </si>
  <si>
    <t>Rückstellungen</t>
  </si>
  <si>
    <t>Rückstellungen für Leistungsprämie</t>
  </si>
  <si>
    <t>Rückstellungen für nicht verwendete Anteile verwendungsgebundener Beiträge</t>
  </si>
  <si>
    <t>Summe B)</t>
  </si>
  <si>
    <t>DIFF. PRODUKTIONSWERT UND AUFWENDUNGEN FÜR DIE PROD. (A-B)</t>
  </si>
  <si>
    <t>Aktivzinsen und andere Finanzerträge</t>
  </si>
  <si>
    <t>Passivzinsen und andere Finanzaufwendungen</t>
  </si>
  <si>
    <t>Summe C)</t>
  </si>
  <si>
    <t>Summe D)</t>
  </si>
  <si>
    <t>Außerordentliche Erträge</t>
  </si>
  <si>
    <t>Veräußerungsgewinne</t>
  </si>
  <si>
    <t>Andere außerordentliche Erträge</t>
  </si>
  <si>
    <t>Außerordentliche Aufwendungen</t>
  </si>
  <si>
    <t>Veräußerungsverluste</t>
  </si>
  <si>
    <t>Andere außerordentliche Aufwendungen</t>
  </si>
  <si>
    <t>Summe E)</t>
  </si>
  <si>
    <t>JAHRESERGEBNIS VOR STEUERN  (A-B+C+D+E)</t>
  </si>
  <si>
    <t>STEUERN AUF DAS EINKOMMEN AUS DEM GESCHÄFTSJAHR</t>
  </si>
  <si>
    <t>Wertschöpfungssteuer für lohnabhängiges Personal</t>
  </si>
  <si>
    <t>Wertschöpfungssteuer für Mitarbeiter und dem lohnabhängigen Personal gleichgestelltes Personal</t>
  </si>
  <si>
    <t>Wertschöpfungssteuer für freiberufliche Tätigkeit (Intramoenia)</t>
  </si>
  <si>
    <t>Wertschöpfungssteuer auf wirtschaftliche Tätigkeit</t>
  </si>
  <si>
    <t>Zuweisungen an Rückstellungen für Steuern (Feststellungen, Erlasse, usw.)</t>
  </si>
  <si>
    <t>Summe Y)</t>
  </si>
  <si>
    <t>GEWINN (VERLUST) DES GESCHÄFTSJAHRES</t>
  </si>
  <si>
    <t>Jahr</t>
  </si>
  <si>
    <t xml:space="preserve">DESCRIZIONE ITALIANO </t>
  </si>
  <si>
    <t>BESCHREIBUNG DEUTSCH</t>
  </si>
  <si>
    <t>Codice informatico CE ministeriale</t>
  </si>
  <si>
    <t xml:space="preserve">codice nuovi CE/SP ministeriali condivisi </t>
  </si>
  <si>
    <t xml:space="preserve">descrizioni nuovi CE/SP ministeriali condivisi </t>
  </si>
  <si>
    <t>PAY-BACK BEI ÜBERSCHREITUNG DER AUSGABENHÖCHSTGRENZE FÜR DIE PHARMAZEUTISCHE BETREUUNG AUF DEM TERRITORIUM</t>
  </si>
  <si>
    <t>A.5.E.1.1</t>
  </si>
  <si>
    <t>Pay-back per il superamento del tetto della spesa farmaceutica territoriale</t>
  </si>
  <si>
    <t>740.300.12</t>
  </si>
  <si>
    <t>PAY-BACK PER IL SUPERAMENTO DEL TETTO DELLA SPESA FARMACEUTICA OSPEDALIERA</t>
  </si>
  <si>
    <t>PAY-BACK BEI ÜBERSCHREITUNG DER AUSGABENHÖCHSTGRENZE FÜR DIE PHARMAZEUTISCHE BETREUUNG IM KRANKENHAUS</t>
  </si>
  <si>
    <t>A.5.E.1.2</t>
  </si>
  <si>
    <t>Pay-back per il superamento del tetto della spesa farmaceutica ospedaliera</t>
  </si>
  <si>
    <t>740.300.13</t>
  </si>
  <si>
    <t>PAY-BACK PER FARMACI SOTTOPOSTI A MONITORAGGIO AIFA</t>
  </si>
  <si>
    <t>PAY-BACK FÜR PHARMAZEUTISCHE PRODUKTE, DIE DER ÜBERWACHUNG DURCH DIE AIFA UNTERLIEGEN</t>
  </si>
  <si>
    <t>A.5.D.3</t>
  </si>
  <si>
    <t>Altri concorsi, recuperi e rimborsi da parte di altri soggetti pubblici</t>
  </si>
  <si>
    <t>RICAVI PER FORNITURE DI BENI</t>
  </si>
  <si>
    <t>RICAVI PER FORNITURE DI BENI AD AZIENDE SANITARIE EXTRA-PAB</t>
  </si>
  <si>
    <t>A.5.D.2</t>
  </si>
  <si>
    <t>Rimborsi per acquisto beni da parte di altri soggetti pubblici</t>
  </si>
  <si>
    <t>RICAVI PER FORNITURE DI BENI AD ALTRI SOGGETTI</t>
  </si>
  <si>
    <t>E.1.B.1</t>
  </si>
  <si>
    <t>Proventi da donazioni e liberalità diverse</t>
  </si>
  <si>
    <t xml:space="preserve">LOCAZIONI ATTIVE  </t>
  </si>
  <si>
    <t>760.400.20</t>
  </si>
  <si>
    <t>LOCAZIONI ATTIVE  DA IMMOBILI DELLA PAB</t>
  </si>
  <si>
    <t>AKTIVMIETEN AUS IMMOBILIEN DES LANDES</t>
  </si>
  <si>
    <t>FINANZERTRÄGE AUS DEPOSITEN UND KASSAÜBERSCHÜSSEN</t>
  </si>
  <si>
    <t>C.1.B</t>
  </si>
  <si>
    <t>C.1.A</t>
  </si>
  <si>
    <t>Interessi attivi su c/tesoreria unica</t>
  </si>
  <si>
    <t>C.1.C</t>
  </si>
  <si>
    <t>C.2.A</t>
  </si>
  <si>
    <t>PROVENTI STRAORDINARI</t>
  </si>
  <si>
    <t>780.100.11</t>
  </si>
  <si>
    <t>E.1.B.2.2.A</t>
  </si>
  <si>
    <t>Sopravvenienze attive v/terzi relative alla mobilità extraregionale</t>
  </si>
  <si>
    <t>780.100.12</t>
  </si>
  <si>
    <t>SOPRAVVENIENZE ATTIVE V/TERZI RELATIVE AL PERSONALE</t>
  </si>
  <si>
    <t>AUSSERORDENTLICHE ERTRÄGE GEGENÜBER DRITTEN BETREFFEND DAS PERSONAL</t>
  </si>
  <si>
    <t>E.1.B.2.2.B</t>
  </si>
  <si>
    <t>Sopravvenienze attive v/terzi relative al personale</t>
  </si>
  <si>
    <t>780.100.13</t>
  </si>
  <si>
    <t>SOPRAVVENIENZE ATTIVE V/TERZI RELATIVE ALLE CONVENZIONI CON MEDICI DI BASE</t>
  </si>
  <si>
    <t>AUSSERORDENTLICHE ERTRÄGE GEGENÜBER DRITTEN BETREFFEND KONVENTIONEN FÜR GESUNDHEITLICHE GRUNDVERSORGUNG</t>
  </si>
  <si>
    <t>E.1.B.2.2.C</t>
  </si>
  <si>
    <t>Dispositivi medici</t>
  </si>
  <si>
    <t>14</t>
  </si>
  <si>
    <t>16</t>
  </si>
  <si>
    <t>Prodotti chimici</t>
  </si>
  <si>
    <t>17</t>
  </si>
  <si>
    <t>Materiali e prodotti per uso veterinario</t>
  </si>
  <si>
    <t>18</t>
  </si>
  <si>
    <t>ACCANTONAMENTI AL FONDO ONERI PER ADEGUAMENTI TARIFFARI E PER RINNOVO CONVENZIONI</t>
  </si>
  <si>
    <t>535.650.10</t>
  </si>
  <si>
    <t>535.700.00</t>
  </si>
  <si>
    <t>ZUWEISUNGEN AN RÜCKSTELLUNGEN FÜR RISIKEN</t>
  </si>
  <si>
    <t xml:space="preserve">ACCANTONAMENTI AI FONDI RISCHI </t>
  </si>
  <si>
    <t>535.700.10</t>
  </si>
  <si>
    <t>ZUWEISUNGEN AN RÜCKSTELLUNGEN FÜR RISIKEN AUS STREITFÄLLEN, UND SCHIEDSSPRÜCHEN UND FÜR SCHADENERSATZ</t>
  </si>
  <si>
    <t>ACCANTONAMENTI AL FONDO RISCHI SU LITI, ARBITRAGGI E RISARCIMENTI</t>
  </si>
  <si>
    <t>Accantonamenti per cause civili ed oneri processuali</t>
  </si>
  <si>
    <t>535.700.20</t>
  </si>
  <si>
    <t>Accantonamenti per contenzioso personale dipendente</t>
  </si>
  <si>
    <t>535.700.90</t>
  </si>
  <si>
    <t>ZUWEISUNGEN AN SONSTIGEN RÜCKSTELLUNGEN FÜR RISIKEN</t>
  </si>
  <si>
    <t>ACCANTONAMENTI AD ALTRI FONDI RISCHI</t>
  </si>
  <si>
    <t>535.900.00</t>
  </si>
  <si>
    <t>ZUWEISUNGEN AN SONSTIGE RÜCKSTELLUNGEN</t>
  </si>
  <si>
    <t xml:space="preserve">ACCANTONAMENTI AD ALTRI FONDI </t>
  </si>
  <si>
    <t>535.900.90</t>
  </si>
  <si>
    <t>ACCANTONAMENTI AD ALTRI FONDI</t>
  </si>
  <si>
    <t>550.000.00</t>
  </si>
  <si>
    <t>FINANZAUFWAND</t>
  </si>
  <si>
    <t>ONERI FINANZIARI</t>
  </si>
  <si>
    <t>550.100.00</t>
  </si>
  <si>
    <t>PASSIVZINSEN FÜR KASSABEVORSCHUSSUNGEN</t>
  </si>
  <si>
    <t>INTERESSI PASSIVI PER ANTICIPAZIONI DI CASSA</t>
  </si>
  <si>
    <t>550.100.10</t>
  </si>
  <si>
    <t>27.5) (minus)Oneri finanziari (al netto proventi)</t>
  </si>
  <si>
    <t>550.200.00</t>
  </si>
  <si>
    <t>PASSIVZINSEN FÜR DARLEHEN</t>
  </si>
  <si>
    <t>INTERESSI PASSIVI SU MUTUI</t>
  </si>
  <si>
    <t>550.200.10</t>
  </si>
  <si>
    <t>Interessi passivi su mutui</t>
  </si>
  <si>
    <t>550.300.00</t>
  </si>
  <si>
    <t>INTERESSI PASSIVI SU ALTRE FORME DI CREDITO EX ART. 3 D.LGS. 502/92</t>
  </si>
  <si>
    <t>550.300.10</t>
  </si>
  <si>
    <t>Altri interessi passivi</t>
  </si>
  <si>
    <t>550.400.00</t>
  </si>
  <si>
    <t>01) Acq. Beni San.</t>
  </si>
  <si>
    <t>B.1.a</t>
  </si>
  <si>
    <t>300.150.00</t>
  </si>
  <si>
    <t>DIÄTPRODUKTE</t>
  </si>
  <si>
    <t xml:space="preserve">PRODOTTI DIETETICI </t>
  </si>
  <si>
    <t>300.150.10</t>
  </si>
  <si>
    <t>300.200.00</t>
  </si>
  <si>
    <t>MATERIAL FÜR HYGIENISCH-SANITÄRE PROPHYLAXE</t>
  </si>
  <si>
    <t>MATERIALE PER LA PROFILASSI IGIENICO-SANITARIA</t>
  </si>
  <si>
    <t>300.600.00</t>
  </si>
  <si>
    <t>WERTSCHÖPFUNGSSTEUER BEDIENSTETES PERSONAL</t>
  </si>
  <si>
    <t>IRAP PERSONALE DIPENDENTE</t>
  </si>
  <si>
    <t>Y.1.A</t>
  </si>
  <si>
    <t>IRAP relativa a personale dipendente</t>
  </si>
  <si>
    <t>20) irap</t>
  </si>
  <si>
    <t>590.200.20</t>
  </si>
  <si>
    <t>IRAP relativa a collaboratori e personale assimilato a lavoro dipendente</t>
  </si>
  <si>
    <t>590.200.30</t>
  </si>
  <si>
    <t>WERTSCHÖFPUNGSSTEUER AUF WIRTSCHAFTLICHE TÄTIGKEIT</t>
  </si>
  <si>
    <t>IRAP SU ATTIVITÁ COMMERCIALI</t>
  </si>
  <si>
    <t>IRAP relativa ad attività commerciali</t>
  </si>
  <si>
    <t>590.200.40</t>
  </si>
  <si>
    <t>MATERIALI PER LA PULIZIA E DI CONVIVENZA</t>
  </si>
  <si>
    <t>310.300.00</t>
  </si>
  <si>
    <t>BRENNSTOFFE</t>
  </si>
  <si>
    <t>COMBUSTIBILI</t>
  </si>
  <si>
    <t>310.300.10</t>
  </si>
  <si>
    <t>METHAN - STADTGAS</t>
  </si>
  <si>
    <t>METANO - GAS DI CITTA'</t>
  </si>
  <si>
    <t>Combustibili, carburanti e lubrificanti</t>
  </si>
  <si>
    <t>310.300.90</t>
  </si>
  <si>
    <t>HEIZÖL UND ANDERE BRENNSTOFFE</t>
  </si>
  <si>
    <t>GASOLIO ED ALTRI COMBUSTIBILI</t>
  </si>
  <si>
    <t>310.400.00</t>
  </si>
  <si>
    <t>TREIB- UND SCHMIERSTOFFE</t>
  </si>
  <si>
    <t>CARBURANTI E LUBRIFICANTI</t>
  </si>
  <si>
    <t>310.400.10</t>
  </si>
  <si>
    <t>310.500.00</t>
  </si>
  <si>
    <t>KANZLEIWAREN, VORDRUCKE UND VERBRAUCHSMATERIAL FÜR INFORMATIK</t>
  </si>
  <si>
    <t>CANCELLERIA, STAMPATI E MATERIALI DI CONSUMO PER L'INFORMATICA</t>
  </si>
  <si>
    <t>310.500.10</t>
  </si>
  <si>
    <t>Supporti informatici e cancelleria</t>
  </si>
  <si>
    <t>310.900.00</t>
  </si>
  <si>
    <t>EINKÄUFE VON ANDEREN NICHT SANITÄREN GÜTERN</t>
  </si>
  <si>
    <t>ACQUISTI ALTRI BENI NON SANITARI</t>
  </si>
  <si>
    <t>310.900.10</t>
  </si>
  <si>
    <t>320.000.00</t>
  </si>
  <si>
    <t>320</t>
  </si>
  <si>
    <t>320.100.00</t>
  </si>
  <si>
    <t>MATERIAL UND ZUBEHÖR FÜR INSTANDHALTUNG VON UNBEWEGLICHEN GÜTERN</t>
  </si>
  <si>
    <t>MATERIALI ED ACCESSORI PER MANUTENZIONE DI IMMOBILI</t>
  </si>
  <si>
    <t>320.100.10</t>
  </si>
  <si>
    <t>B.1.B.5</t>
  </si>
  <si>
    <t>Materiale per la manutenzione</t>
  </si>
  <si>
    <t>320.200.00</t>
  </si>
  <si>
    <t>500.600.41</t>
  </si>
  <si>
    <t>500.700.11</t>
  </si>
  <si>
    <t>500.700.16</t>
  </si>
  <si>
    <t>500.700.21</t>
  </si>
  <si>
    <t>500.700.26</t>
  </si>
  <si>
    <t>500.700.31</t>
  </si>
  <si>
    <t>470.800.56</t>
  </si>
  <si>
    <t>56</t>
  </si>
  <si>
    <t>470.800.61</t>
  </si>
  <si>
    <t>360.300.00</t>
  </si>
  <si>
    <t>KONVENTIONEN FÜR ÄRZTLICHEN NACHT- UND FEIERTAGSDIENST</t>
  </si>
  <si>
    <t>CONVENZIONI PER ASSISTENZA GUARDIA MEDICA FESTIVA E NOTTURNA</t>
  </si>
  <si>
    <t>360.300.10</t>
  </si>
  <si>
    <t>VERGÜTUNGEN - KONVENTIONEN FÜR ÄRZTLICHEN NACHT- UND FEIERTAGSDIENST</t>
  </si>
  <si>
    <t>COMPENSI - ASSISTENZA GUARDIA MEDICA FESTIVA E NOTTURNA</t>
  </si>
  <si>
    <t>360.300.20</t>
  </si>
  <si>
    <t>SOZIALABGABEN - KONVENTIONEN FÜR ÄRZTLICHEN NACHT- UND FEIERTAGSDIENST</t>
  </si>
  <si>
    <t>ONERI SOCIALI - ASSISTENZA GUARDIA MEDICA FESTIVA E NOTTURNA</t>
  </si>
  <si>
    <t>360.300.30</t>
  </si>
  <si>
    <t>KRANKENVERSICHERUNGSPRÄMIEN - KONVENTIONEN FÜR ÄRZTLICHEN NACHT- UND FEIERTAGSDIENST</t>
  </si>
  <si>
    <t>PREMI ASSICURATIVI MALATTIA - ASSISTENZA GUARDIA MEDICA FESTIVA E NOTTURNA</t>
  </si>
  <si>
    <t>360.400.00</t>
  </si>
  <si>
    <t>KONVENTIONEN ALLGEMEIN-ÄRZTLICHER URLAUBSDIENST</t>
  </si>
  <si>
    <t>CONVENZIONI PER ASSISTENZA GUARDIA MEDICA TURISTICA</t>
  </si>
  <si>
    <t>360.400.10</t>
  </si>
  <si>
    <t>VERGÜTUNGEN - KONVENTIONEN ALLGEMEIN-ÄRZTLICHER URLAUBSDIENST</t>
  </si>
  <si>
    <t>COMPENSI - ASSISTENZA GUARDIA MEDICA TURISTICA</t>
  </si>
  <si>
    <t>360.400.20</t>
  </si>
  <si>
    <t>SOZIALABGABEN -  KONVENTIONEN ALLGEMEIN-ÄRZTLICHER URLAUBSDIENST</t>
  </si>
  <si>
    <t>ONERI SOCIALI - ASSISTENZA GUARDIA MEDICA TURISTICA</t>
  </si>
  <si>
    <t>360.400.30</t>
  </si>
  <si>
    <t>KRANKENVERSICHERUNGSPRÄMIEN - KONVENTIONEN ALLGEMEIN-ÄRZTLICHER URLAUBSDIENST</t>
  </si>
  <si>
    <t>PREMI ASSICURATIVI MALATTIA - ASSISTENZA GUARDIA MEDICA TURISTICA</t>
  </si>
  <si>
    <t>360.900.00</t>
  </si>
  <si>
    <t>ALTRE PRESTAZIONI PER ASSISTENZA SANITARIA DI BASE</t>
  </si>
  <si>
    <t>360.900.10</t>
  </si>
  <si>
    <t>SONSTIGE LEISTUNGEN FÜR GESUNDHEITLICHE GRUNDVERSORGUNG</t>
  </si>
  <si>
    <t>B.2.A.1.1.D</t>
  </si>
  <si>
    <t>Altro (medicina dei servizi, psicologi, medici 118, ecc)</t>
  </si>
  <si>
    <t>370.000.00</t>
  </si>
  <si>
    <t>370</t>
  </si>
  <si>
    <t>KONVENTIONEN FÜR PHARMAZEUTISCHE BETREUUNG</t>
  </si>
  <si>
    <t>CONVENZIONI PER ASSISTENZA FARMACEUTICA</t>
  </si>
  <si>
    <t>370.100.00</t>
  </si>
  <si>
    <t>370.100.10</t>
  </si>
  <si>
    <t>da convenzione</t>
  </si>
  <si>
    <t>09) Ass. Farmac.</t>
  </si>
  <si>
    <t>B.2.c</t>
  </si>
  <si>
    <t>370.100.20</t>
  </si>
  <si>
    <t>370.100.30</t>
  </si>
  <si>
    <t>BEITRAG GEMÄSS ART. 20 DPR 94/89</t>
  </si>
  <si>
    <t>CONTRIBUTO EX ART. 20 DPR 94/89</t>
  </si>
  <si>
    <t>380.000.00</t>
  </si>
  <si>
    <t>380</t>
  </si>
  <si>
    <t>KONVENTIONEN FÜR INTERNE FACHÄRZTLICHE BETREUUNG</t>
  </si>
  <si>
    <t>CONVENZIONI SANITARIE PER ASSISTENZA SPECIALISTICA INTERNA</t>
  </si>
  <si>
    <t>380.100.00</t>
  </si>
  <si>
    <t>380.100.10</t>
  </si>
  <si>
    <t>400.000.00</t>
  </si>
  <si>
    <t>400.100.00</t>
  </si>
  <si>
    <t>400.100.10</t>
  </si>
  <si>
    <t>14) Acq. Altre prest. sanitarie</t>
  </si>
  <si>
    <t>400.200.00</t>
  </si>
  <si>
    <t>400.200.10</t>
  </si>
  <si>
    <t>400.300.00</t>
  </si>
  <si>
    <t>400.300.10</t>
  </si>
  <si>
    <t>400.400.00</t>
  </si>
  <si>
    <t>400.400.10</t>
  </si>
  <si>
    <t>400.500.00</t>
  </si>
  <si>
    <t>400.500.10</t>
  </si>
  <si>
    <t>13) Acq. Prest. san. - case di riposo</t>
  </si>
  <si>
    <t>400.500.20</t>
  </si>
  <si>
    <t>700</t>
  </si>
  <si>
    <t>800</t>
  </si>
  <si>
    <t>30</t>
  </si>
  <si>
    <t>61</t>
  </si>
  <si>
    <t>AKTIVSCHWUND BETREFFEND DIE ANKÄUFE SANITÄRER LEISTUNGEN VON AKKREDITIERTEN ANBIETERN</t>
  </si>
  <si>
    <t>E.2.B.4.2.E</t>
  </si>
  <si>
    <t>Insussistenze passive v/terzi relative all'acquisto prestaz. sanitarie da operatori accreditati</t>
  </si>
  <si>
    <t>560.200.16</t>
  </si>
  <si>
    <t>AKTIVSCHWUND BETREFFEND DIE ANKÄUFE VON GÜTERN UND DIENSTLEISTUNGEN</t>
  </si>
  <si>
    <t>E.2.B.4.2.F</t>
  </si>
  <si>
    <t>Insussistenze passive v/terzi relative all'acquisto di beni e servizi</t>
  </si>
  <si>
    <t>560.200.17</t>
  </si>
  <si>
    <t>ALTRE INSUSSISTENZE DELL'ATTIVO</t>
  </si>
  <si>
    <t>SONSTIGER AKTIVSCHWUND</t>
  </si>
  <si>
    <t>Altre insussistenze passive v/terzi</t>
  </si>
  <si>
    <t>560.250.00</t>
  </si>
  <si>
    <t>ONERI TRIBUTARI DA ESERCIZI PRECEDENTI</t>
  </si>
  <si>
    <t>STEUERABGABEN AUS VERGANGENEN GESCHÄFTSJAHREN</t>
  </si>
  <si>
    <t>560.250.10</t>
  </si>
  <si>
    <t>E.2.B.1</t>
  </si>
  <si>
    <t>Oneri tributari da esercizi precedenti</t>
  </si>
  <si>
    <t>C.4.B</t>
  </si>
  <si>
    <t xml:space="preserve"> Svalutazioni</t>
  </si>
  <si>
    <t xml:space="preserve">IRES </t>
  </si>
  <si>
    <t xml:space="preserve"> IRES </t>
  </si>
  <si>
    <t>IRAP COLLABORATORI E PERSONALE ASSIMILATO AL LAVORO DIPENDENTE E ATTIVITÀ LIBERO PROFESSIONALE OCCASIONALE</t>
  </si>
  <si>
    <t>WERTSCHÖPFUNGSSTEUER FÜR MITARBEITER UND DEM LOHNABHÄNGIGEN PERSONAL GLEICHGESTELLTES PERSONAL SOWIE FÜR GELEGENTLICHE FREIBERUFLICHE TÄTIGKEIT</t>
  </si>
  <si>
    <t>Y.1.B</t>
  </si>
  <si>
    <t>Y.1.D</t>
  </si>
  <si>
    <t>IRAP relativa ad attività commerciale</t>
  </si>
  <si>
    <t>IRAP LIBERA PROFESSIONE IN REGIME DI INTRAMOENIA</t>
  </si>
  <si>
    <t>WERTSCHÖPFUNGSSTEUER FÜR FREIBERUFLICHE INTRAMOENIA-TÄTIGKEIT</t>
  </si>
  <si>
    <t>Y.1.C</t>
  </si>
  <si>
    <t>B.9.A</t>
  </si>
  <si>
    <t>Imposte e tasse (escluso IRAP e IRES)</t>
  </si>
  <si>
    <t>595.000.00</t>
  </si>
  <si>
    <t>595</t>
  </si>
  <si>
    <t>PERDITE SU CREDITI</t>
  </si>
  <si>
    <t>FORDERUNGSVERLUSTE</t>
  </si>
  <si>
    <t>595.100.00</t>
  </si>
  <si>
    <t>595.100.10</t>
  </si>
  <si>
    <t>B.9.B</t>
  </si>
  <si>
    <t>Perdite su crediti</t>
  </si>
  <si>
    <t>A.1.A.1</t>
  </si>
  <si>
    <t>da Regione o Prov. Aut. per quota F.S. regionale indistinto</t>
  </si>
  <si>
    <t>700.100.20</t>
  </si>
  <si>
    <t>CONTRIBUTI IN C/ESERCIZIO DA PAB EXTRA FONDO PER FINANZIAMENTO  LEA</t>
  </si>
  <si>
    <t>480.700.11</t>
  </si>
  <si>
    <t>480.700.16</t>
  </si>
  <si>
    <t>480.700.21</t>
  </si>
  <si>
    <t>480.700.26</t>
  </si>
  <si>
    <t>480.700.31</t>
  </si>
  <si>
    <t>500.700.36</t>
  </si>
  <si>
    <t>500.700.41</t>
  </si>
  <si>
    <t>500.700.46</t>
  </si>
  <si>
    <t>500.700.61</t>
  </si>
  <si>
    <t>500.700.66</t>
  </si>
  <si>
    <t>COMPARTECIPAZIONI A PERSONALE  PER ATTIVITÀ LIBERO-PROFESSIONALI</t>
  </si>
  <si>
    <t>510.100.05</t>
  </si>
  <si>
    <t>COMPARTECIPAZIONI AL PERSONALE  PER ATTIVITÀ LIBERO-PROFESSIONALI-AREA OSPEDALIERA</t>
  </si>
  <si>
    <t>BETEILIGUNGEN AN DAS PERSONAL FÜR FREIBERUFLICHE LEISTUNGEN - KRANKENHAUSBEREICH</t>
  </si>
  <si>
    <t>B.2.A.13.1</t>
  </si>
  <si>
    <t>Compartecipazione al personale per att. libero professionale intramoenia- Area ospedaliera</t>
  </si>
  <si>
    <t>COMPARTECIPAZIONI AL PERSONALE  PER ATTIVITÀ LIBERO-PROFESSIONALI-AREA SPECIALISTICA</t>
  </si>
  <si>
    <t>BETEILIGUNGEN AN DAS PERSONAL FÜR FREIBERUFLICHE LEISTUNGEN - FACHARZTBEREICH</t>
  </si>
  <si>
    <t>B.2.A.13.2</t>
  </si>
  <si>
    <t>Compartecipazione al personale per att. libero professionale intramoenia- Area specialistica</t>
  </si>
  <si>
    <t>510.100.20</t>
  </si>
  <si>
    <t>COMPARTECIPAZIONI AL PERSONALE PER ATTIVITÀ LIBERO-PROFESSIONALI- CONSULENZE (EX ART. 55 C.1 LETT. C), D) ED EX ART. 57-58)</t>
  </si>
  <si>
    <t>BETEILIGUNGEN AN DAS PERSONAL FÜR FREIBERUFLICHE LEISTUNGEN - BERATUNGEN (GEM. EX-ART. 55 ABS.1 BUCHST. C), D) UND GEM EX-ART. 57-58)</t>
  </si>
  <si>
    <t>B.2.A.13.4</t>
  </si>
  <si>
    <t>Compartecipazione al personale per att. libero professionale intramoenia - Consulenze (ex art. 55 c.1 lett. c), d) ed ex art. 57-58)</t>
  </si>
  <si>
    <t>510.100.40</t>
  </si>
  <si>
    <t>COMPARTECIPAZIONI AL PERSONALE  PER ATTIVITÀ LIBERO-PROFESSIONALI-ALTRO</t>
  </si>
  <si>
    <t>CANONI DI LEASING APPARECCHIATURE NON SANITARIE</t>
  </si>
  <si>
    <t>Canoni di leasing - area non sanitaria</t>
  </si>
  <si>
    <t>430.500.30</t>
  </si>
  <si>
    <t>RATEN FÜR LEASING VON KRAFTFAHRZEUGEN</t>
  </si>
  <si>
    <t>CANONI DI LEASING AUTOMEZZI</t>
  </si>
  <si>
    <t>430.500.40</t>
  </si>
  <si>
    <t>LEASINGRATEN FÜR ANDERE GÜTER</t>
  </si>
  <si>
    <t>CANONI DI LEASING ALTRI BENI</t>
  </si>
  <si>
    <t>430.900.00</t>
  </si>
  <si>
    <t>SONSTIGE KOSTEN FÜR DIE NUTZUNG VON GÜTERN DRITTER</t>
  </si>
  <si>
    <t>ALTRI COSTI PER GODIMENTO BENI DI TERZI</t>
  </si>
  <si>
    <t>430.900.10</t>
  </si>
  <si>
    <t>440.000.00</t>
  </si>
  <si>
    <t>440</t>
  </si>
  <si>
    <t>VERGÜTUNGEN FÜR LEITENDE ORGANE</t>
  </si>
  <si>
    <t>COMPENSI AGLI ORGANI DIRETTIVI</t>
  </si>
  <si>
    <t>440.100.00</t>
  </si>
  <si>
    <t>440.100.10</t>
  </si>
  <si>
    <t>ENTSCHÄDIGUNG - LEITUNGSORGANE</t>
  </si>
  <si>
    <t>INDENNITA' - ORGANI DIRETTIVI</t>
  </si>
  <si>
    <t>Indennità, rimborso spese e oneri sociali per gli Organi Direttivi e Collegio Sindacale</t>
  </si>
  <si>
    <t>07) Costi gen. Oneri div. Gesti</t>
  </si>
  <si>
    <t>B.5</t>
  </si>
  <si>
    <t>440.100.20</t>
  </si>
  <si>
    <t>RÜCKERSTATTUNG VON AUSGABEN - LEITUNGSORGANE</t>
  </si>
  <si>
    <t>RIMBORSO SPESE - ORGANI DIRETTIVI</t>
  </si>
  <si>
    <t>440.100.30</t>
  </si>
  <si>
    <t>SOZIALABGABEN - LEITUNGSORGANE</t>
  </si>
  <si>
    <t>ONERI SOCIALI - ORGANI DIRETTIVI</t>
  </si>
  <si>
    <t>440.200.00</t>
  </si>
  <si>
    <t>ACCANTONAMENTI PER ALTRI ONERI DA LIQUIDARE - ORGANI DIRETTIVI</t>
  </si>
  <si>
    <t>440.200.10</t>
  </si>
  <si>
    <t>Altri accantonamenti</t>
  </si>
  <si>
    <t>450.000.00</t>
  </si>
  <si>
    <t>VERGÜTUNGEN FÜR RECHNUNGSREVISORENKOLLEGIUM</t>
  </si>
  <si>
    <t>COMPENSI AL COLLEGIO DEI REVISORI</t>
  </si>
  <si>
    <t>450.100.00</t>
  </si>
  <si>
    <t>450.100.10</t>
  </si>
  <si>
    <t>ENTSCHÄDIGUNG - RECHNUNGSREVISORENKOLLEGIUM</t>
  </si>
  <si>
    <t>INDENNITA' - COLLEGIO DEI REVISORI</t>
  </si>
  <si>
    <t>450.100.20</t>
  </si>
  <si>
    <t>RÜCKERSTATTUNG VON AUSGABEN - RECHNUNGSREVISORENKOLLEGIUM</t>
  </si>
  <si>
    <t>RIMBORSO SPESE - COLLEGIO DEI REVISORI</t>
  </si>
  <si>
    <t>450.100.30</t>
  </si>
  <si>
    <t>SOZIALABGABEN - RECHNUNGSREVISORENKOLLEGIUM</t>
  </si>
  <si>
    <t>ONERI SOCIALI - COLLEGIO DEI REVISORI</t>
  </si>
  <si>
    <t>450.200.00</t>
  </si>
  <si>
    <t>ACCANTONAMENTI PER ALTRI ONERI DA LIQUIDARE - COLLEGIO REVISORI</t>
  </si>
  <si>
    <t>450.200.10</t>
  </si>
  <si>
    <t>460.000.00</t>
  </si>
  <si>
    <t>460</t>
  </si>
  <si>
    <t>ALLGEMEINE UND VERWALTUNGSKOSTEN</t>
  </si>
  <si>
    <t>COSTI GENERALI ED AMMINISTRATIVI</t>
  </si>
  <si>
    <t>460.100.00</t>
  </si>
  <si>
    <t>SITZUNGSGELDER UND RÜCKERSTATTUNG VON KOSTEN FÜR DIE MITGLIEDER VON VERSCHIEDENEN KOMMISSIONEN</t>
  </si>
  <si>
    <t>GETTONI DI PRESENZA E RIMBORSO COSTI AI MEMBRI DI COMMISSIONI VARIE</t>
  </si>
  <si>
    <t>460.100.10</t>
  </si>
  <si>
    <t>Altri oneri diversi di gestione</t>
  </si>
  <si>
    <t>460.150.00</t>
  </si>
  <si>
    <t>REPRÄSENTATIONSKOSTEN</t>
  </si>
  <si>
    <t>COSTI DI RAPPRESENTANZA</t>
  </si>
  <si>
    <t>460.150.10</t>
  </si>
  <si>
    <t>460.200.00</t>
  </si>
  <si>
    <t>VERÖFFENTLICHUNGEN UND VERANSTALTUNGEN</t>
  </si>
  <si>
    <t>PUBBLICITA' E MANIFESTAZIONI</t>
  </si>
  <si>
    <t>460.200.10</t>
  </si>
  <si>
    <t>VERÖFFENTLICHUNGEN UND ANZEIGEN</t>
  </si>
  <si>
    <t>PUBBLICITA' ED INSERZIONI</t>
  </si>
  <si>
    <t>B.2.B.1.12.C</t>
  </si>
  <si>
    <t>310</t>
  </si>
  <si>
    <t>150</t>
  </si>
  <si>
    <t>470.100.40</t>
  </si>
  <si>
    <t>470.100.50</t>
  </si>
  <si>
    <t>470.100.60</t>
  </si>
  <si>
    <t>470.200.00</t>
  </si>
  <si>
    <t>ZUSÄTZLICHE BEZÜGE - PERSONAL DES SANITÄTSSTELLENPLANS</t>
  </si>
  <si>
    <t>COMPETENZE ACCESSORIE - PERSONALE RUOLO SANITARIO</t>
  </si>
  <si>
    <t>470.200.10</t>
  </si>
  <si>
    <t>470.200.20</t>
  </si>
  <si>
    <t>470.200.30</t>
  </si>
  <si>
    <t>470.300.00</t>
  </si>
  <si>
    <t>STATIONÄRE UND TEILSTATIONÄRE REHABILITATIONSBETREUUNG IN EINRICHTUNGEN GEMÄSS ART. 26 G. 833/78 VON PRIVATEN DES LANDES</t>
  </si>
  <si>
    <t>B.2.A.4.4</t>
  </si>
  <si>
    <t>400.200.20</t>
  </si>
  <si>
    <t>ASSISTENZA RIABILITATIVA RESIDENZIALE E SEMIRESIDENZIALE IN ISTITUTI COME SCHEMA TIPO ART. 26 L. 833/78 DA PRIVATO EXTRAPAB</t>
  </si>
  <si>
    <t>STATIONÄRE UND TEILSTATIONÄRE REHABILITATIONSBETREUUNG IN EINRICHTUNGEN GEMÄSS ART. 26 G. 833/78 VON PRIVATEN AUSSERHALB DES LANDES</t>
  </si>
  <si>
    <t>B.2.A.4.5</t>
  </si>
  <si>
    <t>da privato ( extraregionale)</t>
  </si>
  <si>
    <t>400.200.30</t>
  </si>
  <si>
    <t>ASSISTENZA RIABILITATIVA RESIDENZIALE E SEMIRESIDENZIALE IN ISTITUTI COME SCHEMA TIPO ART. 26 L. 833/78 DA PUBBLICO EXTRAPAB</t>
  </si>
  <si>
    <t>STATIONÄRE UND TEILSTATIONÄRE REHABILITATIONSBETREUUNG IN EINRICHTUNGEN GEMÄSS ART. 26 G. 833/78 VON ÖFFENTLICHEN EINRICHTUNGEN AUSSERHALB DES LANDES</t>
  </si>
  <si>
    <t>B.2.A.4.3</t>
  </si>
  <si>
    <t>da pubblico (Extraregione) non soggetti a compensazione</t>
  </si>
  <si>
    <t>ASSISTENZA RIABILITATIVA RESIDENZIALE, SEMIRESIDENZIALE ED INTEGRATIVA TERRITORIALE PER TOSSICODIPENDENTI DELLA PAB</t>
  </si>
  <si>
    <t>B.2.A.12.4</t>
  </si>
  <si>
    <t>400.300.20</t>
  </si>
  <si>
    <t>ASSISTENZA RIABILITATIVA RESIDENZIALE, SEMIRESIDENZIALE ED INTEGRATIVA TERRITORIALE PER TOSSICODIPENDENTI EXTRA-PAB</t>
  </si>
  <si>
    <t>B.2.A.12.5</t>
  </si>
  <si>
    <t>da privato (extraregionale)</t>
  </si>
  <si>
    <t>ASSISTENZA RIABILITATIVA RESIDENZIALE, SEMIRESIDENZIALE ED INTEGRATIVA TERRITORIALE PER MALATI E DISTURBATI MENTALI NELLA PAB</t>
  </si>
  <si>
    <t>STATIONÄRE, TEILSTATIONÄRE UND ERGÄNZENDE REHABILITATIONSBETREUUNG  AUF DEM TERRITORIUM FÜR MENTAL ERKRANKTE UND GESTÖRTE IM LAND</t>
  </si>
  <si>
    <t>B.2.A.8.4</t>
  </si>
  <si>
    <t>400.400.20</t>
  </si>
  <si>
    <t>ASSISTENZA RIABILITATIVA RESIDENZIALE, SEMIRESIDENZIALE ED INTEGRATIVA TERRITORIALE PER MALATI E DISTURBATI MENTALI EXTRA PAB</t>
  </si>
  <si>
    <t>STATIONÄRE, TEILSTATIONÄRE UND ERGÄNZENDE REHABILITATIONSBETREUUNG  AUF DEM TERRITORIUM FÜR MENTAL ERKRANKTE UND GESTÖRTE AUSSERHALB DES LANDES</t>
  </si>
  <si>
    <t>B.2.A.8.5</t>
  </si>
  <si>
    <t>B.2.A.12.2</t>
  </si>
  <si>
    <t>da pubblico (Altri soggetti pubbl. della regione)</t>
  </si>
  <si>
    <t>400.500.15</t>
  </si>
  <si>
    <t>Prestazioni di psichiatria non soggetta a compensazione (resid. e semiresid.)</t>
  </si>
  <si>
    <t xml:space="preserve">PRESTAZIONI DI RICOVERO AD ALTRI SOGGETTI PUBBLICI </t>
  </si>
  <si>
    <t>KRANKENHAUSAUFENTHALTSBEZOGENE LEISTUNGEN FÜR ANDERE ÖFFENTLICHE SUBJEKTE</t>
  </si>
  <si>
    <t>A.4.A.2</t>
  </si>
  <si>
    <t xml:space="preserve">Ricavi per prestaz. sanitarie e sociosanitarie a rilevanza sanitaria erogate ad altri soggetti pubblici </t>
  </si>
  <si>
    <t>PRESTAZIONI DI RICOVERO AD AZIENDE SANITARIE E CASSE MUTUA ESTERE (FATTURATE DIRETTAMENTE)</t>
  </si>
  <si>
    <t>A.4.A.3.13</t>
  </si>
  <si>
    <t>Altre prestazioni sanitarie e sociosanitarie a rilevanza sanitaria - Mobilità attiva Internazionale</t>
  </si>
  <si>
    <t>Ricavi per prestazioni sanitarie e sociosanitarie a rilevanza sanitaria erogate a privati</t>
  </si>
  <si>
    <t>A.4.c</t>
  </si>
  <si>
    <t xml:space="preserve"> A.4.A.3.12.B</t>
  </si>
  <si>
    <t>720.200.22</t>
  </si>
  <si>
    <t>A.4.A.3.6</t>
  </si>
  <si>
    <t>Prestazioni servizi farmaceutica convenzionata Extraregione</t>
  </si>
  <si>
    <t>720.200.23</t>
  </si>
  <si>
    <t>A.4.A.3.5</t>
  </si>
  <si>
    <t>Prestazioni servizi MMG, PLS, Contin. assistenziale Extraregione</t>
  </si>
  <si>
    <t>720.200.24</t>
  </si>
  <si>
    <t>A.4.A.3.2</t>
  </si>
  <si>
    <t>720.200.25</t>
  </si>
  <si>
    <t>A.4.A.3.7</t>
  </si>
  <si>
    <t>Prestazioni termali Extraregione</t>
  </si>
  <si>
    <t>720.200.26</t>
  </si>
  <si>
    <t>A.4.A.3.4</t>
  </si>
  <si>
    <t xml:space="preserve">RIMBORSI A FARMACIE PUBBLICHE PER PRESIDI SANITARI </t>
  </si>
  <si>
    <t xml:space="preserve">RÜCKERSTATTUNGEN AN ÖFFENTLICHE APOTHEKEN FÜR SANITÄRE BEHELFE </t>
  </si>
  <si>
    <t>B.2.A.5.2</t>
  </si>
  <si>
    <t>400.700.15</t>
  </si>
  <si>
    <t xml:space="preserve">RIMBORSI A FARMACIE PRIVATE ED ESERCIZI COMMERCIALI PER PRESIDI SANITARI </t>
  </si>
  <si>
    <t xml:space="preserve">RÜCKERSTATTUNGEN AN PRIVATE APOTHEKEN UND HANDELSBETRIEBE FÜR SANITÄRE BEHELFE </t>
  </si>
  <si>
    <t>B.2.A.5.4</t>
  </si>
  <si>
    <t>400.700.25</t>
  </si>
  <si>
    <t>RÜCKERSTATTUNGEN AN ÖFFENTLICHE APOTHEKEN FÜR GALENIKA</t>
  </si>
  <si>
    <t>400.700.35</t>
  </si>
  <si>
    <t xml:space="preserve">RIMBORSI A FARMACIE PRIVATE ED ESERCIZI COMMERCIALI PER GALENICI </t>
  </si>
  <si>
    <t xml:space="preserve">RIMBORSI A FARMACIE PUBBLICHE PER PRODOTTI DIETETICI </t>
  </si>
  <si>
    <t>RÜCKERSTATTUNGEN AN ÖFFENTLICHE APOTHEKEN FÜR DIÄTPRODUKTE</t>
  </si>
  <si>
    <t>400.700.45</t>
  </si>
  <si>
    <t>Accantonamenti per quote inutilizzate contributi da soggetti pubblici per ricerca</t>
  </si>
  <si>
    <t>535.800.40</t>
  </si>
  <si>
    <t>ACCANTONAMENTI PER QUOTE INUTILIZZATE DEI CONTRIBUTI VINCOLATI DA PRIVATI</t>
  </si>
  <si>
    <t>ZUWEISUNGEN AN RÜCKSTELLUNGEN FÜR NICHT VERWENDETE ANTEILE VON ZWECKGEBUNDENEN BEITRÄGEN VON PRIVATEN</t>
  </si>
  <si>
    <t>B.16.C.4</t>
  </si>
  <si>
    <t>Accantonamenti per quote inutilizzate contributi vincolati da privati</t>
  </si>
  <si>
    <t>535.900.50</t>
  </si>
  <si>
    <t>ACCANTONAMENTI PER INTERESSI DI MORA</t>
  </si>
  <si>
    <t>ZUWEISUNG AN RÜCKSTELLUNGEN FÜR VERZUGSZINSEN</t>
  </si>
  <si>
    <t>11</t>
  </si>
  <si>
    <t>31</t>
  </si>
  <si>
    <t>32</t>
  </si>
  <si>
    <t>Tabelle A10: Finanzierungsübersicht</t>
  </si>
  <si>
    <t>tabella A10: riepilogo finanziamento</t>
  </si>
  <si>
    <t>Posten</t>
  </si>
  <si>
    <t>ulteriori finanziamenti - tagli di finanziamenti provinciali - provvedimenti di razzionalizzazioni statali</t>
  </si>
  <si>
    <t>Abschluss</t>
  </si>
  <si>
    <t>Voranschlag</t>
  </si>
  <si>
    <t>consuntivo</t>
  </si>
  <si>
    <t>preconsuntivo</t>
  </si>
  <si>
    <t>preventivo</t>
  </si>
  <si>
    <t>CONTO  ECONOMICO</t>
  </si>
  <si>
    <r>
      <t>Importi</t>
    </r>
    <r>
      <rPr>
        <b/>
        <sz val="12"/>
        <rFont val="Verdana"/>
        <family val="2"/>
      </rPr>
      <t xml:space="preserve">: Euro    </t>
    </r>
  </si>
  <si>
    <t>Anno</t>
  </si>
  <si>
    <t>Importo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</si>
  <si>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</si>
  <si>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</si>
  <si>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</si>
  <si>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</si>
  <si>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</si>
  <si>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</si>
  <si>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</si>
  <si>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</si>
  <si>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</si>
  <si>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</si>
  <si>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</si>
  <si>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</si>
  <si>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</si>
  <si>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</si>
  <si>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</si>
  <si>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</si>
  <si>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</si>
  <si>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250</t>
  </si>
  <si>
    <t>350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</si>
  <si>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</si>
  <si>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</si>
  <si>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</si>
  <si>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</si>
  <si>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</si>
  <si>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</si>
  <si>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</si>
  <si>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Acquisti di servizi non sanitari</t>
  </si>
  <si>
    <t>B.3.a</t>
  </si>
  <si>
    <t>Servizi non sanitari</t>
  </si>
  <si>
    <t>B.3.b</t>
  </si>
  <si>
    <r>
      <t>Consulenze, collaborazioni, interinale, altre prestazioni di lavoro non sanitarie</t>
    </r>
    <r>
      <rPr>
        <sz val="10"/>
        <color indexed="10"/>
        <rFont val="Verdana"/>
        <family val="2"/>
      </rPr>
      <t xml:space="preserve"> </t>
    </r>
  </si>
  <si>
    <t>B.3.c</t>
  </si>
  <si>
    <t>Formazione</t>
  </si>
  <si>
    <t>B.4</t>
  </si>
  <si>
    <t>Manutenzione e riparazione</t>
  </si>
  <si>
    <t>Personale dirigente medico</t>
  </si>
  <si>
    <t>Personale dirigente ruolo sanitario non medico</t>
  </si>
  <si>
    <t>Personale comparto ruolo sanitario</t>
  </si>
  <si>
    <t>Personale dirigente altri ruoli</t>
  </si>
  <si>
    <t>B.6.e</t>
  </si>
  <si>
    <t>Personale comparto altri ruoli</t>
  </si>
  <si>
    <t>Oneri diversi di gestione</t>
  </si>
  <si>
    <t>B.8.a</t>
  </si>
  <si>
    <t>Ammortamenti immobilizzazioni immateriali</t>
  </si>
  <si>
    <t>B.8.b</t>
  </si>
  <si>
    <t>Ammortamenti dei Fabbricati</t>
  </si>
  <si>
    <t>B.8.c</t>
  </si>
  <si>
    <t>Svalutazione delle immobilizzazioni e dei crediti</t>
  </si>
  <si>
    <t>10)</t>
  </si>
  <si>
    <t>B.10.a</t>
  </si>
  <si>
    <t>Variazione delle rimanenze sanitarie</t>
  </si>
  <si>
    <t>B.10.b</t>
  </si>
  <si>
    <t>Variazione delle rimanenze non sanitarie</t>
  </si>
  <si>
    <t>11)</t>
  </si>
  <si>
    <t>Accantonamenti</t>
  </si>
  <si>
    <t>B.11.a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</si>
  <si>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</si>
  <si>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</si>
  <si>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</si>
  <si>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</si>
  <si>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</si>
  <si>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Totale B)</t>
  </si>
  <si>
    <t>DIFF. TRA VALORE E COSTI DELLA PRODUZIONE (A-B)</t>
  </si>
  <si>
    <t>C.1</t>
  </si>
  <si>
    <t>Interessi attivi ed altri proventi finanziari</t>
  </si>
  <si>
    <t>C.2</t>
  </si>
  <si>
    <t>Interessi passivi ed altri oneri finanziari</t>
  </si>
  <si>
    <t>Totale C)</t>
  </si>
  <si>
    <t>Totale D)</t>
  </si>
  <si>
    <t>Proventi straordinari</t>
  </si>
  <si>
    <t>Oneri straordinari</t>
  </si>
  <si>
    <t>Totale E)</t>
  </si>
  <si>
    <t>RISULTATO PRIMA DELLE IMPOSTE (A-B+C+D+E)</t>
  </si>
  <si>
    <t>Y)</t>
  </si>
  <si>
    <t>IMPOSTE SUL REDDITO DELL'ESERCIZIO</t>
  </si>
  <si>
    <t>Y.1.a</t>
  </si>
  <si>
    <t>Y.1.b</t>
  </si>
  <si>
    <t>Y.1.c</t>
  </si>
  <si>
    <t>Y.1.d</t>
  </si>
  <si>
    <t>Y.2</t>
  </si>
  <si>
    <t>Accantonamento a fondo imposte (accertamenti, condoni, ecc.)</t>
  </si>
  <si>
    <t>Totale Y)</t>
  </si>
  <si>
    <t>Betrag</t>
  </si>
  <si>
    <t>470.700.31</t>
  </si>
  <si>
    <t>470.700.41</t>
  </si>
  <si>
    <t>470.700.51</t>
  </si>
  <si>
    <t>470.700.61</t>
  </si>
  <si>
    <t>470.800.11</t>
  </si>
  <si>
    <t>ERLÖSE AUS TIERÄRZTLICHEN LEISTUNGEN BEREICH B FÜR PRIVATE</t>
  </si>
  <si>
    <t>720.600.25</t>
  </si>
  <si>
    <t>RICAVI PER PRESTAZIONI VETERINARIE AREA B EROGATE A SOGGETTI PUBBLICI</t>
  </si>
  <si>
    <t>ERLÖSE AUS TIERÄRZTLICHEN LEISTUNGEN BEREICH B FÜR ÖFFENTLICHE EINRICHTUNGEN</t>
  </si>
  <si>
    <t>720.700.05</t>
  </si>
  <si>
    <t>RICAVI PER PRESTAZIONI LIBERO-PROFESSIONALI- AREA OSPEDALIERA</t>
  </si>
  <si>
    <t>ERLÖSE AUS FREIBERUFLICHER TÄTIGKEIT  -KRANKENHAUSBEREICH</t>
  </si>
  <si>
    <t>A.4.D.1</t>
  </si>
  <si>
    <t>Ricavi per prestazioni sanitarie intramoenia - Area ospedaliera</t>
  </si>
  <si>
    <t>A.4.b</t>
  </si>
  <si>
    <t>RICAVI PER PRESTAZIONI LIBERO-PROFESSIONALI- AREA SPECIALISTICA</t>
  </si>
  <si>
    <t>ERLÖSE AUS FREIBERUFLICHER TÄTIGKEIT - FACHÄRZTLICHER BEREICH</t>
  </si>
  <si>
    <t>A.4.D.2</t>
  </si>
  <si>
    <t>720.700.20</t>
  </si>
  <si>
    <t>RICAVI PER PRESTAZIONI LIBERO-PROFESSIONALI CONSULENZE (EX ART. 55 C.1 LETT. C), D) ED EX ART. 57-58)</t>
  </si>
  <si>
    <t>ERLÖSE AUS FREIBERUFLICHER TÄTIGKEIT - BERATUNGEN (GEM. EX-ART. 55 ABS.1 BUCHST. C), D) UND GEM. EX-ART. 57-58)</t>
  </si>
  <si>
    <t>A.4.D.4</t>
  </si>
  <si>
    <t>Ricavi per prestazioni sanitarie intramoenia - Consulenze (ex art. 55 c.1 lett. c), d) ed ex Art. 57-58)</t>
  </si>
  <si>
    <t>720.700.40</t>
  </si>
  <si>
    <t>RICAVI PER PRESTAZIONI LIBERO-PROFESSIONALI ALTRO</t>
  </si>
  <si>
    <t>ERLÖSE AUS FREIBERUFLICHER TÄTIGKEIT - SONSTIGES</t>
  </si>
  <si>
    <t>A.4.D.6</t>
  </si>
  <si>
    <t>Ricavi per prestazioni sanitarie intramoenia - Altro</t>
  </si>
  <si>
    <t>A.6.A</t>
  </si>
  <si>
    <t>Compartecipazione alla spesa per prestazioni sanitarie - Ticket sulle prestazioni di specialistica ambulatoriale</t>
  </si>
  <si>
    <t>A.6.B</t>
  </si>
  <si>
    <t>A.6.C</t>
  </si>
  <si>
    <t>Compartecipazione alla spesa per prestazioni sanitarie (Ticket) - Altro</t>
  </si>
  <si>
    <t>A.5.E.2</t>
  </si>
  <si>
    <t>Altri concorsi, recuperi e rimborsi da privati</t>
  </si>
  <si>
    <t>740.200.05</t>
  </si>
  <si>
    <t>RIMBORSI ASSICURATIVI</t>
  </si>
  <si>
    <t>VERSICHERUNGSRÜCKERSTATTUNGEN</t>
  </si>
  <si>
    <t>A.5.A</t>
  </si>
  <si>
    <t>Rimborsi assicurativi</t>
  </si>
  <si>
    <t>A.9.B</t>
  </si>
  <si>
    <t>Fitti attivi ed altri proventi da attività immobiliari</t>
  </si>
  <si>
    <t>740.200.61</t>
  </si>
  <si>
    <t>RIMBORSO DEGLI ONERI STIPENDIALI DEL PERSONALE DIPENDENTE DELL'AZIENDA IN POSIZIONE DI COMANDO PRESSO LA PAB</t>
  </si>
  <si>
    <t>RÜCKZAHLUNG FÜR LOHNABHÄNGIGES AN DAS LAND ABGEORDNETES PERSONAL DES SANITÄTSBETRIEBES</t>
  </si>
  <si>
    <t>A.5.B.1</t>
  </si>
  <si>
    <t>Rimborso degli oneri stipendiali del personale dipendente dell'azienda in posizione di comando presso la Regione</t>
  </si>
  <si>
    <t>740.200.62</t>
  </si>
  <si>
    <t>62</t>
  </si>
  <si>
    <t>RIMBORSO DEGLI ONERI STIPENDIALI DEL PERSONALE DIPENDENTE DELL'AZIENDA IN POSIZIONE DI COMANDO PRESSO ALTRI SOGGETTI PUBBLICI</t>
  </si>
  <si>
    <t>RÜCKZAHLUNG FÜR LOHNABHÄNGIGES AN ANDERE ÖFFENTLICHE KÖRPERSCHAFTEN ABGEORDNETES PERSONAL DES SANITÄTSBETRIEBES</t>
  </si>
  <si>
    <t>A.5.D.1</t>
  </si>
  <si>
    <t>Rimborso degli oneri stipendiali del personale dipendente dell'azienda in posizione di comando presso altri soggetti pubblici</t>
  </si>
  <si>
    <t>740.200.63</t>
  </si>
  <si>
    <t>63</t>
  </si>
  <si>
    <t>ALTRI CONCORSI, RECUPERI E RIMBORSI DA PARTE DELLA PAB</t>
  </si>
  <si>
    <t>ANDERE KOSTENBEITRÄGE,  RÜCKERSTATTUNGEN UND RÜCKERLANGUNGEN VOM LAND</t>
  </si>
  <si>
    <t>A.5.B.2</t>
  </si>
  <si>
    <t>Altri concorsi, recuperi e rimborsi da parte della Regione</t>
  </si>
  <si>
    <t>RIMBORSI PER ASSISTENZA FARMACEUTICA</t>
  </si>
  <si>
    <t>RÜCKVERGÜTUNGEN FÜR PHARMAZEUTISCHE BETREUUNG</t>
  </si>
  <si>
    <t>A.5.E.1.3</t>
  </si>
  <si>
    <t>Ulteriore Pay-back</t>
  </si>
  <si>
    <t>740.300.11</t>
  </si>
  <si>
    <t>PAY-BACK PER IL SUPERAMENTO DEL TETTO DELLA SPESA FARMACEUTICA TERRITORIALE</t>
  </si>
  <si>
    <t>B.1.A.7</t>
  </si>
  <si>
    <t>300.900.00</t>
  </si>
  <si>
    <t>ALTRI BENI E PRODOTTI SANITARI</t>
  </si>
  <si>
    <t>ANDERE SANITÄRE GÜTER UND PRODUKTE</t>
  </si>
  <si>
    <t>300.900.10</t>
  </si>
  <si>
    <t>B.1.A.8</t>
  </si>
  <si>
    <t>B.1.B.1</t>
  </si>
  <si>
    <t>B.1.B.2</t>
  </si>
  <si>
    <t>B.1.B.3</t>
  </si>
  <si>
    <t>B.1.B.4</t>
  </si>
  <si>
    <t>B.1.B.6</t>
  </si>
  <si>
    <t>Manutenzione e riparazione ai fabbricati e loro pertinenze</t>
  </si>
  <si>
    <t>330.100.20</t>
  </si>
  <si>
    <t>SERVIZI PER MANUTENZIONE DI IMPIANTI E MACCHINARI</t>
  </si>
  <si>
    <t>DIENSTLEISTUNGEN FÜR INSTANDHALTUNG VON MASCHINEN UND MASCHINELLEN ANLAGEN</t>
  </si>
  <si>
    <t>B.3.B</t>
  </si>
  <si>
    <t>Manutenzione e riparazione agli impianti e macchinari</t>
  </si>
  <si>
    <t>Manutenzione e riparazione alle attrezzature sanitarie e scientifiche</t>
  </si>
  <si>
    <t>B.3.F</t>
  </si>
  <si>
    <t>Altre manutenzioni e riparazioni</t>
  </si>
  <si>
    <t>B.3.E</t>
  </si>
  <si>
    <t>Manutenzione e riparazione agli automezzi</t>
  </si>
  <si>
    <t>330.500.00</t>
  </si>
  <si>
    <t>SERVIZI PER MANUTENZIONE MOBILI ED ARREDI</t>
  </si>
  <si>
    <t>BEITRÄGE DES LANDES FÜR LAUFENDE AUSGABEN AUS DEM ZUSÄTZLICHEN FONDS FÜR DIE FINANZIERUNG DER GRUNDLEGENEN BETREUUNGSFORMEN</t>
  </si>
  <si>
    <t>A.1.B.1.2</t>
  </si>
  <si>
    <t>Contributi da Regione o Prov. Aut. (extra fondo) - Risorse aggiuntive da bilancio regionale a titolo di copertura LEA</t>
  </si>
  <si>
    <t>CONTRIBUTI IN C/ESERCIZIO DA PAB CON DESTINAZIONE VINCOLATA DA FSP</t>
  </si>
  <si>
    <t>VERWENDUNGSGEBUNDENE BEITRÄGE DES LANDES FÜR LAUFENDE AUSGABEN AUS DEM LGF</t>
  </si>
  <si>
    <t>A.1.A.2</t>
  </si>
  <si>
    <t>da Regione o Prov. Aut. per quota F.S. regionale vincolato</t>
  </si>
  <si>
    <t>700.200.20</t>
  </si>
  <si>
    <t>CONTRIBUTI IN C/ESERCIZIO DA PAB CON DESTINAZIONE VINCOLATA EXTRA FSP</t>
  </si>
  <si>
    <t>A.1.B.1.1</t>
  </si>
  <si>
    <t>da Regione o Prov. Aut. ( extra fondo)  vincolati</t>
  </si>
  <si>
    <t>CONTRIBUTI IN C/ESERCIZIO DA PAB PER RINNOVI CONTRATTUALI DA FSP</t>
  </si>
  <si>
    <t>BEITRÄGE DES LANDES FÜR LAUFENDE AUSGABEN AUS DEM LGF FÜR DIE ERNEUERUNG VON VERTRÄGEN</t>
  </si>
  <si>
    <t>700.300.20</t>
  </si>
  <si>
    <t>CONTRIBUTI IN C/ESERCIZIO DA PAB PER RINNOVI CONTRATTUALI EXTRA FSP</t>
  </si>
  <si>
    <t>BEITRÄGE DES LANDES FÜR LAUFENDE AUSGABEN FÜR DIE ERNEUERUNG VON VERTRÄGEN (AUSSERHALB DES LGF)</t>
  </si>
  <si>
    <t xml:space="preserve"> A.1.B.1.3</t>
  </si>
  <si>
    <t>Contributi da Regione o Prov. Aut. (extra fondo) - Risorse aggiuntive da bilancio regionale a titolo di copertura extra LEA</t>
  </si>
  <si>
    <t>A.1.B.1.3</t>
  </si>
  <si>
    <t>700.500.00</t>
  </si>
  <si>
    <t>CONTRIBUTI IN C/ESERCIZIO DA PAB PER RICERCA</t>
  </si>
  <si>
    <t>BEITRÄGE DES LANDES FÜR LAUFENDE AUSGABEN FÜR FORSCHUNG</t>
  </si>
  <si>
    <t>700.500.10</t>
  </si>
  <si>
    <t>A.1.C.3</t>
  </si>
  <si>
    <t>Contributi da Regione ed altri soggetti pubblici per ricerca</t>
  </si>
  <si>
    <t>A.1.c.3</t>
  </si>
  <si>
    <t>700.520.00</t>
  </si>
  <si>
    <t>ALTRI CONTRIBUTI IN C/ESERCIZIO DA PAB EXTRA FONDO</t>
  </si>
  <si>
    <t>ANDERE BEITRÄGE FÜR LAUFENDE AUSGABEN DES LANDES (ZUSÄTZLICHER FONDS)</t>
  </si>
  <si>
    <t>700.520.10</t>
  </si>
  <si>
    <t>A.1.B.1.4</t>
  </si>
  <si>
    <t>Contributi da Regione o Prov. Aut. (extra fondo) - Altro</t>
  </si>
  <si>
    <t>700.600.00</t>
  </si>
  <si>
    <t>RETTIFICA CONTRIBUTI C/ESERCIZIO PER DESTINAZIONE AD INVESTIMENTI</t>
  </si>
  <si>
    <t>BERICHTIGUNG BEITRÄGE FÜR LAUFENDE AUSGABEN FÜR ZUWEISUNG AN INVESTITIONEN</t>
  </si>
  <si>
    <t>700.600.10</t>
  </si>
  <si>
    <t>RETTIFICA CONTRIBUTI IN C/ESERCIZIO PER DESTINAZIONE AD INVESTIMENTI - DA PAB PER QUOTA FSP</t>
  </si>
  <si>
    <t>BERICHTIGUNG BEITRÄGE FÜR LAUFENDE AUSGABEN FÜR ZUWEISUNG AN INVESTITIONEN - VOM LAND, BETREFFEND DEN LGF</t>
  </si>
  <si>
    <t>A.2.A</t>
  </si>
  <si>
    <t>Rettifica contributi in c/esercizio per destinazione ad investimenti - da Regione o Prov. Aut. per quota F.S. regionale</t>
  </si>
  <si>
    <t>700.600.20</t>
  </si>
  <si>
    <t>RETTIFICA CONTRIBUTI IN C/ESERCIZIO PER DESTINAZIONE AD INVESTIMENTI - EXTRA FSP</t>
  </si>
  <si>
    <t>BERICHTIGUNG BEITRÄGE FÜR LAUFENDE AUSGABEN FÜR ZUWEISUNG AN INVESTITIONEN - AUSSERHALB LGF</t>
  </si>
  <si>
    <t>Rettifica contributi in c/esercizio per destinazione ad investimenti - altri contributi</t>
  </si>
  <si>
    <t>A.1.B.3.1</t>
  </si>
  <si>
    <t>Contributi da altri soggetti pubblici (extra fondo) vincolati</t>
  </si>
  <si>
    <t>710.300.00</t>
  </si>
  <si>
    <t>CONTRIBUTI IN C/ESERCIZIO DA MINISTERO DELLA SALUTE ED ALTRI SOGGETTI PER RICERCA</t>
  </si>
  <si>
    <t>KOSTEN FÜR DIE DIREKTE VERTEILUNG VON MEDIKAMENTEN - GESETZ N. 405/2001 ART. 8 BUCHST. A) - VON ÖFFENTLICHEN EINRICHTUNGEN (ANDERE ÖFFENTLICHE EINRICHTUNGEN DES LANDES)</t>
  </si>
  <si>
    <t>B.2.A.9.2</t>
  </si>
  <si>
    <t>Acquisto pretazioni di distribuzione farmaci File F - da pubblico (altri soggetti pubbl. Della Regione)</t>
  </si>
  <si>
    <t>400.960.10</t>
  </si>
  <si>
    <t>B.2.A.9.3</t>
  </si>
  <si>
    <t>400.960.15</t>
  </si>
  <si>
    <t>SPESE PER LA DISTRIBUZIONE DIRETTA DEI FARMACI - LEGGE N.405/2001 ART.8 LETT.A) - DA PRIVATO DELLA PAB</t>
  </si>
  <si>
    <t>KOSTEN FÜR DIE DIREKTE VERTEILUNG VON MEDIKAMENTEN - GESETZ N. 405/2001 ART. 8 BUCHST. A) - VON PRIVATEN DES LANDES</t>
  </si>
  <si>
    <t>B.2.A.9.4</t>
  </si>
  <si>
    <t>Acquisto pretazioni di distribuzione farmaci File F - da privato (intraregionale)</t>
  </si>
  <si>
    <t>B.2.A.7.3</t>
  </si>
  <si>
    <t>PRESTAZIONI DI RICOVERO DA  ALTRI SOGGETTI PUBBLICI DELLA PAB</t>
  </si>
  <si>
    <t>AUFENTHALTSBEZOGENE LEISTUNGEN VON ANDEREN ÖFFENTLICHEN SUBJEKTEN DES LANDES</t>
  </si>
  <si>
    <t>B.2.A.7.2</t>
  </si>
  <si>
    <t>B.2.A.16.5</t>
  </si>
  <si>
    <t>Costi per servizi sanitari - Mobilità internazionale passiva</t>
  </si>
  <si>
    <t>B.2.A.7.4.C</t>
  </si>
  <si>
    <t>Servizi sanitari per assistenza ospedaliera da Case di Cura private</t>
  </si>
  <si>
    <t>410.100.51</t>
  </si>
  <si>
    <t>51</t>
  </si>
  <si>
    <t>PRESTAZIONI DI RICOVERO DA IRCCS PRIVATI E POLICLINICI PRIVATI</t>
  </si>
  <si>
    <t>AUFENTHALTSBEZOGENE LEISTUNGEN VON  PRIVATEN IRCCS UND POLIKLINIKEN</t>
  </si>
  <si>
    <t>B.2.A.7.4.A</t>
  </si>
  <si>
    <t>Servizi sanitari per assistenza ospedaliera da IRCCS privati e Policlinici privati</t>
  </si>
  <si>
    <t>410.100.55</t>
  </si>
  <si>
    <t>B.2.A.7.5</t>
  </si>
  <si>
    <t xml:space="preserve"> da privato per cittadini non residenti - Extraregione (mobilità attiva in compensazione)</t>
  </si>
  <si>
    <t>GEWINN- UND VERLUSTRECHNUNG</t>
  </si>
  <si>
    <t>AUFWÄNDE</t>
  </si>
  <si>
    <t>COSTI</t>
  </si>
  <si>
    <t>300.000.00</t>
  </si>
  <si>
    <t>EINKÄUFE VON SANITÄREN GÜTERN</t>
  </si>
  <si>
    <t>ACQUISTI DI BENI SANITARI</t>
  </si>
  <si>
    <t>300.100.00</t>
  </si>
  <si>
    <t>PHARMAZEUTISCHE PRODUKTE UND HÄMODERIVATE</t>
  </si>
  <si>
    <t>PRODOTTI FARMACEUTICI ED EMODERIVATI</t>
  </si>
  <si>
    <t>05</t>
  </si>
  <si>
    <t>SANITÄRE PRODUKTE FÜR VETERINÄREN GEBRAUCH</t>
  </si>
  <si>
    <t>PRODOTTI SANITARI PER USO VETERINARIO</t>
  </si>
  <si>
    <t>300.600.10</t>
  </si>
  <si>
    <t>310.000.00</t>
  </si>
  <si>
    <t>EINKÄUFE VON NICHT SANITÄREN GÜTERN</t>
  </si>
  <si>
    <t>ACQUISTI DI BENI NON SANITARI</t>
  </si>
  <si>
    <t>310.100.00</t>
  </si>
  <si>
    <t>LEBENSMITTEL</t>
  </si>
  <si>
    <t>PRODOTTI ALIMENTARI</t>
  </si>
  <si>
    <t>310.100.10</t>
  </si>
  <si>
    <t>Prodotti alimentari</t>
  </si>
  <si>
    <t>02) Acq. Beni non San.</t>
  </si>
  <si>
    <t>B.1.b</t>
  </si>
  <si>
    <t>310.200.00</t>
  </si>
  <si>
    <t>TEXTILIEN, BEKLEIDUNG UND MATERIAL FÜR REINIGUNG UND HAUSHALT</t>
  </si>
  <si>
    <t>TESSILI, VESTIARIO E MATERIALI PER LA PULIZIA E DI CONVIVENZA</t>
  </si>
  <si>
    <t>310.200.10</t>
  </si>
  <si>
    <t>TEXTILIEN UND BEKLEIDUNG</t>
  </si>
  <si>
    <t xml:space="preserve">TESSILI E VESTIARIO </t>
  </si>
  <si>
    <t>Materiali di guardaroba, di pulizia e di convivenza in genere</t>
  </si>
  <si>
    <t>310.200.20</t>
  </si>
  <si>
    <t>MATERIAL FÜR REINIGUNG UND HAUSHALT</t>
  </si>
  <si>
    <t>490.700.41</t>
  </si>
  <si>
    <t>490.700.46</t>
  </si>
  <si>
    <t>490.700.61</t>
  </si>
  <si>
    <t>490.700.66</t>
  </si>
  <si>
    <t>B.8.A.1</t>
  </si>
  <si>
    <t>500.100.11</t>
  </si>
  <si>
    <t>B.8.A.2</t>
  </si>
  <si>
    <t>500.100.21</t>
  </si>
  <si>
    <t>B.8.B.1</t>
  </si>
  <si>
    <t>500.100.31</t>
  </si>
  <si>
    <t>B.8.B.2</t>
  </si>
  <si>
    <t>500.100.41</t>
  </si>
  <si>
    <t>500.200.11</t>
  </si>
  <si>
    <t>500.200.21</t>
  </si>
  <si>
    <t>500.300.11</t>
  </si>
  <si>
    <t>500.300.21</t>
  </si>
  <si>
    <t>500.600.11</t>
  </si>
  <si>
    <t>500.600.21</t>
  </si>
  <si>
    <t>500.600.31</t>
  </si>
  <si>
    <t>Quota imputata all'esercizio dei finanziamenti per investimenti dallo Stato</t>
  </si>
  <si>
    <t>A.7.C</t>
  </si>
  <si>
    <t>Quota imputata all'esercizio dei finanziamenti per beni di prima dotazione</t>
  </si>
  <si>
    <t>A.7.F</t>
  </si>
  <si>
    <t>Quota imputata all'esercizio di altre poste del patrimonio netto</t>
  </si>
  <si>
    <t>STATIONÄRE, TEILSTATIONÄRE UND ERGÄNZENDE REHABILITATIONSBETREUUNG FÜR DROGENABHÄNGIGE AUF DEM TERRITORIUM IM LAND</t>
  </si>
  <si>
    <t>STATIONÄRE, TEILSTATIONÄRE UND ERGÄNZENDE REHABILITATIONSBETREUUNG  FÜR DROGENABHÄNGIGE AUF DEM TERRITORIUM AUSSERHALB DES LANDES</t>
  </si>
  <si>
    <r>
      <t>Beträge</t>
    </r>
    <r>
      <rPr>
        <b/>
        <sz val="12"/>
        <rFont val="Verdana"/>
        <family val="2"/>
      </rPr>
      <t xml:space="preserve">: Euro    </t>
    </r>
  </si>
  <si>
    <t>A - Summe Güter + nicht-sanitäre Leistungen</t>
  </si>
  <si>
    <t>470.800.31</t>
  </si>
  <si>
    <t>470.800.36</t>
  </si>
  <si>
    <t>470.800.41</t>
  </si>
  <si>
    <t>470.800.46</t>
  </si>
  <si>
    <t>46</t>
  </si>
  <si>
    <t>470.800.51</t>
  </si>
  <si>
    <t>A.4.A.3.8</t>
  </si>
  <si>
    <t>Prestazioni trasporto ambulanze ed elisoccorso Extraregione</t>
  </si>
  <si>
    <t>720.200.28</t>
  </si>
  <si>
    <t>28</t>
  </si>
  <si>
    <t>A.4.A.3.10</t>
  </si>
  <si>
    <t>Ricavi per cessione di emocomponenti e cellule staminali Extraregione</t>
  </si>
  <si>
    <t>720.200.29</t>
  </si>
  <si>
    <t>29</t>
  </si>
  <si>
    <t>A.4.A.3.9</t>
  </si>
  <si>
    <t>Altre prestazioni sanitarie e sociosanitarie a rilevanza sanitaria Extraregione</t>
  </si>
  <si>
    <t>NICHT KRANKENHAUSAUFENTHALTSBEZOGENE SANITÄRE LEISTUNGEN  FÜR AUSLÄNDISCHE SANITÄTSBETRIEBE  UND KRANKENKASSEN (DIREKT VERRECHNET)</t>
  </si>
  <si>
    <t>720.250.00</t>
  </si>
  <si>
    <t>720.250.10</t>
  </si>
  <si>
    <t>A.4.B.1</t>
  </si>
  <si>
    <t>Prestazioni di ricovero da priv. Extraregione in compensazione (mobilità attiva)</t>
  </si>
  <si>
    <t>720.250.20</t>
  </si>
  <si>
    <t>A.4.B.2</t>
  </si>
  <si>
    <t>Prestazioni ambulatoriali da priv. Extraregione in compensazione  (mobilità attiva)</t>
  </si>
  <si>
    <t>720.250.40</t>
  </si>
  <si>
    <t>Altri beni e prodotti non sanitari</t>
  </si>
  <si>
    <t>Sanitätsbetrieb der Autonomen Provinz Bozen  
Azienda sanitaria della Provincia autonoma di Bolzano</t>
  </si>
  <si>
    <t>Wert 
valore</t>
  </si>
  <si>
    <t>%</t>
  </si>
  <si>
    <t>gruppo 
mastro 
conto</t>
  </si>
  <si>
    <t>gruppo</t>
  </si>
  <si>
    <t>mastro</t>
  </si>
  <si>
    <t>conto</t>
  </si>
  <si>
    <t>Codice Allegato 1</t>
  </si>
  <si>
    <t xml:space="preserve">Abschluss / Consuntivo </t>
  </si>
  <si>
    <t xml:space="preserve">Voranschlag / Preventivo </t>
  </si>
  <si>
    <t>A)</t>
  </si>
  <si>
    <t>10</t>
  </si>
  <si>
    <t>000</t>
  </si>
  <si>
    <t>00</t>
  </si>
  <si>
    <t>100</t>
  </si>
  <si>
    <t>200</t>
  </si>
  <si>
    <t>AA0110</t>
  </si>
  <si>
    <t>300</t>
  </si>
  <si>
    <t>400</t>
  </si>
  <si>
    <t>500</t>
  </si>
  <si>
    <t>AA0120</t>
  </si>
  <si>
    <t>20</t>
  </si>
  <si>
    <t>600</t>
  </si>
  <si>
    <t>33</t>
  </si>
  <si>
    <t>36</t>
  </si>
  <si>
    <t>E.2.B.5</t>
  </si>
  <si>
    <t>AKTIVSCHWUND</t>
  </si>
  <si>
    <t>560.200.11</t>
  </si>
  <si>
    <t>E.2.B.4.2.A</t>
  </si>
  <si>
    <t>Insussistenze passive v/terzi relative alla mobilità extraregionale</t>
  </si>
  <si>
    <t>560.200.12</t>
  </si>
  <si>
    <t>INSUSSISTENZE DELL'ATTIVO RELATIVE AL PERSONALE</t>
  </si>
  <si>
    <t>AKTIVSCHWUND BETREFFEND DAS PERSONAL</t>
  </si>
  <si>
    <t>E.2.B.4.2.B</t>
  </si>
  <si>
    <t>Insussistenze passive v/terzi relative al personale</t>
  </si>
  <si>
    <t>560.200.13</t>
  </si>
  <si>
    <t>INSUSSISTENZE DELL'ATTIVO RELATIVE ALLE CONVENZIONI CON MEDICI DI BASE</t>
  </si>
  <si>
    <t>AKTIVSCHWUND BETREFFEND DIE KONVENTIONEN FÜR GESUNDHEITLICHE GRUNDVERSORGUNG</t>
  </si>
  <si>
    <t>E.2.B.4.2.C</t>
  </si>
  <si>
    <t>Insussistenze passive v/terzi relative alle convenzioni con medici di base</t>
  </si>
  <si>
    <t>560.200.14</t>
  </si>
  <si>
    <t>INSUSSISTENZE DELL'ATTIVO RELATIVE ALLE CONVENZIONI PER LA SPECIALISTICA</t>
  </si>
  <si>
    <t>AKTIVSCHWUND BETREFFEND DIE KONVENTIONEN FÜR FACHÄRZTLICHE BETREUUNG</t>
  </si>
  <si>
    <t>E.2.B.4.2.D</t>
  </si>
  <si>
    <t>Insussistenze passive v/terzi relative alle convenzioni per la specialistica</t>
  </si>
  <si>
    <t>560.200.15</t>
  </si>
  <si>
    <t>480.100.21</t>
  </si>
  <si>
    <t>B.6.B.1</t>
  </si>
  <si>
    <t>480.100.31</t>
  </si>
  <si>
    <t>B.6.B.2</t>
  </si>
  <si>
    <t>480.100.41</t>
  </si>
  <si>
    <t>480.200.11</t>
  </si>
  <si>
    <t>480.200.21</t>
  </si>
  <si>
    <t>480.300.11</t>
  </si>
  <si>
    <t>480.300.21</t>
  </si>
  <si>
    <t>480.600.11</t>
  </si>
  <si>
    <t>480.600.21</t>
  </si>
  <si>
    <t>480.600.31</t>
  </si>
  <si>
    <t>480.600.41</t>
  </si>
  <si>
    <t>480.700.36</t>
  </si>
  <si>
    <t>480.700.41</t>
  </si>
  <si>
    <t>480.700.46</t>
  </si>
  <si>
    <t>480.700.61</t>
  </si>
  <si>
    <t>480.700.66</t>
  </si>
  <si>
    <t>B.7.A.1</t>
  </si>
  <si>
    <t>490.100.11</t>
  </si>
  <si>
    <t>B.7.A.2</t>
  </si>
  <si>
    <t>490.100.21</t>
  </si>
  <si>
    <t>B.7.B.1</t>
  </si>
  <si>
    <t>490.100.31</t>
  </si>
  <si>
    <t>B.7.B.2</t>
  </si>
  <si>
    <t>490.100.41</t>
  </si>
  <si>
    <t>490.200.11</t>
  </si>
  <si>
    <t>Sopravvenienze attive v/terzi relative alle convenzioni con medici di base</t>
  </si>
  <si>
    <t>780.100.14</t>
  </si>
  <si>
    <t>SOPRAVVENIENZE ATTIVE V/TERZI RELATIVE ALLE CONVENZIONI PER LA SPECIALISTICA</t>
  </si>
  <si>
    <t>AUSSERORDENTLICHE ERTRÄGE GEGENÜBER DRITTEN BETREFFEND KONVENTIONEN FÜR FACHÄRZTLICHE BETREUUNG</t>
  </si>
  <si>
    <t>E.1.B.2.2.D</t>
  </si>
  <si>
    <t>Sopravvenienze attive v/terzi relative alle convenzioni per la specialistica</t>
  </si>
  <si>
    <t>780.100.15</t>
  </si>
  <si>
    <t>SOPRAVVENIENZE ATTIVE V/TERZI RELATIVE ALL'ACQUISTO PRESTAZ. SANITARIE DA OPERATORI ACCREDITATI</t>
  </si>
  <si>
    <t>AUSSERORDENTLICHE ERTRÄGE GEGENÜBER DRITTEN BETREFFEND ANKÄUFE VON SANITÄREN LEISTUNGEN VON AKKREDITIERTEN ANBIETERN</t>
  </si>
  <si>
    <t>E.1.B.2.2.E</t>
  </si>
  <si>
    <t>Sopravvenienze attive v/terzi relative all'acquisto prestaz. sanitarie da operatori accreditati</t>
  </si>
  <si>
    <t>780.100.16</t>
  </si>
  <si>
    <t>SOPRAVVENIENZE ATTIVE V/TERZI RELATIVE ALL'ACQUISTO DI BENI E SERVIZI</t>
  </si>
  <si>
    <t>AUSSERORDENTLICHE ERTRÄGE GEGENÜBER DRITTEN BETREFFEND ANKÄUFE VON GÜTERN UND DIENSTLEISTUNGEN</t>
  </si>
  <si>
    <t>E.1.B.2.2.F</t>
  </si>
  <si>
    <t>Sopravvenienze attive v/terzi relative all'acquisto di beni e servizi</t>
  </si>
  <si>
    <t>780.100.17</t>
  </si>
  <si>
    <t xml:space="preserve">ALTRE SOPRAVVENIENZE ATTIVE </t>
  </si>
  <si>
    <t xml:space="preserve">ANDERE AUSSERORDENTLICHE ERTRÄGE </t>
  </si>
  <si>
    <t>E.1.B.2.2.G</t>
  </si>
  <si>
    <t>780.200.11</t>
  </si>
  <si>
    <t>E.1.B.3.2.A</t>
  </si>
  <si>
    <t>Insussistenze attive v/terzi relative alla mobilità extraregionale</t>
  </si>
  <si>
    <t>780.200.12</t>
  </si>
  <si>
    <t>INSUSSISTENZE DEL PASSIVO RELATIVE AL PERSONALE</t>
  </si>
  <si>
    <t>PASSIVSCHWUND BETREFFEND DAS PERSONAL</t>
  </si>
  <si>
    <t>E.1.B.3.2.B</t>
  </si>
  <si>
    <t>Insussistenze attive v/terzi relative al personale</t>
  </si>
  <si>
    <t>780.200.13</t>
  </si>
  <si>
    <t>INSUSSISTENZE DEL PASSIVO RELATIVE ALLE CONVENZIONI CON MEDICI DI BASE</t>
  </si>
  <si>
    <t>PASSIVSCHWUND BETREFFEND DIE KONVENTIONEN FÜR GESUNDHEITLICHE GRUNDVERSORGUNG</t>
  </si>
  <si>
    <t>E.1.B.3.2.C</t>
  </si>
  <si>
    <t>Insussistenze attive v/terzi relative alle convenzioni con medici di base</t>
  </si>
  <si>
    <t>780.200.14</t>
  </si>
  <si>
    <t>INSUSSISTENZE DEL PASSIVO RELATIVE ALLE CONVENZIONI PER LA SPECIALISTICA</t>
  </si>
  <si>
    <t>PASSIVSCHWUND BETREFFEND DIE KONVENTIONEN FÜR FACHÄRZTLICHE BETREUUNG</t>
  </si>
  <si>
    <t>E.1.B.3.2.D</t>
  </si>
  <si>
    <t>Insussistenze attive v/terzi relative alle convenzioni per la specialistica</t>
  </si>
  <si>
    <t>780.200.15</t>
  </si>
  <si>
    <t>INSUSSISTENZE DEL PASSIVO RELATIVE ALL'ACQUISTO PRESTAZ. SANITARIE DA OPERATORI ACCREDITATI</t>
  </si>
  <si>
    <t>PASSIVSCHWUND BETREFFEND DIE ANKÄUFE SANITÄRER LEISTUNGEN VON AKKREDITIERTEN ANBIETERN</t>
  </si>
  <si>
    <t>E.1.B.3.2.E</t>
  </si>
  <si>
    <t>Insussistenze attive v/terzi relative all'acquisto prestaz. sanitarie da operatori accreditati</t>
  </si>
  <si>
    <t>780.200.16</t>
  </si>
  <si>
    <t>INSUSSISTENZE DEL PASSIVO RELATIVE ALL'ACQUISTO DI BENI E SERVIZI</t>
  </si>
  <si>
    <t>PASSIVSCHWUND BETREFFEND DIE ANKÄUFE VON GÜTERN UND DIENSTLEISTUNGEN</t>
  </si>
  <si>
    <t>550</t>
  </si>
  <si>
    <t>B.2.A.3.5.A</t>
  </si>
  <si>
    <t>Servizi sanitari per assistenza specialistica da IRCCS Privati e Policlinici privati</t>
  </si>
  <si>
    <t>390.150.13</t>
  </si>
  <si>
    <t>Servizi sanitari per assistenza specialistica da Case di Cura private</t>
  </si>
  <si>
    <t>390.150.20</t>
  </si>
  <si>
    <t>B.2.A.3.6</t>
  </si>
  <si>
    <t>da privato per cittadini non residenti - Extraregione (mobilità attiva in compensazione)</t>
  </si>
  <si>
    <t>390.150.30</t>
  </si>
  <si>
    <t>ASSISTENZA PROTESICA ART. 26, C. 3 L. 833/78 E DM 27 AGOSTO 1999, N. 332.</t>
  </si>
  <si>
    <t>B.2.A.6.4</t>
  </si>
  <si>
    <t>ASSISTENZA RIABILITATIVA RESIDENZIALE E SEMIRESIDENZIALE IN ISTITUTI COME SCHEMA TIPO ART. 26 L. 833/78 DA PRIVATO PAB</t>
  </si>
  <si>
    <t>Utilizzo fondi per quote inutilizzate contributi di esercizi precedenti da soggetti pubblici (extra fondo) vincolati</t>
  </si>
  <si>
    <t>710.400.20</t>
  </si>
  <si>
    <t xml:space="preserve">UTILIZZO FONDI PER QUOTE INUTILIZZATE CONTRIBUTI VINCOLATI DI ESERCIZI PRECEDENTI DA SOGGETTI PUBBLICI </t>
  </si>
  <si>
    <t xml:space="preserve">VERWENDUNG RÜCKSTELLUNGEN FÜR NICHT VERWENDETE ZWECKGEBUNDENE BEITRÄGE VERGANGENER GESCHÄFTSJAHRE VON ÖFFENTLICHEN KÖRPERSCHAFTEN </t>
  </si>
  <si>
    <t>710.400.30</t>
  </si>
  <si>
    <t>UTILIZZO FONDI PER QUOTE INUTILIZZATE CONTRIBUTI DI ESERCIZI PRECEDENTI PER RICERCA</t>
  </si>
  <si>
    <t xml:space="preserve">VERWENDUNG RÜCKSTELLUNGEN FÜR NICHT VERWENDETE BEITRÄGE VERGANGENER GESCHÄFTSJAHRE FÜR FORSCHUNG </t>
  </si>
  <si>
    <t>A.3.C</t>
  </si>
  <si>
    <t>Utilizzo fondi per quote inutilizzate contributi di esercizi precedenti per ricerca</t>
  </si>
  <si>
    <t>710.400.40</t>
  </si>
  <si>
    <t>UTILIZZO FONDI PER QUOTE INUTILIZZATE CONTRIBUTI DI ESERCIZI PRECEDENTI DA PRIVATI</t>
  </si>
  <si>
    <t>VERWENDUNG RÜCKSTELLUNGEN FÜR NICHT VERWENDETE BEITRÄGE VERGANGENER GESCHÄFTSJAHRE VON PRIVATEN</t>
  </si>
  <si>
    <t>A.3.D</t>
  </si>
  <si>
    <t>Utilizzo fondi per quote inutilizzate contributi vincolati di esercizi precedenti da privati</t>
  </si>
  <si>
    <t>A.4.A.3.12.B</t>
  </si>
  <si>
    <t>Altre prestazioni sanitarie e socio-sanitarie a rilevanza sanitaria non soggette a compensazione Extraregione</t>
  </si>
  <si>
    <t>A.4.a</t>
  </si>
  <si>
    <t>A.4.A.3.1</t>
  </si>
  <si>
    <t>720.100.22</t>
  </si>
  <si>
    <t>PRESTAZIONI DI PSICHIATRIA RESIDENZIALE E SEMIRESIDENZIALE AD AZIENDE SANITARIE PUBBLICHE EXTRAREGIONE</t>
  </si>
  <si>
    <t>PSYCHIATRISCHE LEISTUNGEN IN WOHNSTÄTTEN UND ÜBERGANGSWOHNHEIMEN AN ÖFFENTLICHE SANITÄTSBETRIEBE AUSSERHALB DES LANDES</t>
  </si>
  <si>
    <t>A.4.A.3.3</t>
  </si>
  <si>
    <t>VERGÜTUNGEN FÜR BEI  SANITÄTSBETRIEBEN AUSSERHALB DES LANDES TÄTIGES SANITÄRES PERSONAL</t>
  </si>
  <si>
    <t>B.2.A.15.4.C</t>
  </si>
  <si>
    <t>Rimborso oneri stipendiali personale sanitario in comando da aziende di altre Regioni (Extraregione)</t>
  </si>
  <si>
    <t>VERGÜTUNGEN FÜR BEI ANDEREN KÖRPERSCHAFTEN TÄTIGES SANITÄRES PERSONAL</t>
  </si>
  <si>
    <t>B.2.A.15.4.B</t>
  </si>
  <si>
    <t>Rimborso oneri stipendiali personale sanitario in comando da Regioni, soggetti pubblici e da Università</t>
  </si>
  <si>
    <t>VERGÜTUNGEN FÜR BEI SANITÄTSBETRIEBEN AUSSERHALB DES LANDES TÄTIGES NICHT SANITÄRES PERSONAL</t>
  </si>
  <si>
    <t>Rimborso oneri stipendiali personale non sanitario in comando da aziende di altre Regioni (Extraregione)</t>
  </si>
  <si>
    <t>VERGÜTUNGEN FÜR BEI ANDEREN KÖRPERSCHAFTEN TÄTIGES NICHT SANITÄRES PERSONAL</t>
  </si>
  <si>
    <t>B.2.B.2.4.B</t>
  </si>
  <si>
    <t>Rimborso oneri stipendiali personale non sanitario in comando da Regione, soggetti pubblici e da Università</t>
  </si>
  <si>
    <t>B.10</t>
  </si>
  <si>
    <t>COSTI DI RICERCA E DI SVILUPPO  - AMMORTAMENTI</t>
  </si>
  <si>
    <t>KOSTEN FÜR FORSCHUNG, ENTWICKLUNG - ABSCHREIBUNGEN</t>
  </si>
  <si>
    <t>COSTI DI RICERCA  E DI SVILUPPO  - AMMORTAMENTI</t>
  </si>
  <si>
    <t>520.300.20</t>
  </si>
  <si>
    <t>DIRITTI DI BREVETTO E DIRITTI DI UTILIZZAZIONE DELLE OPERE D'INGEGNO DERIVANTI DALL'ATTIVITÁ DI RICERCA - AMMORTAMENTI</t>
  </si>
  <si>
    <t>PATENTRECHTE UND RECHTE ZUR NUTZUNG VON GEISTESWERKEN AUS FORSCHUNGSTÄTIGKEIT - ABSCHREIBUNGEN</t>
  </si>
  <si>
    <t>520.600.05</t>
  </si>
  <si>
    <t>PUBBLICITÀ - AMMORTAMENTI</t>
  </si>
  <si>
    <t>WERBUNG - ABSCHREIBUNGEN</t>
  </si>
  <si>
    <t xml:space="preserve"> ALTRE IMMOBILIZZAZIONI - AMMORTAMENTI</t>
  </si>
  <si>
    <t>SONSTIGES ANLAGEVERMÖGEN - ABSCHREIBUNGEN</t>
  </si>
  <si>
    <t>520.600.20</t>
  </si>
  <si>
    <t>B.12.B</t>
  </si>
  <si>
    <t>B.13</t>
  </si>
  <si>
    <t>Svalutazione delle immobilizzazioni immateriali e materiali</t>
  </si>
  <si>
    <t>B.15.A</t>
  </si>
  <si>
    <t>B.15.B</t>
  </si>
  <si>
    <t>Accantonamento a F.do Imposte (Accertamenti, condoni, ecc.)</t>
  </si>
  <si>
    <t>ZUWEISUNGEN AN RÜCKSTELLUNGEN FÜR AUSZUZAHLENDE AUFWENDUNGEN FÜR KONVENTIONIERTE STRUKTUREN</t>
  </si>
  <si>
    <t>B.16.D.4</t>
  </si>
  <si>
    <t>Acc. Rinnovi contratt.: dirigenza medica</t>
  </si>
  <si>
    <t>B.16.D.5</t>
  </si>
  <si>
    <t>Acc. Rinnovi contratt.: dirigenza non medica</t>
  </si>
  <si>
    <t>B.16.D.6</t>
  </si>
  <si>
    <t>Acc. Rinnovi contratt.: comparto</t>
  </si>
  <si>
    <t>ACCANTONAMENTI AL FONDO ONERI PER RINNOVO ACCORDI PER IL PERSONALE CONVENZIONATO MMG/PLS/MCA</t>
  </si>
  <si>
    <t>ZUWEISUNGEN AN RÜCKSTELLUNGEN FÜR ERNEUERUNG DER ABKOMMEN MIT DEM VERTRAGSGEBUNDENEN PERSONAL (GESUNDHEITLICHE GRUNDVERSORGUNG)</t>
  </si>
  <si>
    <t>B.16.D.2</t>
  </si>
  <si>
    <t xml:space="preserve"> Acc. Rinnovi convenzioni MMG/PLS/MCA</t>
  </si>
  <si>
    <t>535.500.20</t>
  </si>
  <si>
    <t>ACCANTONAMENTI AL FONDO ONERI PER RINNOVO ACCORDI PER IL PERSONALE CONVENZIONATO MEDICI SUMAI</t>
  </si>
  <si>
    <t>ZUWEISUNGEN AN RÜCKSTELLUNGEN FÜR ERNEUERUNG DER ABKOMMEN MIT DEM VERTRAGSGEBUNDENEN PERSONAL (SUMAI)</t>
  </si>
  <si>
    <t>B.16.D.3</t>
  </si>
  <si>
    <t xml:space="preserve"> Acc. Rinnovi convenzioni medici Sumai</t>
  </si>
  <si>
    <t>B.16.A.1</t>
  </si>
  <si>
    <t>ZUWEISUNGEN AN RÜCKSTELLUNGEN FÜR STREIFÄLLE DES BEDIENSTETEN PERSONALS</t>
  </si>
  <si>
    <t>B.16.A.2</t>
  </si>
  <si>
    <t>535.700.30</t>
  </si>
  <si>
    <t>ACCANTONAMENTI PER RISCHI CONNESSI AD ACQUISTO PRESTAZIONI SANITARIE DA PRIVATO</t>
  </si>
  <si>
    <t>ZUWEISUNGEN AN RÜCKSTELLUNGEN FÜR RISIKEN AUS ANKÄUFEN SANITÄRER LEISTUNGEN VON PRIVATEN</t>
  </si>
  <si>
    <t>B.16.A.3</t>
  </si>
  <si>
    <t>Accantonamenti per rischi connessi all'acquisto di prestazioni sanitarie da privato</t>
  </si>
  <si>
    <t>535.700.40</t>
  </si>
  <si>
    <t>ACCANTONAMENTI PER COPERTURA DIRETTA DEI RISCHI (AUTOASSICURAZIONE)</t>
  </si>
  <si>
    <t>ZUWEISUNGEN AN RÜCKSTELLUNGEN FÜR DIE DIREKTE ABDECKUNG VON RISIKEN (SELBSTVERSICHERUNG)</t>
  </si>
  <si>
    <t>B.16.A.4</t>
  </si>
  <si>
    <t>Accantonamenti per copertura diretta dei rischi (autoassicurazione)</t>
  </si>
  <si>
    <t>B.16.A.5</t>
  </si>
  <si>
    <t>535.800.00</t>
  </si>
  <si>
    <t>ACCANTONAMENTI PER QUOTE INUTILIZZATE DEI CONTRIBUTI VINCOLATI</t>
  </si>
  <si>
    <t xml:space="preserve">ZUWEISUNGEN AN RÜCKSTELLUNGEN FÜR NICHT VERWENDETE ZWECKGEBUNDENE BEITRÄGE </t>
  </si>
  <si>
    <t>535.800.10</t>
  </si>
  <si>
    <t>ACCANTONAMENTI PER QUOTE INUTILIZZATE DEI CONTRIBUTI VINCOLATI DA PAB DA FSP</t>
  </si>
  <si>
    <t>ZUWEISUNGEN AN RÜCKSTELLUNGEN FÜR NICHT VERWENDETE ZWECKGEBUNDENE BEITRÄGE DES LANDES AUS DEM LGF</t>
  </si>
  <si>
    <t>B.16.C.1</t>
  </si>
  <si>
    <t>Accantonamenti per quote inutilizzate contributi da Regione e Prov. Aut. per quota F.S. vincolato</t>
  </si>
  <si>
    <t>535.800.15</t>
  </si>
  <si>
    <t>ACCANTONAMENTI PER QUOTE INUTILIZZATE DEI CONTRIBUTI VINCOLATI DA PAB EXTRA FSP</t>
  </si>
  <si>
    <t>ZUWEISUNGEN AN RÜCKSTELLUNGEN FÜR NICHT VERWENDETE ANTEILE VON ZWECKGEBUNDENEN BEITRÄGEN DES LANDES (AUSSERHALB DES LGF)</t>
  </si>
  <si>
    <t>B.16.C.2</t>
  </si>
  <si>
    <t>Accantonamenti per quote inutilizzate contributi da soggetti pubblici (extra fondo) vincolati</t>
  </si>
  <si>
    <t>535.800.20</t>
  </si>
  <si>
    <t xml:space="preserve">ACCANTONAMENTI PER QUOTE INUTILIZZATE DEI CONTRIBUTI VINCOLATI DA SOGGETTI PUBBLICI </t>
  </si>
  <si>
    <t>ZUWEISUNGEN AN RÜCKSTELLUNGEN FÜR NICHT VERWENDETE ZWECKGEBUNDENE BEITRÄGE VON ÖFFENTLICHEN STELLEN</t>
  </si>
  <si>
    <t>535.800.30</t>
  </si>
  <si>
    <t>ACCANTONAMENTI PER QUOTE INUTILIZZATE DEI CONTRIBUTI PER RICERCA</t>
  </si>
  <si>
    <t>ZUWEISUNGEN AN RÜCKSTELLUNGEN FÜR NICHT VERWENDETE FORSCHUNGSBEITRÄGE</t>
  </si>
  <si>
    <t>B.16.C.3</t>
  </si>
  <si>
    <t>B.16.D.1</t>
  </si>
  <si>
    <t>Accantonamenti per interessi di mora</t>
  </si>
  <si>
    <t>C.3.A</t>
  </si>
  <si>
    <t>Interessi passivi su anticipazioni di cassa</t>
  </si>
  <si>
    <t>C.3.B</t>
  </si>
  <si>
    <t>PASSIVZINSEN FÜR ANDERE FORMEN VON DARLEHEN EX ART. 3 LEGISLATIV DEKRET 502/92</t>
  </si>
  <si>
    <t>PASSIVZINSEN FÜR ANDERE FORMEN VON DARLEHEN EX ART. 3 LEGISLATIV DEKRET 502/93</t>
  </si>
  <si>
    <t>C.3.C</t>
  </si>
  <si>
    <t>C.4.A</t>
  </si>
  <si>
    <t>ONERI STRAORDINARI</t>
  </si>
  <si>
    <t>560.100.11</t>
  </si>
  <si>
    <t>E.2.B.3.2.A</t>
  </si>
  <si>
    <t xml:space="preserve"> Sopravvenienze passive v/terzi relative alla mobilità extraregionale</t>
  </si>
  <si>
    <t>560.100.12</t>
  </si>
  <si>
    <t>SOPRAV. PASSIVE V/TERZI RELATIVE AL PERSONALE - DIRIGENZA MEDICA</t>
  </si>
  <si>
    <t>AUSSERORDENTLICHE AUFWÄNDE GEGENÜBER DRITTEN BETREFFEND ÄRZTLICHES LEITENDES PERSONAL</t>
  </si>
  <si>
    <t>E.2.B.3.2.B.1</t>
  </si>
  <si>
    <t>Soprav. passive v/terzi relative al personale - dirigenza medica</t>
  </si>
  <si>
    <t>560.100.13</t>
  </si>
  <si>
    <t>SOPRAV. PASSIVE V/TERZI RELATIVE AL PERSONALE - DIRIGENZA NON MEDICA</t>
  </si>
  <si>
    <t>AUSSERORDENTLICHE AUFWÄNDE GEGENÜBER DRITTEN BETREFFEND NICHTÄRZTLICHE LEITER</t>
  </si>
  <si>
    <t>E.2.B.3.2.B.2</t>
  </si>
  <si>
    <t>Soprav. passive v/terzi relative al personale - dirigenza non medica</t>
  </si>
  <si>
    <t>560.100.14</t>
  </si>
  <si>
    <t>SOPRAV. PASSIVE V/TERZI RELATIVE AL PERSONALE - COMPARTO</t>
  </si>
  <si>
    <t>AUSSERORDENTLICHE AUFWÄNDE GEGENÜBER DRITTEN BETREFFEND NICHTLEITENDES PERSONAL</t>
  </si>
  <si>
    <t>E.2.B.3.2.B.3</t>
  </si>
  <si>
    <t>Soprav. passive v/terzi relative al personale - comparto</t>
  </si>
  <si>
    <t>560.100.15</t>
  </si>
  <si>
    <t>SOPRAVVENIENZE PASSIVE V/TERZI RELATIVE ALLE CONVENZIONI CON MEDICI DI BASE</t>
  </si>
  <si>
    <t>AUSSERORDENTLICHE AUFWÄNDE GEGENÜBER DRITTEN BETREFFEND KONVENTIONEN FÜR GESUNDHEITLICHE GRUNDVERSORGUNG</t>
  </si>
  <si>
    <t>E.2.B.3.2.C</t>
  </si>
  <si>
    <t>Sopravvenienze passive v/terzi relative alle convenzioni con medici di base</t>
  </si>
  <si>
    <t>560.100.16</t>
  </si>
  <si>
    <t>SOPRAVVENIENZE PASSIVE V/TERZI RELATIVE ALLE CONVENZIONI PER LA SPECIALISTICA</t>
  </si>
  <si>
    <t>AUSSERORDENTLICHE AUFWÄNDE GEGENÜBER DRITTEN BETREFFEND KONVENTIONEN FÜR FACHÄRZTLICHE BETREUUNG</t>
  </si>
  <si>
    <t>E.2.B.3.2.D</t>
  </si>
  <si>
    <t>Sopravvenienze passive v/terzi relative alle convenzioni per la specialistica</t>
  </si>
  <si>
    <t>560.100.17</t>
  </si>
  <si>
    <t>SOPRAVVENIENZE PASSIVE V/TERZI RELATIVE ALL'ACQUISTO PRESTAZ. SANITARIE DA OPERATORI ACCREDITATI</t>
  </si>
  <si>
    <t>AUSSERORDENTLICHE AUFWÄNDE GEGENÜBER DRITTEN BETREFFEND ANKÄUFE VON SANITÄREN LEISTUNGEN VON AKKREDITIERTEN ANBIETERN</t>
  </si>
  <si>
    <t>E.2.B.3.2.E</t>
  </si>
  <si>
    <t>Sopravvenienze passive v/terzi relative all'acquisto prestaz. sanitarie da operatori accreditati</t>
  </si>
  <si>
    <t>560.100.18</t>
  </si>
  <si>
    <t>SOPRAVVENIENZE PASSIVE V/TERZI RELATIVE ALL'ACQUISTO DI BENI E SERVIZI</t>
  </si>
  <si>
    <t>AUSSERORDENTLICHE AUFWÄNDE GEGENÜBER DRITTEN BETREFFEND ANKÄUFE VON GÜTERN UND DIENSTLEISTUNGEN</t>
  </si>
  <si>
    <t>E.2.B.3.2.F</t>
  </si>
  <si>
    <t>Sopravvenienze passive v/terzi relative all'acquisto di beni e servizi</t>
  </si>
  <si>
    <t>560.100.19</t>
  </si>
  <si>
    <t>19</t>
  </si>
  <si>
    <t>470.800.66</t>
  </si>
  <si>
    <t>66</t>
  </si>
  <si>
    <t>470.800.86</t>
  </si>
  <si>
    <t>86</t>
  </si>
  <si>
    <t>470.800.91</t>
  </si>
  <si>
    <t>470.800.96</t>
  </si>
  <si>
    <t>96</t>
  </si>
  <si>
    <t>B.6.A.1</t>
  </si>
  <si>
    <t>480.100.11</t>
  </si>
  <si>
    <t>B.6.A.2</t>
  </si>
  <si>
    <t>210</t>
  </si>
  <si>
    <t>DIENSTLEISTUNGEN FÜR INSTANDHALTUNG VON MÖBELN UND EINRICHTUNGEN</t>
  </si>
  <si>
    <t>B.2.B.1.2</t>
  </si>
  <si>
    <t>B.2.B.1.3</t>
  </si>
  <si>
    <t>B.2.B.1.4</t>
  </si>
  <si>
    <t>Servizi di assistenza informatica</t>
  </si>
  <si>
    <t>B.2.A.11.2</t>
  </si>
  <si>
    <t>340.350.12</t>
  </si>
  <si>
    <t>SERVIZI DI TRASPORTO SANITARI DA PRIVATO - ELISOCCORSO</t>
  </si>
  <si>
    <t>SANITÄRE TRANSPORTLEISTUNGEN VON PRIVATEN - FLUGRETTUNG</t>
  </si>
  <si>
    <t>B.2.A.11.4</t>
  </si>
  <si>
    <t>340.350.25</t>
  </si>
  <si>
    <t xml:space="preserve">SERVIZI DI TRASPORTO SANITARI DA PUBBLICO EXTRA PAB FATTURATI </t>
  </si>
  <si>
    <t>B.2.A.16.3</t>
  </si>
  <si>
    <t>Altri servizi sanitari e sociosanitari a rilevanza sanitaria da pubblico (Extraregione)</t>
  </si>
  <si>
    <t>340.350.26</t>
  </si>
  <si>
    <t>B.2.A.11.3</t>
  </si>
  <si>
    <t>da pubblico (Extraregione)</t>
  </si>
  <si>
    <t>B.2.B.1.6</t>
  </si>
  <si>
    <t>B.2.B.1.7</t>
  </si>
  <si>
    <t>B.2.A.15.2</t>
  </si>
  <si>
    <t>Consulenze sanitarie e sociosanit. da terzi - Altri soggetti pubblici</t>
  </si>
  <si>
    <t>B.2.A.15.3.B</t>
  </si>
  <si>
    <t>Altre consulenze sanitarie e sociosanitarie da privato</t>
  </si>
  <si>
    <t>B.2.B.2.2</t>
  </si>
  <si>
    <t>Consulenze non sanitarie da Terzi - Altri soggetti pubblici</t>
  </si>
  <si>
    <t xml:space="preserve">Consulenze, collaborazioni, interinale, altre prestazioni di lavoro non sanitarie </t>
  </si>
  <si>
    <t>B.2.B.2.3.A</t>
  </si>
  <si>
    <t xml:space="preserve">SONSTIGE VON PRIVATEN, VON VEREINEN UND ÖFFENTLICHEN KÖRPERSCHAFTEN ERBRACHTE DIENSTLEISTUNGEN </t>
  </si>
  <si>
    <t xml:space="preserve">
B.2.A.12.4</t>
  </si>
  <si>
    <t>da privato (intraregionale)</t>
  </si>
  <si>
    <t>DIENST FÜR DIE ZUVERFÜGUNGSTELLUNG VON SANITÄTSPERSONAL</t>
  </si>
  <si>
    <t>B.2.A.15.3.E</t>
  </si>
  <si>
    <t>Lavoro interninale - area sanitaria</t>
  </si>
  <si>
    <t>B.2.B.1.9</t>
  </si>
  <si>
    <t>B.2.B.1.10</t>
  </si>
  <si>
    <t>B.2.B.1.8</t>
  </si>
  <si>
    <t>Costi per assistenza MMG</t>
  </si>
  <si>
    <t>Costi per assistenza PLS</t>
  </si>
  <si>
    <t>B.2.A.1.1.C</t>
  </si>
  <si>
    <t>Costi per assistenza Continuità assistenziale</t>
  </si>
  <si>
    <t>360.900.20</t>
  </si>
  <si>
    <t>B.2.A.1.3</t>
  </si>
  <si>
    <t>da pubblico (Aziende sanitarie pubbliche Extraregione) - Mobilità extraregionale</t>
  </si>
  <si>
    <t>B.2.A.2.1</t>
  </si>
  <si>
    <t>370.200.00</t>
  </si>
  <si>
    <t>ACQUISTI DI SERVIZI PER ASSISTENZA FARMACEUTICA</t>
  </si>
  <si>
    <t>ANKAUF LEISTUNGEN FÜR PHARMAZEUTISCHE BETREUUNG</t>
  </si>
  <si>
    <t>370.200.11</t>
  </si>
  <si>
    <t>B.2.A.2.3</t>
  </si>
  <si>
    <t>B.16.B</t>
  </si>
  <si>
    <t>Accantonamenti per premio di operosità (SUMAI)</t>
  </si>
  <si>
    <t>Servizi sanitari per assistenza specialistica da altri privati</t>
  </si>
  <si>
    <t>ASSISTENZA SPECIALISTICA ESTERNA DA CASE DI CURA PRIVATE CONVENZIONATE</t>
  </si>
  <si>
    <t>B.2.A.3.5.C</t>
  </si>
  <si>
    <t xml:space="preserve"> Servizi sanitari per assistenza specialistica da Case di Cura private</t>
  </si>
  <si>
    <t>EXTERNE FACHÄRZTLICHE BETREUUNG VON ANDEREN PRIVATEN</t>
  </si>
  <si>
    <t>390.150.00</t>
  </si>
  <si>
    <t>ACQUISTI SERVIZI PER ASSISTENZA SPECIALISTICA ESTERNA</t>
  </si>
  <si>
    <t>ANKAUF LEISTUNGEN FÜR EXTERNE FACHÄRZTLICHE BETREUUNG</t>
  </si>
  <si>
    <t>390.150.10</t>
  </si>
  <si>
    <t>ASSISTENZA SPECIALISTICA ESTERNA DA AZIENDE SANITARIE EXTRA-PAB FATTURATA DIRETTAMENTE</t>
  </si>
  <si>
    <t>EXTERNE FACHÄRZTLICHE BETREUUNG VON SANITÄTSBETRIEBEN AUSSERHALB DES LANDES DIREKT VERRECHNET</t>
  </si>
  <si>
    <t>390.150.11</t>
  </si>
  <si>
    <t>B.2.A.3.3</t>
  </si>
  <si>
    <t>390.150.12</t>
  </si>
  <si>
    <t>BEITRÄGE FÜR LAUFENDE AUSGABEN VOM GESUNDHEITSMINISTERIUM UND ANDEREN KÖRPERSCHAFTEN FÜR FORSCHUNG</t>
  </si>
  <si>
    <t>710.300.10</t>
  </si>
  <si>
    <t>CONTRIBUTI IN C/ESERCIZIO DA MINISTERO DELLA SALUTE PER RICERCA CORRENTE</t>
  </si>
  <si>
    <t>BEITRÄGE FÜR LAUFENDE AUSGABEN VOM GESUNDHEITSMINISTERIUM FÜR LAUFENDE FORSCHUNG</t>
  </si>
  <si>
    <t>A.1.C.1</t>
  </si>
  <si>
    <t>Contributi da Ministero della salute per ricerca corrente</t>
  </si>
  <si>
    <t>710.300.20</t>
  </si>
  <si>
    <t>CONTRIBUTI IN C/ESERCIZIO DA MINISTERO DELLA SALUTE PER RICERCA FINALIZZATA</t>
  </si>
  <si>
    <t>BEITRÄGE FÜR LAUFENDE AUSGABEN VOM GESUNDHEITSMINISTERIUM FÜR ZIELGERICHTETE FORSCHUNG</t>
  </si>
  <si>
    <t>A.1.C.2</t>
  </si>
  <si>
    <t xml:space="preserve">Contributi da Ministero della salute per ricerca finalizzata </t>
  </si>
  <si>
    <t>A.1.c.2</t>
  </si>
  <si>
    <t>710.300.30</t>
  </si>
  <si>
    <t xml:space="preserve">CONTRIBUTI IN C/ESERCIZIO DA ALTRI SOGGETTI PUBBLICI PER RICERCA </t>
  </si>
  <si>
    <t>BEITRÄGE FÜR LAUFENDE AUSGABEN VON ANDEREN ÖFFENTLICHEN KÖRPERSCHAFTEN FÜR FORSCHUNG</t>
  </si>
  <si>
    <t>710.300.40</t>
  </si>
  <si>
    <t xml:space="preserve">CONTRIBUTI IN C/ESERCIZIO DA PRIVATI PER RICERCA </t>
  </si>
  <si>
    <t>BEITRÄGE FÜR LAUFENDE AUSGABEN VON PRIVATEN FÜR FORSCHUNG</t>
  </si>
  <si>
    <t>A.1.C.4</t>
  </si>
  <si>
    <t>Contributi da privati per ricerca</t>
  </si>
  <si>
    <t>A.1.c.4</t>
  </si>
  <si>
    <t>710.350.00</t>
  </si>
  <si>
    <t xml:space="preserve">CONTRIBUTI IN C/ESERCIZIO DA PRIVATI </t>
  </si>
  <si>
    <t>BEITRÄGE FÜR LAUFENDE AUSGABEN VON PRIVATEN</t>
  </si>
  <si>
    <t>710.350.10</t>
  </si>
  <si>
    <t xml:space="preserve">A.1.D </t>
  </si>
  <si>
    <t>Contributi c/esercizio da privati</t>
  </si>
  <si>
    <t>710.400.00</t>
  </si>
  <si>
    <t>UTILIZZO FONDI PER QUOTE INUTILIZZATE CONTRIBUTI VINCOLATI DI ESERCIZI PRECEDENTI</t>
  </si>
  <si>
    <t>VERWENDUNG RÜCKSTELLUNGEN FÜR NICHT VERWENDETE ZWECKGEBUNDENE BEITRÄGE VERGANGENER GESCHÄFTSJAHRE</t>
  </si>
  <si>
    <t>710.400.10</t>
  </si>
  <si>
    <t>UTILIZZO FONDI PER QUOTE INUTILIZZATE CONTRIBUTI VINCOLATI DI ESERCIZI PRECEDENTI DA PAB PER FSP</t>
  </si>
  <si>
    <t xml:space="preserve">VERWENDUNG RÜCKSTELLUNGEN FÜR NICHT VERWENDETE ZWECKGEBUNDENE BEITRÄGE DES LANDES AUS LGF VERGANGENER GESCHÄFTSJAHRE </t>
  </si>
  <si>
    <t>A.3.A</t>
  </si>
  <si>
    <t>Utilizzo fondi per quote inutilizzate contributi di esercizi precedenti da Regione o Prov. Aut. per quota F.S. regionale vincolato</t>
  </si>
  <si>
    <t>A.3</t>
  </si>
  <si>
    <t>710.400.15</t>
  </si>
  <si>
    <t>UTILIZZO FONDI PER QUOTE INUTILIZZATE CONTRIBUTI VINCOLATI DI ESERCIZI PRECEDENTI DA PAB EXTRA FSP</t>
  </si>
  <si>
    <t>VERWENDUNG RÜCKSTELLUNGEN FÜR NICHT VERWENDETE ZWECKGEBUNDENE BEITRÄGE DES LANDES VERGANGENER GESCHÄFTSJAHRE AUSSERHALB DES LGF</t>
  </si>
  <si>
    <t>A.3.B</t>
  </si>
  <si>
    <t>BETEILIGUNGEN AN DAS PERSONAL FÜR FREIBERUFLICHE LEISTUNGEN - SONSTIGES</t>
  </si>
  <si>
    <t>B.2.A.13.6</t>
  </si>
  <si>
    <t>Compartecipazione al personale per att. libero professionale intramoenia- Altro</t>
  </si>
  <si>
    <t>510.100.50</t>
  </si>
  <si>
    <t>PRESTAZIONI AGGIUNTIVE EROGATE DA PERSONALE SANITARIO DIRIGENZA MEDICA  PER ATTIVITÀ LIBERO-PROFESSIONALI-AREA SPECIALISTICA</t>
  </si>
  <si>
    <t>ZUSÄTZLICHE LEISTUNGEN, DIE VOM ÄRZTLICHEN PERSONAL FÜR FREIBERUFLICHE TÄTIGKEIT ERBRACHT WERDEN - FACHARZTBEREICH</t>
  </si>
  <si>
    <t xml:space="preserve">EXTERNES SANITÄRES ÄRZTLICHES PERSONAL - BEFRISTET  </t>
  </si>
  <si>
    <t xml:space="preserve">EXTERNES SANITÄRES NICHT ÄRZTLICHES PERSONAL - BEFRISTET  </t>
  </si>
  <si>
    <t>SONSTIGES EXTERNES NICHT-LEITENDES SANITÄRES PERSONAL - BEFRISTET</t>
  </si>
  <si>
    <t xml:space="preserve">EXTERNES TECHNISCHES PERSONAL - BEFRISTET  </t>
  </si>
  <si>
    <t>B.5.A.1.3</t>
  </si>
  <si>
    <t>Costo del personale dirigente medico - altro</t>
  </si>
  <si>
    <t>SANITÄRE KOORDINIERTE UND KONTINUIERLICHE SANITÄRE ZUSAMMENARBEIT</t>
  </si>
  <si>
    <t>B.2.A.15.3.C</t>
  </si>
  <si>
    <t>SANITÄRE KOORDINIERTE UND KONTINUIERLICHE SANITÄRE ZUSAMMENARBEIT - SOZIALABGABEN</t>
  </si>
  <si>
    <t>B.2.B.2.3.B</t>
  </si>
  <si>
    <t>B.2.B.2.3.E</t>
  </si>
  <si>
    <t>Altre collaborazioni e prestazioni di lavoro - area non sanitaria</t>
  </si>
  <si>
    <t>B.2.A.15.3.F</t>
  </si>
  <si>
    <t xml:space="preserve">Altre collaborazioni e prestazioni di lavoro - area sanitaria </t>
  </si>
  <si>
    <t>B.2.B.3.2</t>
  </si>
  <si>
    <t>B.2.B.3.1</t>
  </si>
  <si>
    <t>COMPENSI PER IL PERSONALE COMANDATO ALL'AZIENDA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</si>
  <si>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</si>
  <si>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</si>
  <si>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</si>
  <si>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</si>
  <si>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</si>
  <si>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</si>
  <si>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c)</t>
  </si>
  <si>
    <t>Contributi in c/esercizio - per ricerca</t>
  </si>
  <si>
    <t>A.1.c.1</t>
  </si>
  <si>
    <t>da Ministero della Salute per ricerca corrente</t>
  </si>
  <si>
    <t>da Ministero della Salute per ricerca finalizzata</t>
  </si>
  <si>
    <t>da Regione e altri soggetti pubblici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</si>
  <si>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</si>
  <si>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</si>
  <si>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</si>
  <si>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</si>
  <si>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</si>
  <si>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</si>
  <si>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</si>
  <si>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</si>
  <si>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A.2.4.a</t>
  </si>
  <si>
    <t>Ricavi per prestazioni sanitarie e sociosanitarie - ad aziende sanitarie pubbliche</t>
  </si>
  <si>
    <t>A.2.4.b</t>
  </si>
  <si>
    <t>Ricavi per prestazioni sanitarie e sociosanitarie - intramoenia</t>
  </si>
  <si>
    <t>A.2.4.c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</si>
  <si>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</si>
  <si>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</si>
  <si>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</si>
  <si>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</si>
  <si>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</si>
  <si>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</si>
  <si>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</si>
  <si>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</si>
  <si>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</si>
  <si>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</si>
  <si>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</si>
  <si>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</si>
  <si>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</si>
  <si>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</si>
  <si>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</si>
  <si>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</si>
  <si>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</si>
  <si>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</si>
  <si>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</si>
  <si>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</si>
  <si>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</si>
  <si>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</si>
  <si>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</si>
  <si>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</si>
  <si>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</si>
  <si>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</si>
  <si>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</si>
  <si>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</si>
  <si>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</si>
  <si>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</si>
  <si>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</si>
  <si>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</si>
  <si>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</si>
  <si>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</si>
  <si>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</si>
  <si>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</si>
  <si>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</si>
  <si>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</si>
  <si>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</si>
  <si>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</si>
  <si>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</si>
  <si>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</si>
  <si>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</si>
  <si>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B.2.n</t>
  </si>
  <si>
    <t>n)</t>
  </si>
  <si>
    <t>Rimborsi Assegni e contributi sanitari</t>
  </si>
  <si>
    <t>B.2.o</t>
  </si>
  <si>
    <t>o)</t>
  </si>
  <si>
    <t>470.200.21</t>
  </si>
  <si>
    <t>470.200.31</t>
  </si>
  <si>
    <t>470.300.11</t>
  </si>
  <si>
    <t>470.300.21</t>
  </si>
  <si>
    <t>470.300.31</t>
  </si>
  <si>
    <t>470.600.11</t>
  </si>
  <si>
    <t>470.600.21</t>
  </si>
  <si>
    <t>470.700.11</t>
  </si>
  <si>
    <t>470.700.21</t>
  </si>
  <si>
    <t>A.4.B.4</t>
  </si>
  <si>
    <t>Altre prestazioni sanitarie e sociosanitarie a rilevanza sanitaria erogate da privati v/residenti Extraregione in compensazione (mobilità attiva)</t>
  </si>
  <si>
    <t>A.9.C</t>
  </si>
  <si>
    <t>CONSULENZE SANITARIE AD AZIENDE SANITARIE EXTRA-PAB</t>
  </si>
  <si>
    <t>SANITÄRE BERATUNGEN  FÜR SANITÄTSBETRIEBE AUSSERHALB DES LANDES</t>
  </si>
  <si>
    <t>NICHT SANITÄRE BERATUNGEN FÜR SANITÄTSBETRIEBE AUSSERHALB DES LANDES</t>
  </si>
  <si>
    <t>A.9.A</t>
  </si>
  <si>
    <t>NICHT SANITÄRE BERATUNGEN FÜR ANDERE</t>
  </si>
  <si>
    <t>RICAVI PER PRESTAZIONI VETERINARIE AREA A EROGATE A SOGGETTI PRIVATI</t>
  </si>
  <si>
    <t>ERLÖSE AUS TIERÄRZTLICHEN LEISTUNGEN BEREICH A FÜR PRIVATE</t>
  </si>
  <si>
    <t>720.600.15</t>
  </si>
  <si>
    <t>RICAVI PER PRESTAZIONI VETERINARIE AREA A EROGATE A SOGGETTI PUBBLICI</t>
  </si>
  <si>
    <t>ERLÖSE AUS TIERÄRZTLICHEN LEISTUNGEN BEREICH A FÜR ÖFFENTLICHE EINRICHTUNGEN</t>
  </si>
  <si>
    <t>RICAVI PER PRESTAZIONI VETERINARIE AREA B EROGATE A SOGGETTI PRIVATI</t>
  </si>
  <si>
    <t>300.100.12</t>
  </si>
  <si>
    <t>MEDICINALI CON AIC, AD ECCEZIONE DI VACCINI ED EMODERIVATI DI PRODUZIONE REGIONALE</t>
  </si>
  <si>
    <t>PHARMAZEUTISCHE PRODUKTE MIT AIC, AUSGENOMMEN IMPFSTOFFE UND HÄMODERIVATE AUS REGIONALER PRODUKTION</t>
  </si>
  <si>
    <t>B.1.A.1.1</t>
  </si>
  <si>
    <t>Medicinali con AIC, ad eccezione di vaccini ed emoderivati di produzione regionale</t>
  </si>
  <si>
    <t xml:space="preserve">B.1.a </t>
  </si>
  <si>
    <t>300.100.22</t>
  </si>
  <si>
    <t xml:space="preserve">PRODOTTI FARMACEUTICI DISTRIBUZIONE PER CONTO LEGGE N.405/2001 ART.8 LETT.A) </t>
  </si>
  <si>
    <t>300.100.25</t>
  </si>
  <si>
    <t>MEDICINALI SENZA AIC</t>
  </si>
  <si>
    <t>PHARMAZEUTISCHE PRODUKTE OHNE AIC</t>
  </si>
  <si>
    <t>B.1.A.1.2</t>
  </si>
  <si>
    <t>Medicinali senza AIC</t>
  </si>
  <si>
    <t>300.100.32</t>
  </si>
  <si>
    <t>OSSIGENO CON AIC</t>
  </si>
  <si>
    <t>SAUERSTOFF  MIT AIC</t>
  </si>
  <si>
    <t>300.100.33</t>
  </si>
  <si>
    <t>OSSIGENO  SENZA AIC</t>
  </si>
  <si>
    <t>SAUERSTOFF OHNE AIC</t>
  </si>
  <si>
    <t>300.100.41</t>
  </si>
  <si>
    <t>EMODERIVATI DI PRODUZIONE REGIONALE</t>
  </si>
  <si>
    <t>HÄMODERIVATE AUS REGIONALER PRODUKTION</t>
  </si>
  <si>
    <t>B.1.A.1.3</t>
  </si>
  <si>
    <t>Emoderivati di produzione regionale</t>
  </si>
  <si>
    <t>300.110.00</t>
  </si>
  <si>
    <t>SANGUE ED EMOCOMPONENTI</t>
  </si>
  <si>
    <t>BLUT UND HÄMOKOMPONENTEN</t>
  </si>
  <si>
    <t>300.110.10</t>
  </si>
  <si>
    <t>B.1.A.2.2</t>
  </si>
  <si>
    <t>da pubblico (Aziende sanitarie pubbliche extra Regione) – Mobilità extraregionale</t>
  </si>
  <si>
    <t>300.110.20</t>
  </si>
  <si>
    <t>SANGUE ED EMOCOMPONENTI DA ALTRI SOGGETTI</t>
  </si>
  <si>
    <t>BLUT UND HÄMOKOMPONENTEN VON ANDEREN ANBIETERN</t>
  </si>
  <si>
    <t>B.1.A.2.3</t>
  </si>
  <si>
    <t>da altri soggetti</t>
  </si>
  <si>
    <t>B.1.A.4</t>
  </si>
  <si>
    <t xml:space="preserve"> Prodotti dietetici</t>
  </si>
  <si>
    <t>300.200.12</t>
  </si>
  <si>
    <t>MATERIALI PER LA PROFILASSI (VACCINI)</t>
  </si>
  <si>
    <t>MATERIAL FÜR DIE PROPHYLAXE (IMPFSTOFFE)</t>
  </si>
  <si>
    <t>B.1.A.5</t>
  </si>
  <si>
    <t xml:space="preserve"> Materiali per la profilassi (vaccini)</t>
  </si>
  <si>
    <t>300.320.00</t>
  </si>
  <si>
    <t xml:space="preserve">PRODOTTI CHIMICI </t>
  </si>
  <si>
    <t>300.320.10</t>
  </si>
  <si>
    <t>PRODOTTI CHIMICI</t>
  </si>
  <si>
    <t>CHEMISCHE PRODUKTE</t>
  </si>
  <si>
    <t>B.1.A.6</t>
  </si>
  <si>
    <t>300.450.00</t>
  </si>
  <si>
    <t>DISPOSITIVI MEDICI</t>
  </si>
  <si>
    <t>MEDIZINPRODUKTE</t>
  </si>
  <si>
    <t>300.450.10</t>
  </si>
  <si>
    <t>B.1.A.3.1</t>
  </si>
  <si>
    <t>300.450.20</t>
  </si>
  <si>
    <t>DISPOSITIVI MEDICI IMPIANTABILI ATTIVI</t>
  </si>
  <si>
    <t>AKTIVE IMPLANTIERBARE MEDIZINISCHE GERÄTE</t>
  </si>
  <si>
    <t>B.1.A.3.2</t>
  </si>
  <si>
    <t>Dispositivi medici impiantabili attivi</t>
  </si>
  <si>
    <t>300.450.30</t>
  </si>
  <si>
    <t>DISPOSITIVI MEDICO DIAGNOSTICI IN VITRO (IVD)</t>
  </si>
  <si>
    <t>IN-VITRO-DIAGNOSTIKA (IVD)</t>
  </si>
  <si>
    <t>B.1.A.3.3</t>
  </si>
  <si>
    <t>Dispositivi medico diagnostici in vitro (IVD)</t>
  </si>
  <si>
    <t>MATERIAL UND  PRODUKTE FÜR VETERINÄREN GEBRAUCH</t>
  </si>
  <si>
    <t>riserve da riporto utili</t>
  </si>
  <si>
    <t>INSGESAMTE KOSTEN</t>
  </si>
  <si>
    <t>INSGESAMTE ERLÖSE</t>
  </si>
  <si>
    <t>WIRTSCHAFTLICHES ERGEBNIS</t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</si>
  <si>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  <r>
      <rPr>
        <b/>
        <sz val="14"/>
        <rFont val="Verdana"/>
        <family val="2"/>
      </rPr>
      <t xml:space="preserve">
</t>
    </r>
    <r>
      <rPr>
        <i/>
        <sz val="14"/>
        <rFont val="Verdana"/>
        <family val="2"/>
      </rPr>
      <t>Decreto Interministeriale del 20 marzo 2013</t>
    </r>
  </si>
  <si>
    <r>
      <t xml:space="preserve">BILANZSCHEMA
</t>
    </r>
    <r>
      <rPr>
        <i/>
        <sz val="14"/>
        <rFont val="Verdana"/>
        <family val="2"/>
      </rPr>
      <t>Interministerielles Dekret vom 20. März 2013</t>
    </r>
  </si>
  <si>
    <t>Beiträge von anderen öffentlichen Subjekten</t>
  </si>
  <si>
    <t>340.900.45</t>
  </si>
  <si>
    <t>RIMBORSO SPESE AL PERSONALE DIPENDENTE</t>
  </si>
  <si>
    <t>SPESENRÜCKVERGÜTUNGEN AN DAS BEDIENSTETE PERSONAL</t>
  </si>
  <si>
    <t>490.200.21</t>
  </si>
  <si>
    <t>490.300.11</t>
  </si>
  <si>
    <t>490.300.21</t>
  </si>
  <si>
    <t>490.600.11</t>
  </si>
  <si>
    <t>490.600.21</t>
  </si>
  <si>
    <t>490.600.31</t>
  </si>
  <si>
    <t>490.600.41</t>
  </si>
  <si>
    <t>490.700.11</t>
  </si>
  <si>
    <t>490.700.16</t>
  </si>
  <si>
    <t>490.700.21</t>
  </si>
  <si>
    <t>490.700.26</t>
  </si>
  <si>
    <t>490.700.31</t>
  </si>
  <si>
    <t>490.700.36</t>
  </si>
  <si>
    <t>E.1.B.3.2.F</t>
  </si>
  <si>
    <t>Insussistenze attive v/terzi relative all'acquisto di beni e servizi</t>
  </si>
  <si>
    <t>780.200.17</t>
  </si>
  <si>
    <t>ALTRE INSUSSISTENZE DEL PASSIVO</t>
  </si>
  <si>
    <t>SONSTIGER PASSIVSCHWUND</t>
  </si>
  <si>
    <t>E.1.A</t>
  </si>
  <si>
    <t>A.7.B</t>
  </si>
  <si>
    <t>Quota imputata all'esercizio dei finanziamenti per investimenti da Regione</t>
  </si>
  <si>
    <t>810.300.20</t>
  </si>
  <si>
    <t>UTILIZZO QUOTA DEGLI ALTRI CONTRIBUTI IN C/ESERCIZIO DESTINATI AD INVESTIMENTI DA PAB PER QUOTA F.S.P</t>
  </si>
  <si>
    <t xml:space="preserve">VERWENDUNG VON ANTEILEN VON ANDEREN BEITRÄGEN FÜR LAUFENDE AUSGABEN, DIE FÜR INVESTITIONEN ZUGEWIESEN WURDEN,  VOM LAND, BETREFFEND DEN L.G.F. </t>
  </si>
  <si>
    <t>A.7.D</t>
  </si>
  <si>
    <t>Quota imputata all'esercizio dei contributi in c/esercizio FSR destinati ad investimenti</t>
  </si>
  <si>
    <t>810.300.30</t>
  </si>
  <si>
    <t>UTILIZZO QUOTA DEGLI ALTRI CONTRIBUTI IN C/ESERCIZIO DESTINATI AD INVESTIMENTI  - EXTRA FONDO</t>
  </si>
  <si>
    <t>VERWENDUNG VON ANTEILEN VON ANDEREN BEITRÄGEN FÜR LAUFENDE AUSGABEN, DIE FÜR INVESTITIONEN ZUGEWIESEN WURDEN - AUSSERHALB L.G.F.</t>
  </si>
  <si>
    <t>A.7.E</t>
  </si>
  <si>
    <t>Quota imputata all'esercizio degli altri contributi in c/esercizio destinati ad investimenti</t>
  </si>
  <si>
    <t>810.300.40</t>
  </si>
  <si>
    <t>UTILIZZO QUOTA IMPUTATA ALL'ESERCIZIO DEI FINANZIAMENTI PER INVESTIMENTO DALLO STATO</t>
  </si>
  <si>
    <t>VERWENDUNG VON ANTEILEN VON FINANZIERUNGEN FÜR INVESTITIONEN VOM STAAT, DIE DEM GESCHÄFTSJAHR ZUGEORDNET WERDEN</t>
  </si>
  <si>
    <t>A.7.A</t>
  </si>
  <si>
    <t>FORNITURA DI PERSONALE DA  ALTRI SOGGETTI PUBBLICI EXTRA PAB</t>
  </si>
  <si>
    <t>ZURVERFÜGUNGSTELLUNG VON PERSONAL VON ANDEREN ÖFFENTLICHEN SUBJEKTEN AUSSERHALB DES LANDES</t>
  </si>
  <si>
    <t>B.2.A.16.4</t>
  </si>
  <si>
    <t>B.2.A.5.3</t>
  </si>
  <si>
    <t>B.2.B.1.12.B</t>
  </si>
  <si>
    <t>Altri servizi non sanitari da altri soggetti pubblici</t>
  </si>
  <si>
    <t>B.2.A.14.5</t>
  </si>
  <si>
    <t>B.2.A.14.2</t>
  </si>
  <si>
    <t>RIMBORSI  PER PARTO A DOMICILIO (LP 33/88 ART.21)</t>
  </si>
  <si>
    <t>CONTRIBUTI AD ASSOCIAZIONI ED A ENTI DI VOLONTARIATO</t>
  </si>
  <si>
    <t>BEITRÄGE FÜR FREIWILLIGENVEREINE UND -KÖRPERSCHAFTEN</t>
  </si>
  <si>
    <t>B.2.A.14.1</t>
  </si>
  <si>
    <t>420.230.20</t>
  </si>
  <si>
    <t>CONTRIBUTI AD ASSOCIAZIONI ED A ENTI NON DI VOLONTARIATO</t>
  </si>
  <si>
    <t>BEITRÄGE FÜR NICHT-FREIWILLIGENVEREINE UND -KÖRPERSCHAFTEN</t>
  </si>
  <si>
    <t>B.4.A</t>
  </si>
  <si>
    <t>Fitti passivi</t>
  </si>
  <si>
    <t>B.4.B.2</t>
  </si>
  <si>
    <t>B.4.C.1</t>
  </si>
  <si>
    <t>B.4.C.2</t>
  </si>
  <si>
    <t>B.9.C.1</t>
  </si>
  <si>
    <t>B.16.D.7</t>
  </si>
  <si>
    <t>B.9.C.2</t>
  </si>
  <si>
    <t>E.2.B.2</t>
  </si>
  <si>
    <t>Oneri da cause civili ed oneri processuali</t>
  </si>
  <si>
    <t>ABONNEMENTS</t>
  </si>
  <si>
    <t>B.2.B.1.11.A</t>
  </si>
  <si>
    <t>B.2.B.1.11.B</t>
  </si>
  <si>
    <t>B.5.A.1.1</t>
  </si>
  <si>
    <t>470.100.11</t>
  </si>
  <si>
    <t>B.5.A.1.2</t>
  </si>
  <si>
    <t>470.100.21</t>
  </si>
  <si>
    <t>B.5.A.2.1</t>
  </si>
  <si>
    <t>470.100.31</t>
  </si>
  <si>
    <t>B.5.A.2.2</t>
  </si>
  <si>
    <t>470.100.41</t>
  </si>
  <si>
    <t>B.5.B.1</t>
  </si>
  <si>
    <t>470.100.51</t>
  </si>
  <si>
    <t>B.5.B.2</t>
  </si>
  <si>
    <t>470.100.61</t>
  </si>
  <si>
    <t>470.200.11</t>
  </si>
  <si>
    <t>Prestazioni di File F</t>
  </si>
  <si>
    <t>720.200.27</t>
  </si>
  <si>
    <t>Abzüglich Landes- und Staatsbeiträge</t>
  </si>
  <si>
    <t>Meno entrate Contributi PAB o Stato</t>
  </si>
  <si>
    <t>330.500.10</t>
  </si>
  <si>
    <t>B.3.D</t>
  </si>
  <si>
    <t>420.140.20</t>
  </si>
  <si>
    <t>RIMBORSI PER PRESTAZIONI SPECIALISTICHE ALL'ESTERO</t>
  </si>
  <si>
    <t>RÜCKVERGÜTUNGEN FÜR FACHÄRZTLICHE LEISTUNGEN IM AUSLAND</t>
  </si>
  <si>
    <t>Rimborsi, assegni e contributi sanitari</t>
  </si>
  <si>
    <t>CONVENZIONI PER ASSISTENZA FARMACEUTICA - FARMACIE PRIVATE</t>
  </si>
  <si>
    <t>KONVENTIONEN FÜR PHARMAZEUTISCHE BETREUUNG - PRIVATE APOTHEKEN</t>
  </si>
  <si>
    <t>CONVENZIONI PER ASSISTENZA FARMACEUTICA - FARMACIE COMUNALI</t>
  </si>
  <si>
    <t>KONVENTIONEN FÜR PHARMAZEUTISCHE BETREUUNG - GEMEINDEAPOTHEKEN</t>
  </si>
  <si>
    <t>RIMBORSI PER PRESTAZIONI SPECIALISTICHE IN ITALIA</t>
  </si>
  <si>
    <t>RÜCKERSTATTUNGEN FÜR FACHÄRZTLICHE LEISTUNGEN IN ITALIEN</t>
  </si>
  <si>
    <t>IVA INDETRAIBILE EX ART. 19 C. 3 DPR 633/72</t>
  </si>
  <si>
    <t>NICHT ABZIEHBARE MWST GEM. EX-ART.19 ABS. 3, DPR 633/72</t>
  </si>
  <si>
    <t>SANITÄRE TRANSPORTE VON ÖFFENTLICHEN EINRICHTUNGEN AUSSERHALB DES LANDES VERRECHNET</t>
  </si>
  <si>
    <t>VORANSCHLAG</t>
  </si>
  <si>
    <t>PREVENTIVO</t>
  </si>
  <si>
    <t>GESUNDHEITSMINISTERIUM</t>
  </si>
  <si>
    <t>Generaldirektion der Sanitätsprogrammierung</t>
  </si>
  <si>
    <t>Generaldirektion des Informationsystem und sanitäres Amt für Statistik</t>
  </si>
  <si>
    <t>ERHEBUNGSBLATT DES ERFOLGSKONTOS 
ÖRTLICHE SANITÄTSBETRIEBE - KRANKENHÄUSER
 wissenschaftliches Institut für die stationäre Aufnahme und Behandlung (IRCCS) - UNIVERSITÄTSKLINIKEN</t>
  </si>
  <si>
    <t>STRUKTUR</t>
  </si>
  <si>
    <t>ZEITRAUM</t>
  </si>
  <si>
    <t xml:space="preserve"> REGION</t>
  </si>
  <si>
    <t>BETRIEB</t>
  </si>
  <si>
    <t xml:space="preserve">            JAHR</t>
  </si>
  <si>
    <t xml:space="preserve">    TRIMESTER:</t>
  </si>
  <si>
    <t xml:space="preserve">    HAUSHALTSPLAN</t>
  </si>
  <si>
    <t>ABSCHLUSSRECHNUNG</t>
  </si>
  <si>
    <t>GENEHMIGUNG DER BILANZ DURCH DAS RECHNUNGSPRÜFERKOLLEGIUM</t>
  </si>
  <si>
    <t>JA</t>
  </si>
  <si>
    <t>NEIN</t>
  </si>
  <si>
    <t>(in Tausenden Euro)</t>
  </si>
  <si>
    <t>KODEX</t>
  </si>
  <si>
    <t>MODELL CE</t>
  </si>
  <si>
    <t>BETRAG</t>
  </si>
  <si>
    <t>ZEICHEN
(+/-)</t>
  </si>
  <si>
    <t>A)  Produktionswert</t>
  </si>
  <si>
    <t>A.1)  Beiträge für laufende Ausgaben</t>
  </si>
  <si>
    <t>A.1.A. von der Region oder Aut. Prov. für Anteil aus dem RG:</t>
  </si>
  <si>
    <t>A.1.A.1. Beiträge von der Region oder Aut. Prov. für verwendungsungebundenen Anteil aus dem RGF</t>
  </si>
  <si>
    <t>A.1.A.2. Beiträge von der Region oder Aut. Prov. für  verwendungsgebundenen Anteil aus dem RGF</t>
  </si>
  <si>
    <t>A.1.B) Beiträge für laufende Beiträge (außerhalb Fonds)</t>
  </si>
  <si>
    <t>A.1.B.1. von der Region oder Aut. Prov. (außerhalb Fonds)</t>
  </si>
  <si>
    <t>A.1.B.1.1. Beiträge von Region oder Aut. Prov. (außerhalb Fonds) verwendungsgebunden</t>
  </si>
  <si>
    <t>A.1.B.1.2 Beiträge von Region oder Aut. Prov. (außerhalb Fonds) - Zusätzliche regionale Bilanzmittel zur Deckung der WBS</t>
  </si>
  <si>
    <t>A.1.B.1.3 Beiträge von Region oder Aut. Prov. (außerhalb Fonds) - Zusätzliche regionale Bilanzmittel zur Deckung außerhalb WBS</t>
  </si>
  <si>
    <t>A.1.B.1.4) Beiträge von Region oder Aut. Prov. (außerhalb Fonds) - Sonstiges</t>
  </si>
  <si>
    <t>A.1.B.2)  Beiträge von offentlichen Sanitätsbetrieben der Region oder Aut. Prov. (außerhalb Fonds)</t>
  </si>
  <si>
    <t>A.1.B.2.1) Beiträge von öffentlichen Sanitätsbetrieben der Region oder Aut. Prov. (außerhalb Fonds) verwendungsgebunden</t>
  </si>
  <si>
    <t>A.1.B.2.2) Beiträge von öffentlichen Sanitätsbetrieben der Region oder Aut. Prov. (außerhalb Fonds) Sonstiges</t>
  </si>
  <si>
    <t xml:space="preserve">A.1.B.3) Beiträge von anderen öffentlichen Subjekten (außerhalb Fonds) </t>
  </si>
  <si>
    <t>A.1.B.3.1) Beiträge von anderen öffentlichen Subjekten (außerhalb Fonds) verwendungsgebunden</t>
  </si>
  <si>
    <t>A.1.B.3.2) Beiträge von anderen öffentlichen Subjekten (außerhalb Fonds) G 210/92</t>
  </si>
  <si>
    <t>A.1.B.3.3) Beiträge von anderen öffentlichen Subjekten (außerhalb Fonds) Sonstiges</t>
  </si>
  <si>
    <t>A.1.C)  Beiträge  des Landes für laufende Ausgaben für Forschung</t>
  </si>
  <si>
    <t>A.1.C.1) Beiträge vom Gesundheitsministerium für laufende Forschung</t>
  </si>
  <si>
    <t>A.1.C.2) Beiträge vom Gesundheitsministerium für zielgerichtete Forschung</t>
  </si>
  <si>
    <t>A.1.C.3) Beiträge von der Region und anderen öffentlichen Subjekten für Forschung</t>
  </si>
  <si>
    <t>A.1.C.4) Beiträge von Privaten für Forschung</t>
  </si>
  <si>
    <t>A.1.D) Beiträge für laufende Ausgaben von Privaten</t>
  </si>
  <si>
    <t>A.2)  Berichtigung der Beiträge für laufende Ausgaben für Zuweisung an Investitionen</t>
  </si>
  <si>
    <t>A.2.A)  Berichtigung der Beiträge für laufende Ausgaben für Zuweisung an Investitionen - von Region oder Aut. Prov.  für Anteil aus dem regionalen Gesundheitsfonds</t>
  </si>
  <si>
    <t>A.2.B)  Berichtigung Beiträge für laufende Ausgaben für Zuweisung an Investitionen - Sonstige Beiträge</t>
  </si>
  <si>
    <t>A.3) Verwendung Rückstellungen für nicht verwendete Anteile von zweckgebundenen Beiträge der Vorjahre</t>
  </si>
  <si>
    <t>A.3.A)  Verwendung Rückstellungen für nicht verwendete Anteile von Beiträge der Vorjahre von Seiten Region oder Aut. Prov. aus dem verwendungsgebundenen regionalen Gesundheitsfonds</t>
  </si>
  <si>
    <t>A.3.B) Verwendung Rückstellungen für nicht verwendete Anteile von gebundenen Beiträgen der Vorjahre von öffentlichen Subjekten (außerhalb Gesundheitsfonds)</t>
  </si>
  <si>
    <t>A.3.C)  Verwendung Rückstellungen für nicht verwendete Anteile von Beiträgen der Vorjahre für Forschungstätigkeit</t>
  </si>
  <si>
    <t>A.3.D) Verwendung Rückstellungen für nicht verwendete Anteile von verwendungsgebundenen Anteilen der Vorjahre von Privaten</t>
  </si>
  <si>
    <t>A.4)  Erträge aus sanitären und soziosanitären Leistungen mit sanitärer Relevanz</t>
  </si>
  <si>
    <t>A.4.A)  Erträge aus sanitären und soziosanitären Leistungen mit sanitärer Relevanz</t>
  </si>
  <si>
    <t>A.4.A.1)  Erträge aus sanitären und soziosanitären Leistungen mit sanitärer Relevanz an öffentliche Sanitätsbetriebe der Region</t>
  </si>
  <si>
    <t>A.4.A.1.1) Krankenhausaufenthaltsbezogene Leistungen</t>
  </si>
  <si>
    <t>A.4.A.1.2) Leistungen für ambulante fachärztliche Betreuung</t>
  </si>
  <si>
    <t>A.4.A.1.3) Stationäre und teilstationäre psychiatrische Leistungen</t>
  </si>
  <si>
    <t>A.4.A.1.4) Leistungen im Rahmen von File F</t>
  </si>
  <si>
    <t>A.4.A.1.5) Leistungen für Dienste Allgemeinärzte, Kinderärzte freier Wahl und Betreuungskontinuität</t>
  </si>
  <si>
    <t xml:space="preserve">A.4.A.1.6) Leistungen für vertragsgebundene pharmazeutische Dienste </t>
  </si>
  <si>
    <t>A.4.A.1.7) Thermalleistungen</t>
  </si>
  <si>
    <t>A.4.A.1.8) Krankentransportdienste und Flugrettung</t>
  </si>
  <si>
    <t>A.4.A.1.9) Sonstige sanitäre und soziosanitäre Leistungen mit sanitärer Relevanz</t>
  </si>
  <si>
    <t>A.4.A.2)  Erträge aus sanitären und soziosanitären Leistungen mit sanitärer Relevanz an andere öffentliche Subjekte</t>
  </si>
  <si>
    <t>A.4.A.3)   Erträge aus sanitären Leistungen und soziosanitären Leistungen mit sanitärer Relevanz a öffentliche Subjekte außerhalb der Region</t>
  </si>
  <si>
    <t>A.4.A.3.1) Krankenhausaufenthaltsbezogene Leistungen</t>
  </si>
  <si>
    <t>A.4.A.3.3) Stationäre und teilstationäre psychiatrische Leistungen</t>
  </si>
  <si>
    <t>A.4.A.3.4) Leistungen im Rahmen von File F</t>
  </si>
  <si>
    <t>A.4.A.3.5) Leistungen für Dienste Allgemeinärzte, Kinderärzte freier Wahl und Betreuungskontinuität</t>
  </si>
  <si>
    <t>A.4.A.3.6) Leistungen für vertragsgebundene pharmazeutische Dienste außerhalb der Region</t>
  </si>
  <si>
    <t>A.4.A.3.7) Thermalleistungen außerhalb der Region</t>
  </si>
  <si>
    <t>A.4.A.3.8) Krankentransportdienste und Flugrettung außerhalb der Region</t>
  </si>
  <si>
    <t>A.4.A.3.9) Sonstige sanitäre und soziosanitäre Leistungen mit sanitärer Relevanz außerhalb der Region</t>
  </si>
  <si>
    <t>A.4.A.3.10) Erträge für Abtretung von Blutbestandteilen und Stammzellen außerhalb der Region</t>
  </si>
  <si>
    <t>A.4.A.3.11) Erträge aufgrund der Tarifunterschiede zum Einheitstarif "TUC"</t>
  </si>
  <si>
    <t>A.4.A.3.12) Sonstige sanitäre und soziosanitäre Leistungen mit sanitärer Relevanz, die nicht über die überregionale Mobilität verrrechnet werden</t>
  </si>
  <si>
    <t>A.4.A.3.12.A) Leistungen für Rehabilitationsbetreuung, die nicht über die überregionale Mobilität verrechnet werden</t>
  </si>
  <si>
    <t>A.4.A.3.12.B) Sonstige sanitäre und soziosanitäre Leistungen mit sanitärer Relevanz, die nicht über die überregionale Mobilität verrechnet werden</t>
  </si>
  <si>
    <t>A.4.A.3.13) Sonstige sanitäre Leistungen - Aktive internationale Mobilität</t>
  </si>
  <si>
    <t>A.4.B)  Erlöse aus sanitären und soziosanitären Leistungen mit sanitärer Relevanz von Privaten für Ansässige außerhalb der Region über die Mobilität verrechnet (Aktive Mobilität)</t>
  </si>
  <si>
    <t>A.4.B.1)  Krankenhausaufenthaltsbezogenen Leistungen von Privaten für Ansässige außerhalb der Region über die Mobilität verrechnet (Aktive Mobilität)</t>
  </si>
  <si>
    <t>A.4.B.2)  Ambulante Leistungen von Privaten für Ansässige außerhalb der Region über die Moiblität verrechnet  (mobilità attiva)</t>
  </si>
  <si>
    <t>A.4.B.3)  Leistungen im Rahmen von File F  von Privaten für Ansässige außerhalb der Region über die Mobilität verrechnet (Aktive Mobilität)</t>
  </si>
  <si>
    <t>A.4.B.4)  Sonstige sanitäre und soziosanitäre Leistungen mit sanitärer Relevanz von Privaten an Ansässige außerhalb Provinz über die Mobilität verrechnet (Aktive Mobilität)</t>
  </si>
  <si>
    <t>A.4.C)  Erträge aus sanitären und soziosanitären Leistungen mit sanitärer Relevanz an Private</t>
  </si>
  <si>
    <t>A.4.D)  Erlöse aus sanitären Leistungen, durchgeführt im Rahmen der Intramoeniatätigkeit</t>
  </si>
  <si>
    <t>A.4.D.1) Erlöse aus als Intramoenia-Tätigkeit erbrachten sanitären Leistungen - Krankenhausbereich</t>
  </si>
  <si>
    <t>A.4.D.2) Erlöse aus als Intramoenia-Tätigkeit erbrachten sanitären Leistungen - Facharztbereich</t>
  </si>
  <si>
    <t>A.4.D.3) Erlöse aus als Intramoenia-Tätigkeit erbrachten sanitären Leistungen - Bereich Öffentliches Gesundheitswesen</t>
  </si>
  <si>
    <t>A.4.D.4) Erlöse aus als Intramoenia-Tätigkeit erbrachten sanitären Leistungen - Beratungen (ex Art. 55 Abs.1 Buchst. c), d) und ex Art. 57-58)</t>
  </si>
  <si>
    <t>A.4.D.5) Erlöse aus als Intramoenia-Tätigkeit erbrachten sanitären Leistungen - Beratungen (ex Art. 55 Abs.1 Buchst. c), d) und ex Art. 57-58) (öffentliche Sanitätsbetriebe der Region)</t>
  </si>
  <si>
    <t>A.4.D.6) Erlöse aus als Intramoenia-Tätigkeit erbrachten sanitären Leistungen - Sonstiges</t>
  </si>
  <si>
    <t>A.4.D.7) Erträge aus als Intramoenia-Tätigkeit erbrachten sanitären Leistungen - Sonstiges (Öffentliche Sanitätsbetriebe der Region)</t>
  </si>
  <si>
    <t>A.5) Kostenbeiträge, Rückerstattungen und Rückerlangungen</t>
  </si>
  <si>
    <t>A.5.A) Rückerstattungen von Versicherungen</t>
  </si>
  <si>
    <t>A.5.B) Kostenbeiträge, Rückerstattungen und Rückerlangungen von der Region</t>
  </si>
  <si>
    <t>A.5.B.1) Rückzahlung für Lohnabhängige an die Region abgeordnetes Personal des Sanitätsbetriebes</t>
  </si>
  <si>
    <t>A.5.B.2) Sonstige Kostenbeiträge, Rückerlangungen und Rückerstattungen von Seiten der Region</t>
  </si>
  <si>
    <t>A.5.C) Kostenbeiträge, Rückerstattungen und Rückerlangungen von Seiten öffentlicher Sanitätsbetriebe der Region</t>
  </si>
  <si>
    <t>A.5.C.1) Rückzahlung für Lohnabhängige an andere öffentliche Sanitätsbetriebe der Region abgeordnetes Personal des Sanitätsbetriebes</t>
  </si>
  <si>
    <t>A.5.C.2) Rückerstattungen für den Erwerb von Gütern durch öffentliche Sanitätsbetriebes der Region</t>
  </si>
  <si>
    <t>A.5.C.3) Sonstige Kostenbeiträge, Rückerstattungen und Rückerlangungen von Seiten öffentlicher Sanitätsbetrieb der Region</t>
  </si>
  <si>
    <t>A.5.D) Kostenbeiträge, Rückerstattungen und Rückerlangungen von anderen öffentlichen Subjekten</t>
  </si>
  <si>
    <t>A.5.D.1) Rückzahlung für Lohnabhängige an andere öffentliche Subjekte abgeordnetes Personal des Sanitätsbetriebes</t>
  </si>
  <si>
    <t>A.5.D.2) Kostenbeiträge für den Ankauf von Gütern von Seiten anderer öffentlicher Subjekte</t>
  </si>
  <si>
    <t>A.5.D.3)  Sonstige Kostenbeiträge, Rückerstattungen und Rückerlangungen von anderen öffentlichen Subjekten</t>
  </si>
  <si>
    <t>A.5.E) Kostenbeiträge, Rückerstattungen und Rückerlangungen von Privaten</t>
  </si>
  <si>
    <t>A.5.E.1) Pay Back Rückvergütungen von pharmazeutischen Betrieben</t>
  </si>
  <si>
    <t>A.5.E.1.1) Pay-back bei Überschreitung der Ausgabenhöchstgrenze für die pharmazeutische Betreuung auf dem Territorium</t>
  </si>
  <si>
    <t>A.5.E.1.2) Pay-back bei Überschreitung der Ausgabenhöchstgrenze für die pharmazeutische Betreuung im Krankenhaus</t>
  </si>
  <si>
    <t>A.5.E.1.3) Weiteres Pay-back</t>
  </si>
  <si>
    <t>A.5.E.2) Sonstige Kostenbeiträge, Rückerstattungen und Rückerlangungen von Privaten</t>
  </si>
  <si>
    <t>A.6)  Beteiligungen an Kosten für Gesundheitsleistungen (Ticket)</t>
  </si>
  <si>
    <t>A.6.A)  Beteiligungen an Kosten für Gesundheitsleistungen - Ticket für ambulante fachärztliche Betreuung</t>
  </si>
  <si>
    <t>A.6.B)  Beteiligungen an Kosten für Gesundheitsleistungen - Ticket Erste Hilfe</t>
  </si>
  <si>
    <t>A.6.C)  Beteiligungen an Kosten für Gesundheitsleistungen (Ticket) - Sonstiges</t>
  </si>
  <si>
    <t xml:space="preserve">A.7)  Dem Geschäftsjahr zugeschriebener Anteil der Investitionsbeiträge </t>
  </si>
  <si>
    <t>A.7.A) Dem Geschäftsjahr zugeschriebener Anteil der Finanzierungen für Investitionen vom Staat</t>
  </si>
  <si>
    <t>A.7.B)  Dem Geschäftsjahr zugeschriebener Anteil der Finanzierungen für Investitionen von Region</t>
  </si>
  <si>
    <t>A.7.C)  Dem Geschäftsjahr zugeschriebener Anteil der Finanzierungen für Güter erstmaliger Ausstattung</t>
  </si>
  <si>
    <t>A.7.D) Dem Geschäftsjahr zugeschriebener Anteil der für Investitionen bestimmte laufenden Beiträge des regionalen GF</t>
  </si>
  <si>
    <t>A.7.E) Dem Geschäftsjahr zugeschriebener Anteil sonstiger für Investitionen bestimmte laufende Beiträge</t>
  </si>
  <si>
    <t>A.7.F) Dem Geschäftsjahr zugeschriebener Anteil anderer Posten des Nettovermögens</t>
  </si>
  <si>
    <t>A.8)  Zuwachs des Anlagevermögens infolge interner Arbeiten</t>
  </si>
  <si>
    <t>A.9) Sonstige Erlöse und Erträge</t>
  </si>
  <si>
    <t>A.9.A) Erlöse für nicht-sanitäre Leistungen</t>
  </si>
  <si>
    <t>A.9.B) Aktivmieten und andere Erträge aus Immobilientätigkeit</t>
  </si>
  <si>
    <t>A.9.C) Sonstige verschiedene Erträge</t>
  </si>
  <si>
    <t>Insgesamt Produktionswert (A)</t>
  </si>
  <si>
    <t>B)  Aufwendungen für die Produktion</t>
  </si>
  <si>
    <t>B.1) Ankauf von Gütern</t>
  </si>
  <si>
    <t>B.1.A)  Ankauf von sanitären Gütern</t>
  </si>
  <si>
    <t>B.1.A.1) Pharmazeutische Produkte und Blutprodukte</t>
  </si>
  <si>
    <t>B.1.A.1.1) Arzneimittel mit AIC, mit Ausnahme von Impfstoffen und Blutprodukten aus regionaler Herstellung</t>
  </si>
  <si>
    <t>B.1.A.1.2) Arzneimittel ohne AIC</t>
  </si>
  <si>
    <t>B.1.A.1.3) Blutprodukte aus regionaler Herstellung</t>
  </si>
  <si>
    <t>B.1.A.2) Blut und Blutbestandteile</t>
  </si>
  <si>
    <t>B.1.A.2.1) von Öffentlichen (Öffentliche Sanitätsbetriebe der Region) – Regionale Mobilität</t>
  </si>
  <si>
    <t>B.1.A.2.2) von Öffentlichen (Öffentliche Sanitätsbetriebe außerhalb der Region) – Überregionale Mobilität</t>
  </si>
  <si>
    <t>B.1.A.2.3) von anderen Subjekten</t>
  </si>
  <si>
    <t>B.1.A.3) Medizinprodukte</t>
  </si>
  <si>
    <t>B.1.A.3.1) Medizinprodukte</t>
  </si>
  <si>
    <t>B.1.A.3.2) Aktive implantierbare medizinische Geräte</t>
  </si>
  <si>
    <t>B.1.A.3.3) In-vitro-Diagnostika (IVD)</t>
  </si>
  <si>
    <t>B.1.A.4) Diätprodukte</t>
  </si>
  <si>
    <t>B.1.A.5) Materialien für die Prophylaxe (Impfungen)</t>
  </si>
  <si>
    <t>B.1.A.6) Chemische Produkte</t>
  </si>
  <si>
    <t>B.1.A.7) Materialien und Produkte für veterinären Gebrauch</t>
  </si>
  <si>
    <t>B.1.A.8) Sonstige sanitäre Güter und Produkte:</t>
  </si>
  <si>
    <t>B.1.A.9)  Sanitäre Güter und Produkte von öffentlichen Sanitätsbetrieben der Region</t>
  </si>
  <si>
    <t>B.1.B)  Ankauf von nicht-sanitären Gütern</t>
  </si>
  <si>
    <t>B.1.B.1) Lebensmittel</t>
  </si>
  <si>
    <t>B.1.B.2) Kleidung, Reinigungs- und Haushaltsmaterial</t>
  </si>
  <si>
    <t>B.1.B.3) Brenn-, Treib- und Schmierstoffe</t>
  </si>
  <si>
    <t>B.1.B.4) Informatikträger und Kanzleiwaren</t>
  </si>
  <si>
    <t>B.1.B.5) Material für die Instandhaltung</t>
  </si>
  <si>
    <t>B.1.B.6) Sonstige nicht sanitäre Güter und Produkte:</t>
  </si>
  <si>
    <t>B.1.B.7)  Nicht sanitäre Güter und Produkte von öffentlichen Sanitätsbetrieben der Region</t>
  </si>
  <si>
    <t>B.2)  Ankauf von Dienstleistungen</t>
  </si>
  <si>
    <t>B.2.A)   Ankauf von sanitären Dienstleistungen</t>
  </si>
  <si>
    <t>B.2.A.1) EINKÄUFE VON SANITÄREN LEISTUNGEN - BASISMEDIZIN</t>
  </si>
  <si>
    <t>B.2.A.1.1) - laut Vertrag</t>
  </si>
  <si>
    <t>B.2.A.1.1.A) Aufwendungen für Betreuung durch Ärzte für Allgemeinmedizin</t>
  </si>
  <si>
    <t>B.2.A.1.1.B) Aufwendungen für Betreuung durch Kinderärzte freier Wahl</t>
  </si>
  <si>
    <t>B.2.A.1.1.C) Aufwendungen für Betreuungskontinuität</t>
  </si>
  <si>
    <t>B.2.A.1.1.D) Sonstiges (Medizin der Dienste, Psychologen, Notärzte usw.)</t>
  </si>
  <si>
    <t>B.2.A.1.2) - bei öffentlichen Subjekten (öffentliche Sanitätsbetriebe der Region) - Mobilität innerhalb der Region</t>
  </si>
  <si>
    <t>B.2.A.1.3) - bei öffentlichen Subjekten (öffentliche Sanitätsbetriebe der Region) - Mobilität außerhalb der Region</t>
  </si>
  <si>
    <t>B.2.A.2) EINKÄUFE VON SANITÄREN LEISTUNGEN - PHARMAZEUTISCHE BETREUUNG</t>
  </si>
  <si>
    <t>B.2.A.2.1)  - laut Vertrag</t>
  </si>
  <si>
    <t>B.2.A.2.2) - bei öffentlichen Subjekten (öffentliche Sanitätsbetriebe der Region) - Mobilität innerhalb der Region</t>
  </si>
  <si>
    <t>B.2.A.2.3) - bei öffentlichen Subjekten (außerhalb der Region)</t>
  </si>
  <si>
    <t>B.2.A.3) EINKÄUFE VON SANITÄREN LEISTUNGEN FÜR AMBULANTE FACHÄRZTLICHE BETREUUNG</t>
  </si>
  <si>
    <t>B.2.A.3.1) - bei öffentlichen Subjekten (öffentliche Sanitätsbetriebe der Region)</t>
  </si>
  <si>
    <t>B.2.A.3.2) - bei öffentlichen Subjekten (sonstige öffentliche Subjekte der Region)</t>
  </si>
  <si>
    <t>B.2.A.3.3) - bei öffentlichen Subjekten (außerhalb der Region)</t>
  </si>
  <si>
    <t>B.2.A.3.4) - bei privaten Subjekten - SUMAI-Ärzte</t>
  </si>
  <si>
    <t>B.2.A.3.5) - bei privaten Subjekten</t>
  </si>
  <si>
    <t>B.2.A.3.5.A) Sanitäre Leistungen für fachärztliche Betreuung bei privaten IRCCS und privaten Polikliniken</t>
  </si>
  <si>
    <t>B.2.A.3.5.B) Sanitäre Leistungen für fachärztliche Betreuung bei als privat eingestuften Krankenhäusern</t>
  </si>
  <si>
    <t>B.2.A.3.5.C) Sanitäre Leistungen für fachärztliche Betreuung bei privaten Pflegeheimen</t>
  </si>
  <si>
    <t>B.2.A.3.5.D) Sanitäre Leistungen für fachärztliche Betreuung bei sonstigen privaten Subjekten</t>
  </si>
  <si>
    <t>B.2.A.3.6) - bei privaten Subjekten für nicht ansässige Bürger - außerhalb der Region (aktive Mobilität mit Verrechnung)</t>
  </si>
  <si>
    <t>B.2.A.4) EINKÄUFE VON SANITÄREN LEISTUNGEN FÜR REHABILITATIONSBETREUUNG</t>
  </si>
  <si>
    <t>B.2.A.4.1) - bei öffentlichen Subjekten (öffentliche Sanitätsbetriebe der Region)</t>
  </si>
  <si>
    <t>B.2.A.4.2) - bei öffentlichen Subjekten (sonstige öffentliche Subjekte der Region)</t>
  </si>
  <si>
    <t>B.2.A.4.3) - bei öffentlichen Subjekten (außerhalb der Region) ohne Verrechnung</t>
  </si>
  <si>
    <t>B.2.A.4.4) - bei privaten Subjekten (innerhalb der Region)</t>
  </si>
  <si>
    <t>B.2.A.4.5) - bei privaten Subjekten (außerhalb der Region)</t>
  </si>
  <si>
    <t>B.2.A.5) EINKÄUFE VON SANITÄREN LEISTUNGEN FÜR ERGÄNZENDE BETREUUNG</t>
  </si>
  <si>
    <t>B.2.A.5.1) - bei öffentlichen Subjekten (öffentliche Sanitätsbetriebe der Region)</t>
  </si>
  <si>
    <t>B.2.A.5.2) - bei öffentlichen Subjekten (sonstige öffentliche Subjekte der Region)</t>
  </si>
  <si>
    <t>B.2.A.5.3) - bei öffentlichen Subjekten (außerhalb der Region)</t>
  </si>
  <si>
    <t>B.2.A.5.4) - bei privaten Subjekten</t>
  </si>
  <si>
    <t>B.2.A.6) EINKÄUFE VON SANITÄREN LEISTUNGEN FÜR PROTHESISCHE BETREUUNG</t>
  </si>
  <si>
    <t>B.2.A.6.1) - bei öffentlichen Subjekten (öffentliche Sanitätsbetriebe der Region)</t>
  </si>
  <si>
    <t>B.2.A.6.2) - bei öffentlichen Subjekten (sonstige öffentliche Subjekte der Region)</t>
  </si>
  <si>
    <t>B.2.A.6.3) - bei öffentlichen Subjekten (außerhalb der Region)</t>
  </si>
  <si>
    <t>B.2.A.6.4) - bei privaten Subjekten</t>
  </si>
  <si>
    <t>B.2.A.7) EINKÄUFE VON SANITÄREN LEISTUNGEN FÜR KRANKENHAUSBETREUUNG</t>
  </si>
  <si>
    <t>B.2.A.7.1) - bei öffentlichen Subjekten (öffentliche Sanitätsbetriebe der Region)</t>
  </si>
  <si>
    <t>B.2.A.7.2) - bei öffentlichen Subjekten (sonstige öffentliche Subjekte der Region)</t>
  </si>
  <si>
    <t>B.2.A.7.3) - bei öffentlichen Subjekten (außerhalb der Region)</t>
  </si>
  <si>
    <t>B.2.A.7.4) - bei privaten Subjekten</t>
  </si>
  <si>
    <t>B.2.A.7.4.A) Sanitäre Leistungen für Krankenhausbetreuung bei privaten IRCCS und privaten Polikliniken</t>
  </si>
  <si>
    <t>B.2.A.7.4.B) Sanitäre Leistungen für Krankenhausbetreuung bei als privat eingestuften Krankenhäusern</t>
  </si>
  <si>
    <t>B.2.A.7.4.C) Sanitäre Leistungen für Krankenhausbetreuung bei privaten Pflegeheimen</t>
  </si>
  <si>
    <t>B.2.A.7.4.D) Sanitäre Leistungen für Krankenhausbetreuung bei sonstigen privaten Subjekten</t>
  </si>
  <si>
    <t>B.2.A.7.5) - bei privaten Subjekten für nicht ansässige Bürger - außerhalb der Region (aktive Mobilität mit Verrechnung)</t>
  </si>
  <si>
    <t>B.2.A.8)  EINKÄUFE VON STATIONÄREN UND TEILSTATIONÄREN PSYCHIATRISCHEN LEISTUNGEN</t>
  </si>
  <si>
    <t>B.2.A.8.1) - bei öffentlichen Subjekten (öffentliche Sanitätsbetriebe der Region)</t>
  </si>
  <si>
    <t>B.2.A.8.2) - bei öffentlichen Subjekten (sonstige öffentliche Subjekte der Region)</t>
  </si>
  <si>
    <t>B.2.A.8.3)- bei öffentlichen Subjekten (außerhalb der Region) - ohne Verrechnung</t>
  </si>
  <si>
    <t>B.2.A.8.4) - bei privaten Subjekten (innerhalb der Region)</t>
  </si>
  <si>
    <t>B.2.A.8.5)- bei privaten Subjekten (außerhalb der Region)</t>
  </si>
  <si>
    <t>B.2.A.9)  EINKÄUFE VON LEISTUNGEN FÜR DIE VERTEILUNG VON MEDIKAMENTEN IM RAHMEN VON FILE F</t>
  </si>
  <si>
    <t>B.2.A.9.1) - bei öffentlichen Subjekten (öffentliche Sanitätsbetriebe der Region) - Mobilität innerhalb der Region</t>
  </si>
  <si>
    <t>B.2.A.9.2) - bei öffentlichen Subjekten (sonstige öffentliche Subjekte der Region)</t>
  </si>
  <si>
    <t>B.2.A.9.3) - bei öffentlichen Subjekten (außerhalb der Region)</t>
  </si>
  <si>
    <t>B.2.A.9.4) - bei privaten Subjekten (innerhalb der Region)</t>
  </si>
  <si>
    <t>B.2.A.9.5) - bei privaten Subjekten (außerhalb der Region)</t>
  </si>
  <si>
    <t>B.2.A.9.6)- bei privaten Subjekten für nicht ansässige Bürger - außerhalb der Region (aktive Mobilität mit Verrechnung)</t>
  </si>
  <si>
    <t>B.2.A.10)   EINKÄUFE VON VERTRAGSGEBUNDENEN THERMALLEISTUNGEN</t>
  </si>
  <si>
    <t>B.2.A.10.1) - bei öffentlichen Subjekten (öffentliche Sanitätsbetriebe der Region) - Mobilität innerhalb der Region</t>
  </si>
  <si>
    <t>B.2.A.10.2) - bei öffentlichen Subjekten (sonstige öffentliche Subjekte der Region)</t>
  </si>
  <si>
    <t>B.2.A.10.3) - bei öffentlichen Subjekten (außerhalb der Region)</t>
  </si>
  <si>
    <t>B.2.A.10.4) - bei privaten Subjekten</t>
  </si>
  <si>
    <t>B.2.A.10.5) - bei privaten Subjekten für nicht ansässige Bürger - außerhalb der Region (aktive Mobilität mit Verrechnung)</t>
  </si>
  <si>
    <t>B.2.A.11) EINKÄUFE VON SANITÄREN TRANSPORTLEISTUNGEN</t>
  </si>
  <si>
    <t>B.2.A.11.1)- bei öffentlichen Subjekten (öffentliche Sanitätsbetriebe der Region) - Mobilität innerhalb der Region</t>
  </si>
  <si>
    <t>B.2.A.11.2)- bei öffentlichen Subjekten (sonstige öffentliche Subjekte der Region)</t>
  </si>
  <si>
    <t>B.2.A.11.3)- bei öffentlichen Subjekten (außerhalb der Region)</t>
  </si>
  <si>
    <t>B.2.A.11.4) - bei privaten Subjekten</t>
  </si>
  <si>
    <t>B.2.A.12)  EINKÄUFE VON SOZIOSANITÄREN LEISTUGEN VON SANITÄRER RELEVANZ</t>
  </si>
  <si>
    <t>B.2.A.12.1) - bei öffentlichen Subjekten (öffentliche Sanitätsbetriebe der Region) - Mobilität innerhalb der Region</t>
  </si>
  <si>
    <t>B.2.A.12.2) - bei öffentlichen Subjekten (sonstige öffentliche Subjekte der Region)</t>
  </si>
  <si>
    <t>B.2.A.12.3)- bei öffentlichen Subjekten (außerhalb der Region) ohne Verrechnung</t>
  </si>
  <si>
    <t>B.2.A.12.4) - bei privaten Subjekten (innerhalb der Region)</t>
  </si>
  <si>
    <t>B.2.A.12.5)- bei privaten Subjekten (außerhalb der Region)</t>
  </si>
  <si>
    <t>B.2.A.13) BETEILIGUNGEN AN DAS PERSONAL FÜR FREIBERUFLICHE LEISTUNGEN (INTRAMOENIA)</t>
  </si>
  <si>
    <t>B.2.A.13.1) Beteiligungen an das Personal für freiberufliche Leistungen (Intramoenia) - Krankenhausbereich</t>
  </si>
  <si>
    <t>B.2.A.13.2)  Beteiligungen an das Personal für freiberufliche Leistungen Intramoenia - Facharztbereich</t>
  </si>
  <si>
    <t>B.2.A.13.3)  Beteiligungen an das Personal für freiberufliche Leistungen Intramoenia - Bereich öffentliches Gesundheitswesen</t>
  </si>
  <si>
    <t>B.2.A.13.4) Beteiligungen an das Personal für freiberufliche Leistungen Intramoenia - Beratungen (Ex-Art. 55 Abs. 1 Buchst. c), d) und gemäß Ex-Art. 57-58)</t>
  </si>
  <si>
    <t>B.2.A.13.5)   Beteiligungen an das Personal für freiberufliche Leistungen Intramoenia - Beratungen (Ex-Art. 55 Abs. 1 Buchst. c), d) und gemäß Ex-Art. 57-58) (Öffentliche Sanitätsbetriebe der Region)</t>
  </si>
  <si>
    <t>B.2.A.13.6)  Beteiligungen an das Personal für freiberufliche Leistungen - Sonstiges</t>
  </si>
  <si>
    <t>B.2.A.13.7)  Beteiligungen an das Personal für freiberufliche Leistungen Intramoenia - Sonstiges (Öffentliche Sanitätsbetriebe der Region)</t>
  </si>
  <si>
    <t>B.2.A.14) RÜCKERSTATTUNGEN, ZUWEISUNGEN UND SANITÄRE BEITRÄGE</t>
  </si>
  <si>
    <t>B.2.A.14.1) Beitrage an ehrenamtliche Vereine</t>
  </si>
  <si>
    <t>B.2.A.14.2)  Rückerstattungen für Behandlungen im Ausland</t>
  </si>
  <si>
    <t>B.2.A.14.3)  Beiträge an beteiligte Unternehmen und/oder abhängige Körperschaften der Region</t>
  </si>
  <si>
    <t>B.2.A.14.4) Beitrag Gesetz 210/92</t>
  </si>
  <si>
    <t>B.2.A.14.5) Sonstige Rückerstattungen, Zuweisungen und Beiträge</t>
  </si>
  <si>
    <t>B.2.A.14.6)  Rückerstattungen, Zuweisungen und Beiträge an öffentliche Sanitätsbetriebe der Region</t>
  </si>
  <si>
    <t>B.2.A.15)  BERATUNGEN, ZUSAMMENARBEITEN, ZEITARBEIT, ANDERE SANITÄRE UND SOZIOSANITÄRE ARBEITSLEISTUNGEN</t>
  </si>
  <si>
    <t>B.2.A.15.1) Sanitäre und soziosanitäre Beratungen von öffentlichen Sanitätsbetrieben der Region</t>
  </si>
  <si>
    <t>B.2.A.15.2) Sanitäre und soziosanitäre Beratungen von Dritten - Sonstige öffentliche Subjekte</t>
  </si>
  <si>
    <t>B.2.A.15.3) Beratungen, Zusammenarbeiten, Zeitarbeit, andere sanitäre und soziosanitäre Arbeitsleistungen von privaten Subjekten</t>
  </si>
  <si>
    <t>B.2.A.15.3.A) Sanitäre Beratungen von privaten Subjekten - Artikel 55, Abs. 2, CCNL 8 Juni 2000</t>
  </si>
  <si>
    <t>B.2.A.15.3.B) Sonstige sanitäre und soziosanitäre Beratungen von privaten Subjekten</t>
  </si>
  <si>
    <t>B.2.A.15.3.C) Koordinierte und kontinuierliche sanitäre und soziosanitäre Zusammenarbeit von privaten Subjekten</t>
  </si>
  <si>
    <t xml:space="preserve">B.2.A.15.3.D) Vergütungen für Universitätspersonal - sanitärer Bereich </t>
  </si>
  <si>
    <t xml:space="preserve">B.2.A.15.3.E) Zeitarbeit - sanitärer Bereich </t>
  </si>
  <si>
    <t xml:space="preserve">B.2.A.15.3.F) Sonstige Zusammenarbeiten und Arbeitsleistungen - sanitärer Bereich </t>
  </si>
  <si>
    <t>B.2.A.15.4) Erstattung von Vergütungen für anderweitig tätiges sanitäres Personal</t>
  </si>
  <si>
    <t>B.2.A.15.4.A) Erstattungen der Vergütungen für bei anderen öffentlichen Sanitätsbetrieben der Region tätiges sanitäres Personal</t>
  </si>
  <si>
    <t>B.2.A.15.4.B) Erstattungen der Vergütungen für bei Regionen, öffentlichen Subjekten und Universitäten tätiges sanitäres Personal</t>
  </si>
  <si>
    <t>B.2.A.15.4.C) Erstattungen der Vergütungen für bei Betrieben anderer Regionen tätiges sanitäres Personal (außerhalb der Region)</t>
  </si>
  <si>
    <t>B.2.A.16) SONSTIGE SANITÄRE UND SOZIOSANITÄRE DIENSTLEISTUNGEN VON SANITÄRER RELEVANZ</t>
  </si>
  <si>
    <t>B.2.A.16.1)  Sonstige sanitäre und soziosanitäre Dienstleistungen von sanitärer Relevanz von öffentlichen Subjekten - öffentliche Sanitätsbetriebe der Region</t>
  </si>
  <si>
    <t>B.2.A.16.2) Sonstige sanitäre und soziosanitäre Dienstleistungen von sanitärer Relevanz von öffentlichen Subjekten - sonstige öffentliche Subjekte der Region</t>
  </si>
  <si>
    <t>B.2.A.16.3) Sonstige sanitäre und soziosanitäre Dienstleistungen von sanitärer Relevanz von öffentlichen Subjekten (außerhalb der Region)</t>
  </si>
  <si>
    <t>B.2.A.16.4) Sonstige sanitäre Dienstleistungen von privaten Subjekten</t>
  </si>
  <si>
    <t>B.2.A.16.5) Aufwendungen für sanitäre Leistungen - internationale passive Mobilität</t>
  </si>
  <si>
    <t>B.2.A.17) KOSTEN AUFGRUND DER TARIFUNTERSCHIEDE ZUM EINHEITSTARIF "TUC"</t>
  </si>
  <si>
    <t>B.2.B) SUMME NICHT SANITÄRER LEISTUNGEN</t>
  </si>
  <si>
    <t>B.2.B.1) NICHT SANITÄRE LEISTUNGEN</t>
  </si>
  <si>
    <t>B.2.B.1.1)   Wäscherei</t>
  </si>
  <si>
    <t>B.2.B.1.2)   Reinigung</t>
  </si>
  <si>
    <t>B.2.B.1.4)  Heizung</t>
  </si>
  <si>
    <t>B.2.B.1.5)   IT-Supportleistungen</t>
  </si>
  <si>
    <t>B.2.B.1.6) (nicht sanitäre) Transportleistungen</t>
  </si>
  <si>
    <t>B.2.B.1.7)  Abfallentsorgung</t>
  </si>
  <si>
    <t>B.2.B.1.8)  Telefonanschlüsse</t>
  </si>
  <si>
    <t>B.2.B.1.9)  Stromanschlüsse</t>
  </si>
  <si>
    <t>B.2.B.1.10)  Sonstige Anschlüsse</t>
  </si>
  <si>
    <t>B.2.B.1.11) Versicherungsprämien</t>
  </si>
  <si>
    <t>B.2.B.1.11.A)  Versicherungsprämien - Berufshaftpflicht</t>
  </si>
  <si>
    <t>B.2.B.1.11.B)  Versicherungsprämien - andere Versicherungsprämien</t>
  </si>
  <si>
    <t>B.2.B.1.12) Sonstige nicht sanitäre Leistungen</t>
  </si>
  <si>
    <t>B.2.B.1.12.A) Sonstige nicht sanitäre Leistungen von öffentlichen Subjekten (öffentliche Sanitätsbetriebe der Region)</t>
  </si>
  <si>
    <t>B.2.B.1.12.B) Sonstige nicht sanitäre Leistungen von sonstigen öffentlichen Subjekten</t>
  </si>
  <si>
    <t>B.2.B.1.12.C) Sonstige nicht sanitäre Leistungen von privaten Subjekten</t>
  </si>
  <si>
    <t xml:space="preserve">B.2.B.2)  BERATUNGEN, ZUSAMMENARBEITEN, ZEITARBEIT, ANDERE NICHT SANITÄRE ARBEITSLEISTUNGEN </t>
  </si>
  <si>
    <t>B.2.B.2.1) Nicht sanitäre Beratungen von öffentlichen Sanitätsbetrieben der Region</t>
  </si>
  <si>
    <t>B.2.B.2.2) Nicht sanitäre Beratungen von Dritten - Sonstige öffentliche Subjekte</t>
  </si>
  <si>
    <t>B.2.B.2.3) Beratungen, Zusammenarbeiten, Zeitarbeit, andere nicht sanitäre Arbeitsleistungen von privaten Subjekten</t>
  </si>
  <si>
    <t>B.2.B.2.3.A) Nicht sanitäre Beratungen von privaten Subjekten</t>
  </si>
  <si>
    <t>B.2.B.2.3.B) Nicht sanitäre koordinierte und kontinuierliche Zusammenarbeit von privaten Subjekten</t>
  </si>
  <si>
    <t xml:space="preserve">B.2.B.2.3.C) Vergütungen für Universitätspersonal - nicht sanitärer Bereich </t>
  </si>
  <si>
    <t xml:space="preserve">B.2.B.2.3.D) Zeitarbeit - nicht sanitärer Bereich </t>
  </si>
  <si>
    <t xml:space="preserve">B.2.B.2.3.E) Sonstige Zusammenarbeiten und Arbeitsleistungen - nicht sanitärer Bereich </t>
  </si>
  <si>
    <t>B.2.B.2.4) Erstattung von Vergütungen für anderweitig tätiges nicht sanitäres Personal</t>
  </si>
  <si>
    <t>B.2.B.2.4.A) Erstattungen der Vergütungen für bei anderen öffentlichen Sanitätsbetrieben der Region tätiges nicht sanitäres Personal</t>
  </si>
  <si>
    <t>B.2.B.2.4.B) Erstattungen der Vergütungen für bei Regionen, öffentlichen Subjekten und Universitäten tätiges nicht sanitäres Personal</t>
  </si>
  <si>
    <t>B.2.B.2.4.C) Erstattungen der Vergütungen für bei Betrieben anderer Regionen tätiges nicht sanitäres Personal (außerhalb der Region)</t>
  </si>
  <si>
    <t>B.2.B.3) AUSBILDUNG (EXTERNE UND INTERNE)</t>
  </si>
  <si>
    <t>B.2.B.3.1) (externe und interne) Ausbildung bei öffentlichen Subjekten</t>
  </si>
  <si>
    <t>B.2.B.3.2) (externe und interne) Ausbildung von privaten Subjekten</t>
  </si>
  <si>
    <t>B.3) INSTANDHALTUNG UND REPARATUREN (ORDENTLICHE UND AN DRITTE VERGEBENE)</t>
  </si>
  <si>
    <t>B.3.A) Instandhaltung und Reparaturen von Gebäuden und ihrem Zubehör</t>
  </si>
  <si>
    <t>B.3.B)  Instandhaltung und Reparaturen von Anlagen und Maschinen</t>
  </si>
  <si>
    <t>B.3.C) Instandhaltung und Reparaturen von sanitären und wissenschaftlichen Geräten</t>
  </si>
  <si>
    <t>B.3.D) Instandhaltung und Reparaturen von Einrichtungen und Ausstattungen</t>
  </si>
  <si>
    <t>B.3.E) Instandhaltung und Reparaturen von Fahrzeugen</t>
  </si>
  <si>
    <t>B.3.F)  Sonstige Instandhaltungsarbeiten und Reparaturen</t>
  </si>
  <si>
    <t>B.3.G)  Instandhaltung und Reparaturen durch öffentliche Sanitätsbetriebe der Region</t>
  </si>
  <si>
    <t>B.4)   Nutzung von Gütern Dritter</t>
  </si>
  <si>
    <t>B.4.A)  Mieten</t>
  </si>
  <si>
    <t>B.4.B)  Gebühren für Miete</t>
  </si>
  <si>
    <t>B.4.B.1) Gebühren für Miete - Sanitärer Bereich</t>
  </si>
  <si>
    <t>B.4.B.2) Gebühren für Miete - nicht-sanitärer Bereich</t>
  </si>
  <si>
    <t>B.4.C) Raten für Leasing</t>
  </si>
  <si>
    <t>B.4.C.1) Raten für Leasing - Sanitärer Bereich</t>
  </si>
  <si>
    <t>B.4.C.2) Raten für Leasing - Nicht-sanitärer Bereich</t>
  </si>
  <si>
    <t>B.4.D)  Mieten und Gebühren für Miete von öffentlichen Sanitätsbetrieben der Region</t>
  </si>
  <si>
    <t>GESAMTE PERSONALKOSTEN</t>
  </si>
  <si>
    <t>B.5)  PERSONAL DES SANITÄTSSTELLENPLANS</t>
  </si>
  <si>
    <t>B.5.A) Kosten für leitendes Personal des Sanitätsstellenplans</t>
  </si>
  <si>
    <t>B.5.A.1) Kosten für leitendes ärztliches Personal</t>
  </si>
  <si>
    <t>B.5.A.1.1) Kosten für leitendes ärztliches Personal - unbefristete Beschäftigung</t>
  </si>
  <si>
    <t>B.5.A.1.2) Kosten für leitendes ärztliches Personal - befristete Beschäftigung</t>
  </si>
  <si>
    <t>B.5.A.1.3) Kosten für leitendes ärztliches Personal - sonstige Beschäftigung</t>
  </si>
  <si>
    <t>B.5.A.2) Kosten für leitendes nicht ärztliches Personal</t>
  </si>
  <si>
    <t>B.5.A.2.1) Kosten für leitendes nicht ärztliches Personal - unbefristete Beschäftigung</t>
  </si>
  <si>
    <t>B.5.A.2.2) Kosten für leitendes nicht ärztliches Personal - befristete Beschäftigung</t>
  </si>
  <si>
    <t>B.5.A.2.3) Kosten für leitendes nicht ärztliches Personal - sonstige Beschäftigung</t>
  </si>
  <si>
    <t>B.5.B) Kosten für nicht leitendes Personal des Sanitätsstellenplans</t>
  </si>
  <si>
    <t>B.5.B.1) Kosten für nicht leitendes Personal des Sanitätsstellenplans - unbefristete Beschäftigung</t>
  </si>
  <si>
    <t>B.5.B.2)Kosten für nicht leitendes Personal des Sanitätsstellenplans - befristete Beschäftigung</t>
  </si>
  <si>
    <t>B.5.B.3) Kosten für nicht leitendes Personal des Sanitätsstellenplans - sonstige Beschäftigung</t>
  </si>
  <si>
    <t>B.6)  PERSONAL DES FACHSTELLENPLANS</t>
  </si>
  <si>
    <t>B.6.A) Kosten für leitendes Personal des Fachstellenplans</t>
  </si>
  <si>
    <t>B.6.A.1) Kosten für leitendes Personal des Fachstellenplans - unbefristete Beschäftigung</t>
  </si>
  <si>
    <t>B.6.A.2) Kosten für leitendes Personal des Fachstellenplans - befristete Beschäftigung</t>
  </si>
  <si>
    <t>B.6.A.3) Kosten für leitendes Personal des Fachstellenplans - sonstige Beschäftigung</t>
  </si>
  <si>
    <t>B.6.B) Nicht leitendes Fachpersonal des Fachstellenplans</t>
  </si>
  <si>
    <t>B.6.B.1) Kosten für nicht leitendes Personal des Fachstellenplans - unbefristete Beschäftigung</t>
  </si>
  <si>
    <t>B.6.B.2) Kosten für nicht leitendes Personal des Fachstellenplans - befristete Beschäftigung</t>
  </si>
  <si>
    <t>B.6.B.3) Kosten für nicht leitendes Personal des Fachstellenplans - sonstige Beschäftigung</t>
  </si>
  <si>
    <t>B.7)  PERSONAL DES TECHNISCHEN STELLENPLANS</t>
  </si>
  <si>
    <t>B.7.A) Leitendes Personal des technischen Stellenplans</t>
  </si>
  <si>
    <t>B.7.A.1) Kosten für leitendes Personal des technischen Stellenplans - unbefristete Beschäftigung</t>
  </si>
  <si>
    <t>B.7.A.2) Kosten für leitendes Personal des technischen Stellenplans - befristete Beschäftigung</t>
  </si>
  <si>
    <t>B.7.A.3) Kosten für leitendes Personal des technischen Stellenplans - sonstige Beschäftigung</t>
  </si>
  <si>
    <t>B.7.B) Kosten für nicht leitendes Personal des technischen Stellenplans</t>
  </si>
  <si>
    <t>B.7.B.1) Kosten für nicht leitendes Personal des technischen Stellenplans - unbefristete Beschäftigung</t>
  </si>
  <si>
    <t>B.7.B.2) Kosten für nicht leitendes Personal des technischen Stellenplans - befristete Beschäftigung</t>
  </si>
  <si>
    <t>B.7.B.3) Kosten für nicht leitendes Personal des technischen Stellenplans - sonstige Beschäftigung</t>
  </si>
  <si>
    <t>B.8)  PERSONAL DES VERWALTUNGSSTELLENPLANS</t>
  </si>
  <si>
    <t>B.8.A) Leitendes Personal des Verwaltungsstellenplans</t>
  </si>
  <si>
    <t>B.8.A.1) Kosten für leitendes Personal des Verwaltungsstellenplans - unbefristete Beschäftigung</t>
  </si>
  <si>
    <t>B.8.A.2) Kosten für leitendes Personal des Verwaltungsstellenplans - befristete Beschäftigung</t>
  </si>
  <si>
    <t>B.8.A.3) Kosten für leitendes Personal des Verwaltungsstellenplans - sonstige Beschäftigung</t>
  </si>
  <si>
    <t>B.8.B) Kosten für nicht leitendes Personal des Verwaltungsstellenplans</t>
  </si>
  <si>
    <t>B.8.B.1) Kosten für nicht leitendes Personal des Verwaltungsstellenplans - unbefristete Beschäftigung</t>
  </si>
  <si>
    <t>B.8.B.2) Kosten für nicht leitendes Personal des Verwaltungsstellenplans - befristete Beschäftigung</t>
  </si>
  <si>
    <t>B.8.B.3) Kosten für nicht leitendes Personal des Verwaltungsstellenplans - sonstige Beschäftigung</t>
  </si>
  <si>
    <t>B.9)   VERSCHIEDENE AUFWENDUNGEN DER GEBARUNG</t>
  </si>
  <si>
    <t>B.9.A) Steuern und Gebühren (ausschließlich Wertschöpfungssteuer IRAP und IRES)</t>
  </si>
  <si>
    <t>B.9.B)  Forderungsverluste</t>
  </si>
  <si>
    <t>B.9.C) Sonstige verschiedene Führungskosten</t>
  </si>
  <si>
    <t>B.9.C.1)  Entschädigungen, Rückerstattungen von Ausgaben und Sozialabgaben für Leitungsorgane und Aufsichtsrat</t>
  </si>
  <si>
    <t>B.9.C.2) Verschiedene Aufwendungen der Gebarung</t>
  </si>
  <si>
    <t>Insgesamt Abschreibungen</t>
  </si>
  <si>
    <t>B.10) Abschreibungen des immateriellen Anlagevermögens</t>
  </si>
  <si>
    <t>B.11) Abschreibungen des materiellen Anlagevermögens</t>
  </si>
  <si>
    <t>B.12) Abschreibungen der Gebäude</t>
  </si>
  <si>
    <t>B.12.A) Abschreibungen der nicht-instrumentalen verfügbaren Gebäude</t>
  </si>
  <si>
    <t>B.12.B) Abschreibungen der instrumentalen nicht-verfügbaren Gebäude</t>
  </si>
  <si>
    <t>B.13) Abschreibungen anderes materielles Anlagevermögen</t>
  </si>
  <si>
    <t>B.14) Abwertung des Anlagevermögens und der Forderungen</t>
  </si>
  <si>
    <t>B.14.A) Abwertung des immateriellen und des materiellen Anlagevermögens</t>
  </si>
  <si>
    <t>B.14.B) Abwertung der Forderugen</t>
  </si>
  <si>
    <t>B.15) Veränderungn der Restbestände</t>
  </si>
  <si>
    <t>B.15.A) Veränderungen der sanitären Restbestände</t>
  </si>
  <si>
    <t>B.15.B) Veränderungen der nicht-sanitären Restbestände</t>
  </si>
  <si>
    <t>B.16) RÜCKSTELLUNGEN DES GESCHÄFTSJAHRES</t>
  </si>
  <si>
    <t>B.16.A) Rückstellungen für Risiken</t>
  </si>
  <si>
    <t>B.16.A.1) Rückstellungen für Risiken aus Zivilklagen und Prozesskosten</t>
  </si>
  <si>
    <t>B.16.A.2) Rückstellungen für Risiken aus Streitfällen mit abhängig beschäftigtem Personal</t>
  </si>
  <si>
    <t>B.16.A.3)  Rückstellungen für Risiken, die mit dem Einkauf von sanitären Leistungen bei privaten Subjekten zusammenhängen</t>
  </si>
  <si>
    <t>B.16.A.4) Rückstellungen für Risiken aus Direktdeckung der Risiken (Selbstversicherung)</t>
  </si>
  <si>
    <t>B.16.A.5)  Sonstige Rückstellungen für Risiken</t>
  </si>
  <si>
    <t>B.16.B) Rückstellungen für Leistungsprämie (SUMAI-Ärzte)</t>
  </si>
  <si>
    <t>B.16.C) Rückstellungen für nicht verwendete Anteile der verwendungsgebundenen Beiträge</t>
  </si>
  <si>
    <t>B.16.C.1)  Rückstellungen für nicht verwendete Anteile der Beiträge von der Region oder Aut. Prov. für Anteil am verwendungsgebundenen GF</t>
  </si>
  <si>
    <t xml:space="preserve">B.16.C.2)  Rückstellungen für nicht verwendete Anteile der verwendungsgebundenen Beiträge von öffentlichen Subjekten (außerhalb Fonds) </t>
  </si>
  <si>
    <t>B.16.C.3) Rückstellungen für nicht verwendete Anteile der Beiträge von öffentlichen Subjekten für Forschung</t>
  </si>
  <si>
    <t>B.16.C.4)  Rückstellungen für nicht verwendete Anteile der verwendungsgebundenen Beiträge von Privaten</t>
  </si>
  <si>
    <t>B.16.D) Sonstige Rückstellungen</t>
  </si>
  <si>
    <t>B.16.D.1) Rückstellungen für Verzugszinsen</t>
  </si>
  <si>
    <t>B.16.D.2)  Rückstellungen Vertragsverlängerungen für Allgemeinärzte/Kinderärzte freier Wahl/Beträuungskontinuität</t>
  </si>
  <si>
    <t>B.16.D.3) Rückstellungen Vertragsverlängerungen für SUMAI-Ärzte</t>
  </si>
  <si>
    <t xml:space="preserve">B.16.D.4) Rückstellungen Vertragsverlängerungen: leitendes ärztliches Personal </t>
  </si>
  <si>
    <t>B.16.D.5)  Rückstellungen Vertragsverlängerungen: leitendes nicht ärztliches Personal</t>
  </si>
  <si>
    <t>B.16.D.6) Rückstellungen Vertragsverlängerungen: nicht leitendes Personal</t>
  </si>
  <si>
    <t>B.16.D.7) Sonstige Rückstellungen</t>
  </si>
  <si>
    <t>Insgesamt Aufwendungen für die Produktion (B)</t>
  </si>
  <si>
    <t>C)  Finanzielle Aufwendungen und Erträge</t>
  </si>
  <si>
    <t>C.1) Aktivzinsen</t>
  </si>
  <si>
    <t>C.1.A) Aktivzinsen auf einheitliches Schatzamtskonto</t>
  </si>
  <si>
    <t>C.1.B) Aktivzinsen auf Post- und Bank K/K</t>
  </si>
  <si>
    <t>C.1.C)  Sonstige Aktivzinsen</t>
  </si>
  <si>
    <t>C.2) Sonstige Erträge</t>
  </si>
  <si>
    <t>C.2.A) Erträge aus Beteiligungen</t>
  </si>
  <si>
    <t>C.2.B) Finanzerträge aus Finanzanlagevermögen</t>
  </si>
  <si>
    <t>C.2.C) Finanzerträge aus Wertpapieren aus dem Anlagevermögen</t>
  </si>
  <si>
    <t>C.2.D) Sonstige, von den vorhergehenden nicht genannten Finanzerträge</t>
  </si>
  <si>
    <t>C.2.E) Gewinne aus Umwechseldifferenzen</t>
  </si>
  <si>
    <t>C.3)  Passivzinsen</t>
  </si>
  <si>
    <t>C.3.A) Passivzinsen für Kassabevorschussungen</t>
  </si>
  <si>
    <t>C.3.B) Passivzinsen für Darlehen</t>
  </si>
  <si>
    <t>C.3.C) Sonstige Passivzinsen</t>
  </si>
  <si>
    <t>C.4) Sonstige Aufwendungen</t>
  </si>
  <si>
    <t>C.4.A) Sonstige Finanzaufwendungen</t>
  </si>
  <si>
    <t>C.4.B) Verluste auf Umwechseldifferenzen</t>
  </si>
  <si>
    <t>Insgesamt Finanzerträge und -Aufwendungen (C)</t>
  </si>
  <si>
    <t>D)  Wertberichtigungen von Finanztätigkeiten</t>
  </si>
  <si>
    <t>D.1)  Aufwertungen</t>
  </si>
  <si>
    <t>D.2)  Abwertungen</t>
  </si>
  <si>
    <t>Insgesamt Wertberichtigungen von Finanztätigkeiten (D)</t>
  </si>
  <si>
    <t>E)  Außerordentliche Aufwendungen und Erträge</t>
  </si>
  <si>
    <t>E.1) Außerordentliche Erträge</t>
  </si>
  <si>
    <t>E.1.A) Veräußerungsgewinne</t>
  </si>
  <si>
    <t>E.1.B) Sonstige außerordentliche Erträge</t>
  </si>
  <si>
    <t>E.1.B.1) Erträge aus Schenkungen und verschiedenen unentgeltlichen Zuwendungen</t>
  </si>
  <si>
    <t>E.1.B.2) Außerordentliche Erträge</t>
  </si>
  <si>
    <t>E.1.B.2.1) Außerordentliche Erträge gegenüber öffentlichen Sanitätsbetrieben der Region</t>
  </si>
  <si>
    <t>E.1.B.2.2) Außerordentliche Erträge gegenüber Dritten</t>
  </si>
  <si>
    <t>E.1.B.2.2.A) Außerordentliche Erträge gegenüber Dritten betreffend überregionale Mobilität</t>
  </si>
  <si>
    <t>E.1.B.2.2.B)  Außerordentliche Erträge gegenüber Dritten betreffend das Personal</t>
  </si>
  <si>
    <t>E.1.B.2.2.C) Außerordentliche Erträge gegenüber Dritten betreffend die Konventionen für gesundheitliche Grundversorgung</t>
  </si>
  <si>
    <t>E.1.B.2.2.D) Außerordentliche Erträge gegenüber Dritten betreffend die Konventionen für fachärztliche Betreuung</t>
  </si>
  <si>
    <t>E.1.B.2.2.E) Außerordentliche Erträge gegenüber Dritten betreffend den Ankauf von sanitären Leistungen von akkreditierten Anbietern</t>
  </si>
  <si>
    <t>E.1.B.2.2.F) Außerordentliche Erträge gegenüber Dritten betreffend den Ankauf von Gütern und Dienstleistungen</t>
  </si>
  <si>
    <t>E.1.B.2.2.G) Sonstige außerordentliche Erträge</t>
  </si>
  <si>
    <t>E.1.B.3) Aktiver Schwund</t>
  </si>
  <si>
    <t>E.1.B.3.1) Aktiver Schwund gegenüber Dritten betreffend öffentliche Sanitätsbetriebe der Region</t>
  </si>
  <si>
    <t>E.1.B.3.2) Aktiver Schwund gegenüber Dritten</t>
  </si>
  <si>
    <t>E.1.B.3.2.A) Aktiver Schwund gegenüber Dritten betreffend die überregionale Mobilität</t>
  </si>
  <si>
    <t>E.1.B.3.2.B) Aktiver Schwund gegenüber Dritten betreffend das Personal</t>
  </si>
  <si>
    <t>E.1.B.3.2.C) Aktiver Schwund gegenüber Dritten betreffend die Konventionen für gesundheitliche Grundversorgung</t>
  </si>
  <si>
    <t>E.1.B.3.2.D) Aktiver Schwund gegenüber Dritten betreffend die Konventionen für fachärztliche Betreuung</t>
  </si>
  <si>
    <t>E.1.B.3.2.E) Aktiver Schwund gegenüber Dritten betreffend den Ankauf von sanitären Leistungen von akkreditierten Anbietern</t>
  </si>
  <si>
    <t>E.1.B.3.2.F) Aktiver Schwund gegenüber Dritten betreffend den Ankauf von Gütern und Dienstleistungen</t>
  </si>
  <si>
    <t>E.1.B.3.2.G) Sonstiger Aktiver Schwund gegenüber Dritten</t>
  </si>
  <si>
    <t>E.1.B.4) Sonstige außerordentliche Erträge</t>
  </si>
  <si>
    <t>E.2) Außerordentliche Aufwendungen</t>
  </si>
  <si>
    <t>E.2.A) Veräußerungsverluste</t>
  </si>
  <si>
    <t>E.2.B) Sonstige außerordentliche Aufwendungen</t>
  </si>
  <si>
    <t>E.2.B.1) Steuerliche Aufwendungen aus Vorjahren</t>
  </si>
  <si>
    <t>E.2.B.2) Aufwendungen aus Zivilverfahren und Prozesse</t>
  </si>
  <si>
    <t>E.2.B.3) Außerordentliche Aufwendungen</t>
  </si>
  <si>
    <t>E.2.B.3.1) Außerordentliche Aufwendungen gegenüber öffentlichen Sanitätsbetrieben der Region</t>
  </si>
  <si>
    <t>E.2.B.3.1.A) Außerordentliche Aufwendungen gegenüber öffentlichen Sanitätsbetrieben betreffend die regionale Mobilität</t>
  </si>
  <si>
    <t>E.2.B.3.1.B) Sonstige außerordentliche Aufwendungen gegenüber öffentlichen Sanitätsbetrieben der Region</t>
  </si>
  <si>
    <t>E.2.B.3.2) Außerordentliche Aufwendungen gegenüber Dritten</t>
  </si>
  <si>
    <t>E.2.B.3.2.A) Außerordentliche Aufwendungen gegenüber Dritten betreffend die überregionale Mobilität</t>
  </si>
  <si>
    <t>E.2.B.3.2.B) Außerordentliche Aufwendungen gegenüber Dritten betreffend das Personal</t>
  </si>
  <si>
    <t>E.2.B.3.2.B.1) Außerordentliche Aufwendungen gegenüber Dritten betreffend das Personal - Ärztliche Leiter</t>
  </si>
  <si>
    <t>E.2.B.3.2.B.2) Außerordentliche Aufwendungen gegenüber Dritter betreffend das Personal - nicht ärztliches leitendens Personal</t>
  </si>
  <si>
    <t>E.2.B.3.2.B.3) Außerordentliche Aufwendungen gegenüber Dritten betreffend das Personal - nicht-leitendes Personal</t>
  </si>
  <si>
    <t>E.2.B.3.2.C) Außerordentliche Aufwendungen gegenüber Dritten betreffend die Konventionen für die gesundheitliche Grundversorgung</t>
  </si>
  <si>
    <t>E.2.B.3.2.D) Außerordentliche Aufwendungen gegenüber Dritten betreffend die Konventionen für fachärztliche Betreuung</t>
  </si>
  <si>
    <t>E.2.B.3.2.E) Außerordentliche Aufwendungen gegenüber Dritten betreffend den Ankauf von sanitären Leistungen von akkreditierten Anbietern</t>
  </si>
  <si>
    <t>E.2.B.3.2.F) Außerordentliche Aufwendungen gegenüber Dritten betreffend den Ankauf von Gütern und Dienstleistungen</t>
  </si>
  <si>
    <t>E.2.B.3.2.G) Sonstige außerordentliche Aufwendungen gegenüber Dritten</t>
  </si>
  <si>
    <t>E.2.B.4) Passiver Schwund</t>
  </si>
  <si>
    <t>E.2.B.4.1) Passiver Schwund gegenüber öffentliche Sanitätsbetriebe der Region</t>
  </si>
  <si>
    <t>E.2.B.4.2) Passiver Schwund gegenüber Dritten</t>
  </si>
  <si>
    <t>E.2.B.4.2.A) Passiver Schwund gegenüber Dritten betreffend überregionale Mobilität</t>
  </si>
  <si>
    <t>E.2.B.4.2.B) Passiver Schwund gegenüber Dritten betreffend das Personal</t>
  </si>
  <si>
    <t>E.2.B.4.2.C) Passiver Schwund gegenüber Dritten betreffend die Konventionen für gesundheitliche Grundversorgung</t>
  </si>
  <si>
    <t>E.2.B.4.2.D) Passiver Schwund gegenüber Dritten betreffend die Konventionen für fachärztliche Betreuung</t>
  </si>
  <si>
    <t>E.2.B.4.2.E) Passiver Schwund gegenüber Dritten betreffend den Ankauf von sanitären Leistungen von akkreditieren Anbietern</t>
  </si>
  <si>
    <t>E.2.B.4.2.F) Passiver Schwund gegenüber Dritten betreffend den Ankauf von Gütern und Dienstleistungen</t>
  </si>
  <si>
    <t>E.2.B.4.2.G)  Sonstiger Passiver Schwund gegenüber Dritten</t>
  </si>
  <si>
    <t>E.2.B.5) Sonstige außerordenltiche Aufwendungen</t>
  </si>
  <si>
    <t>Insgesamt außerordentliche Aufwendungen und Erträge (E)</t>
  </si>
  <si>
    <t>Ergebnis vor Steuern (A - B +/- C +/- D +/- E)</t>
  </si>
  <si>
    <t>Steuern und Gebühren</t>
  </si>
  <si>
    <t>Y.1.A) IRAP betreffend bedienstetes Personal</t>
  </si>
  <si>
    <t>Y.1.B) IRAP betreffend dem bediensteten Personal gleichgestellte Mitarbeiter und Personal</t>
  </si>
  <si>
    <t>Y.1.C) IRAPbetreffend freiberufliche Tätigkeit (Intramoenia)</t>
  </si>
  <si>
    <t>Y.1.D) IRAP betreffend wirtschaftliche Tätigkeit</t>
  </si>
  <si>
    <t>Y.2.A) IRES auf institutionelle Tätigkeit</t>
  </si>
  <si>
    <t>Y.2.B) IRES auf wirtschaftliche Tätigkeit</t>
  </si>
  <si>
    <t>Y.3) Rückstellung für Steuern (Feststellung, Erlass, usw.)</t>
  </si>
  <si>
    <t>Insgesamt Steuern und Gebühren</t>
  </si>
  <si>
    <t>GESCHÄFTSERGEBNIS</t>
  </si>
  <si>
    <t>Der verantwortliche Funktionär für den Bereich Wirtschaft und Finanzen</t>
  </si>
  <si>
    <t>Der Generaldirektor</t>
  </si>
  <si>
    <t>Vorabschluss</t>
  </si>
  <si>
    <t>590.200.12</t>
  </si>
  <si>
    <t>WERTSCHÖPFUNGSSTEUER AUF ANGEREIFTEN NICHT GENOSSENEN URLAUB</t>
  </si>
  <si>
    <t>Manutenzione e riparazione mobili e arredi</t>
  </si>
  <si>
    <t>COMPETENZE FISSE - PERSONALE DIRIGENTE MEDICO RUOLO SANITARIO - TEMPO INDETERMINATO</t>
  </si>
  <si>
    <t>FESTE BEZÜGE LEITENDES ÄRZTLICHES PERSONAL DES SANITÄTSSTELLENPLANS - UNBEFRISTET</t>
  </si>
  <si>
    <t>Costo del personale dirigente medico  - TEMPO indeterminato</t>
  </si>
  <si>
    <t>COMPETENZE FISSE - PERSONALE DIRIGENTE MEDICO RUOLO SANITARIO - TEMPO DETERMINATO</t>
  </si>
  <si>
    <t>FESTE BEZÜGE LEITENDES ÄRZTLICHES PERSONAL DES SANITÄTSSTELLENPLANS - BEFRISTET</t>
  </si>
  <si>
    <t>Costo del personale dirigente medico  - TEMPO determinato</t>
  </si>
  <si>
    <t>FERIE MATURATE NON GODUTE - PERSONALE DIRIGENTE MEDICO RUOLO SANITARIO - TEMPO INDETERMINATO</t>
  </si>
  <si>
    <t>ANGEREIFTER UND NICHT GENOSSENER URLAUB - LEITENDES ÄRZTLICHES PERSONAL DES SANITÄTSSTELLENPLANS - UNBEFRISTET</t>
  </si>
  <si>
    <t>FERIE MATURATE NON GODUTE - PERSONALE DIRIGENTE MEDICO RUOLO SANITARIO - TEMPO DETERMINATO</t>
  </si>
  <si>
    <t>ANGEREIFTER UND NICHT GENOSSENER URLAUB - LEITENDES ÄRZTLICHES PERSONAL DES SANITÄTSSTELLENPLANS - BEFRISTET</t>
  </si>
  <si>
    <t>COMPETENZE FISSE - PERSONALE DIRIGENTE NON MEDICO RUOLO SANITARIO - TEMPO INDETERMINATO</t>
  </si>
  <si>
    <t>FESTE BEZÜGE - LEITENDES NICHT ÄRZTLICHES PERSONAL DES SANITÄTSSTELLENPLANS - UNBEFRISTET</t>
  </si>
  <si>
    <t>Costo del personale dirigente non medico  - TEMPO indeterminato</t>
  </si>
  <si>
    <t>COMPETENZE FISSE - PERSONALE DIRIGENTE NON MEDICO RUOLO SANITARIO - TEMPO DETERMINATO</t>
  </si>
  <si>
    <t>FESTE BEZÜGE - LEITENDES NICHT ÄRZTLICHES PERSONAL DES SANITÄTSSTELLENPLANS - BEFRISTET</t>
  </si>
  <si>
    <t>Costo del personale dirigente non medico  - TEMPO determinato</t>
  </si>
  <si>
    <t>FERIE MATURATE NON GODUTE - PERSONALE DIRIGENTE NON MEDICO RUOLO SANITARIO - TEMPO INDETERMINATO</t>
  </si>
  <si>
    <t>ANGEREIFTER UND NICHT GENOSSENER URLAUB - LEITENDES NICHT ÄRZTLICHES PERSONAL DES SANITÄTSSTELLENPLANS - UNBEFRISTET</t>
  </si>
  <si>
    <t>FERIE MATURATE NON GODUTE - PERSONALE DIRIGENTE NON MEDICO RUOLO SANITARIO - TEMPO DETERMINATO</t>
  </si>
  <si>
    <t>ANGEREIFTER UND NICHT GENOSSENER URLAUB - LEITENDES NICHT ÄRZTLICHES PERSONAL DES SANITÄTSSTELLENPLANS - BEFRISTET</t>
  </si>
  <si>
    <t>COMPETENZE FISSE - PERSONALE COMPARTO RUOLO SANITARIO - TEMPO INDETERMINATO</t>
  </si>
  <si>
    <t>FESTE BEZÜGE -NICHT LEITENDES  PERSONAL DES SANITÄTSSTELLENPLANS - UNBEFRISTET</t>
  </si>
  <si>
    <t>Costo del personale comparto ruolo sanitario  - TEMPO indeterminato</t>
  </si>
  <si>
    <t>COMPETENZE FISSE - PERSONALE COMPARTO RUOLO SANITARIO - TEMPO DETERMINATO</t>
  </si>
  <si>
    <t>FESTE BEZÜGE -NICHT LEITENDES  PERSONAL DES SANITÄTSSTELLENPLANS - BEFRISTET</t>
  </si>
  <si>
    <t>Costo del personale comparto ruolo sanitario  - TEMPO determinato</t>
  </si>
  <si>
    <t>FERIE MATURATE NON GODUTE - PERSONALE COMPARTO RUOLO SANITARIO - TEMPO INDETERMINATO</t>
  </si>
  <si>
    <t>ANGEREIFTER UND NICHT GENOSSENER URLAUB - NICHT LEITENDES  PERSONAL DES SANITÄTSSTELLENPLANS - UNBEFRISTET</t>
  </si>
  <si>
    <t>FERIE MATURATE NON GODUTE - PERSONALE COMPARTO RUOLO SANITARIO - TEMPO DETERMINATO</t>
  </si>
  <si>
    <t>ANGEREIFTER UND NICHT GENOSSENER URLAUB - NICHT LEITENDES  PERSONAL DES SANITÄTSSTELLENPLANS - BEFRISTET</t>
  </si>
  <si>
    <t>COMPETENZE ACCESSORIE - PERSONALE DIRIGENTE MEDICO RUOLO SANITARIO - TEMPO INDETERMINATO</t>
  </si>
  <si>
    <t>ZUSÄTZLICHE BEZÜGE - LEITENDES ÄRZTLICHES PERSONAL DES SANITÄTSSTELLENPLANS - UNBEFRISTET</t>
  </si>
  <si>
    <t>COMPETENZE ACCESSORIE - PERSONALE DIRIGENTE MEDICO RUOLO SANITARIO - TEMPO DETERMINATO</t>
  </si>
  <si>
    <t>ZUSÄTZLICHE BEZÜGE - LEITENDES ÄRZTLICHES PERSONAL DES SANITÄTSSTELLENPLANS - BEFRISTET</t>
  </si>
  <si>
    <t>COMPETENZE ACCESSORIE - PERSONALE DIRIGENTE NON MEDICO RUOLO SANITARIO - TEMPO INDETERMINATO</t>
  </si>
  <si>
    <t>ZUSÄTZLICHE BEZÜGE - LEITENDES NICHT ÄRZTLICHES PERSONAL DES SANITÄTSSTELLENPLANS - UNBEFRISTET</t>
  </si>
  <si>
    <t>COMPETENZE ACCESSORIE - PERSONALE DIRIGENTE NON MEDICO RUOLO SANITARIO - TEMPO DETERMINATO</t>
  </si>
  <si>
    <t>ZUSÄTZLICHE BEZÜGE - LEITENDES NICHT ÄRZTLICHES PERSONAL DES SANITÄTSSTELLENPLANS - BEFRISTET</t>
  </si>
  <si>
    <t>COMPETENZE ACCESSORIE - PERSONALE COMPARTO RUOLO SANITARIO - TEMPO INDETERMINATO</t>
  </si>
  <si>
    <t>ZUSÄTZLICHE BEZÜGE - NICHT LEITENDES  PERSONAL DES SANITÄTSSTELLENPLANS - UNBEFRISTET</t>
  </si>
  <si>
    <t>COMPETENZE ACCESSORIE - RUOLO SANITARIO- PERSONALE COMPARTO - TEMPO DETERMINATO</t>
  </si>
  <si>
    <t>ZUSÄTZLICHE BEZÜGE - NICHT LEITENDES  PERSONAL DES SANITÄTSSTELLENPLANS - BEFRISTET</t>
  </si>
  <si>
    <t>INCENTIVI - PERSONALE DIRIGENTE MEDICO RUOLO SANITARIO - TEMPO INDETERMINATO</t>
  </si>
  <si>
    <t>PRODUKTIVITÄTSSTEIGERUNGSPRÄMIEN - LEITENDES ÄRZTLICHES  PERSONAL DES SANITÄTSSTELLENPLANS - UNBEFRISTET</t>
  </si>
  <si>
    <t>INCENTIVI - PERSONALE DIRIGENTE MEDICO RUOLO SANITARIO - TEMPO DETERMINATO</t>
  </si>
  <si>
    <t>PRODUKTIVITÄTSSTEIGERUNGSPRÄMIEN - LEITENDES ÄRZTLICHES  PERSONAL DES SANITÄTSSTELLENPLANS - BEFRISTET</t>
  </si>
  <si>
    <t>INCENTIVI - PERSONALE DIRIGENTE NON MEDICO RUOLO SANITARIO - TEMPO INDETERMINATO</t>
  </si>
  <si>
    <t>PRODUKTIVITÄTSSTEIGERUNGSPRÄMIEN - LEITENDES NICHT ÄRZTLICHES PERSONAL DES SANITÄTSSTELLENPLANS - UNBEFRISTET</t>
  </si>
  <si>
    <t>INCENTIVI - PERSONALE DIRIGENTE NON MEDICO RUOLO SANITARIO - TEMPO DETERMINATO</t>
  </si>
  <si>
    <t>PRODUKTIVITÄTSSTEIGERUNGSPRÄMIEN - LEITENDES NICHT ÄRZTLICHES PERSONAL DES SANITÄTSSTELLENPLANS - BEFRISTET</t>
  </si>
  <si>
    <t>INCENTIVI - PERSONALE COMPARTO RUOLO SANITARIO - TEMPO INDETERMINATO</t>
  </si>
  <si>
    <t>PRODUKTIVITÄTSSTEIGERUNGSPRÄMIEN -NICHT LEITENDES  PERSONAL DES SANITÄTSSTELLENPLANS - UNBEFRISTET</t>
  </si>
  <si>
    <t>INCENTIVI - PERSONALE COMPARTO RUOLO SANITARIO - TEMPO DETERMINATO</t>
  </si>
  <si>
    <t>PRODUKTIVITÄTSSTEIGERUNGSPRÄMIEN -NICHT LEITENDES  PERSONAL DES SANITÄTSSTELLENPLANS - BEFRISTET</t>
  </si>
  <si>
    <t>COMPARTECIPAZIONI PER DIFFERENZA DI CLASSE - PERSONALE DIRIGENTE MEDICO RUOLO SANITARIO - TEMPO INDETERMINATO</t>
  </si>
  <si>
    <t>BETEILIGUNGEN AN DEN PFLEGESATZAUFSCHLÄGEN - LEITENDES ÄRZTLICHES  PERSONAL DES SANITÄTSSTELLENPLANS - UNBEFRISTET</t>
  </si>
  <si>
    <t>COMPARTECIPAZIONI PER DIFFERENZA DI CLASSE - PERSONALE DIRIGENTE MEDICO RUOLO SANITARIO - TEMPO DETERMINATO</t>
  </si>
  <si>
    <t>BETEILIGUNGEN AN DEN PFLEGESATZAUFSCHLÄGEN - LEITENDES ÄRZTLICHES  PERSONAL DES SANITÄTSSTELLENPLANS - BEFRISTET</t>
  </si>
  <si>
    <t>COMPARTECIPAZIONI PER DIFFERENZA DI CLASSE - PERSONALE DIRIGENTE NON MEDICO RUOLO SANITARIO - TEMPO INDETERMINATO</t>
  </si>
  <si>
    <t>BETEILIGUNGEN AN DEN PFLEGESATZAUFSCHLÄGEN - LEITENDES NICHT ÄRZTLICHES PERSONAL DES SANITÄTSSTELLENPLANS - UNBEFRISTET</t>
  </si>
  <si>
    <t>COMPARTECIPAZIONI PER DIFFERENZA DI CLASSE - PERSONALE DIRIGENTE NON MEDICO RUOLO SANITARIO - TEMPO DETERMINATO</t>
  </si>
  <si>
    <t>BETEILIGUNGEN AN DEN PFLEGESATZAUFSCHLÄGEN - LEITENDES NICHT ÄRZTLICHES PERSONAL DES SANITÄTSSTELLENPLANS - BEFRISTET</t>
  </si>
  <si>
    <t>ONERI SOCIALI - PERSONALE DIRIGENTE MEDICO RUOLO SANITARIO - TEMPO INDETERMINATO</t>
  </si>
  <si>
    <t>SOZIALABGABEN - LEITENDES ÄRZTLICHES PERSONAL DES SANITÄTSSTELLENPLANS - UNBEFRISTET</t>
  </si>
  <si>
    <t>ONERI SOCIALI - PERSONALE DIRIGENTE MEDICO RUOLO SANITARIO - TEMPO DETERMINATO</t>
  </si>
  <si>
    <t>SOZIALABGABEN - LEITENDES ÄRZTLICHES PERSONAL DES SANITÄTSSTELLENPLANS - BEFRISTET</t>
  </si>
  <si>
    <t>ONERI SOCIALI - PERSONALE DIRIGENTE NON MEDICO RUOLO SANITARIO - TEMPO INDETERMINATO</t>
  </si>
  <si>
    <t>SOZIALABGABEN -  LEITENDES NICHT ÄRZTLICHES  PERSONAL DES SANITÄTSSTELLENPLANS - UNBEFRISTET</t>
  </si>
  <si>
    <t>ONERI SOCIALI - PERSONALE DIRIGENTE NON MEDICO RUOLO SANITARIO - TEMPO DETERMINATO</t>
  </si>
  <si>
    <t>SOZIALABGABEN -  LEITENDES NICHT ÄRZTLICHES PERSONAL DES SANITÄTSSTELLENPLANS - BEFRISTET</t>
  </si>
  <si>
    <t>ONERI SOCIALI - PERSONALE COMPARTO RUOLO SANITARIO - TEMPO INDETERMINATO</t>
  </si>
  <si>
    <t>SOZIALABGABEN - NICHT LEITENDES  PERSONAL DES SANITÄTSSTELLENPLANS - UNBEFRISTET</t>
  </si>
  <si>
    <t>ONERI SOCIALI - PERSONALE COMPARTO RUOLO SANITARIO - TEMPO DETERMINATO</t>
  </si>
  <si>
    <t>SOZIALABGABEN - NICHT LEITENDES  PERSONAL DES SANITÄTSSTELLENPLANS - BEFRISTET</t>
  </si>
  <si>
    <t>ONERI SOCIALI FERIE MATURATE NON GODUTE - PERSONALE DIRIGENTE MEDICO RUOLO SANITARIO - TEMPO INDETERMINATO</t>
  </si>
  <si>
    <t>SOZIALABGABEN ANGEREIFTER UND NICHT GENOSSENER URLAUB - LEITENDES ÄRZTLICHES PERSONAL DES SANITÄTSSTELLENPLANS - UNBEFRISTET</t>
  </si>
  <si>
    <t>ONERI SOCIALI FERIE MATURATE NON GODUTE - PERSONALE DIRIGENTE MEDICO RUOLO SANITARIO - TEMPO DETERMINATO</t>
  </si>
  <si>
    <t>SOZIALABGABEN ANGEREIFTER UND NICHT GENOSSENER URLAUB - LEITENDES ÄRZTLICHES PERSONAL DES SANITÄTSSTELLENPLANS - BEFRISTET</t>
  </si>
  <si>
    <t>ONERI SOCIALI FERIE MATURATE NON GODUTE - PERSONALE DIRIGENTE NON MEDICO RUOLO SANITARIO - TEMPO INDETERMINATO</t>
  </si>
  <si>
    <t>SOZIALABGABEN ANGEREIFTER UND NICHT GENOSSENER URLAUB - LEITENDES NICHT ÄRZTLICHES PERSONAL DES SANITÄTSSTELLENPLANS - UNBEFRISTET</t>
  </si>
  <si>
    <t>ONERI SOCIALI FERIE MATURATE NON GODUTE - PERSONALE DIRIGENTE NON MEDICO RUOLO SANITARIO - TEMPO DETERMINATO</t>
  </si>
  <si>
    <t>SOZIALABGABEN ANGEREIFTER UND NICHT GENOSSENER URLAUB - LEITENDES NICHT ÄRZTLICHES PERSONAL DES SANITÄTSSTELLENPLANS - BEFRISTET</t>
  </si>
  <si>
    <t>ONERI SOCIALI FERIE MATURATE NON GODUTE - PERSONALE COMPARTO RUOLO SANITARIO - TEMPO INDETERMINATO</t>
  </si>
  <si>
    <t>SOZIALABGABEN ANGEREIFTER UND NICHT GENOSSENER URLAUB -NICHT LEITENDES  PERSONAL DES SANITÄTSSTELLENPLANS - UNBEFRISTET</t>
  </si>
  <si>
    <t>ONERI SOCIALI FERIE MATURATE NON GODUTE - PERSONALE COMPARTO RUOLO SANITARIO - TEMPO DETERMINATO</t>
  </si>
  <si>
    <t>SOZIALABGABEN ANGEREIFTER UND NICHT GENOSSENER URLAUB -NICHT LEITENDES  PERSONAL DES SANITÄTSSTELLENPLANS - BEFRISTET</t>
  </si>
  <si>
    <t>ACCANTONAMENTI E ONERI DIFFERITI - PERSONALE RUOLO SANITARIO</t>
  </si>
  <si>
    <t>RÜCKSTELLUNGEN UND AUFGESCHOBENE ZAHLUNGEN AN DAS PERSONAL DES SANITÄTSSTELLENPLANS</t>
  </si>
  <si>
    <t>ZU LIQUIDIERENDE   PRODUKTIVITÄTSSTEIGERUNGSPRÄMIEN  - LEITENDES ÄRZTLICHES PERSONAL DES SANITÄTSSTELLENPLANS - UNBEFRISTET</t>
  </si>
  <si>
    <t>ZU LIQUIDIERENDE   PRODUKTIVITÄTSSTEIGERUNGSPRÄMIEN  - LEITENDES ÄRZTLICHES PERSONAL DES SANITÄTSSTELLENPLANS - BEFRISTET</t>
  </si>
  <si>
    <t>ZU LIQUIDIERENDE   PRODUKTIVITÄTSSTEIGERUNGSPRÄMIEN - LEITENDES NICHT ÄRZTLICHES PERSONAL DES SANITÄTSSTELLENPLANS - UNBEFRISTET</t>
  </si>
  <si>
    <t>ZU LIQUIDIERENDE   PRODUKTIVITÄTSSTEIGERUNGSPRÄMIEN - LEITENDES NICHT ÄRZTLICHES PERSONAL DES SANITÄTSSTELLENPLANS - BEFRISTET</t>
  </si>
  <si>
    <t>ZU LIQUIDIERENDE    PRODUKTIVITÄTSSTEIGERUNGSPRÄMIEN -NICHT LEITENDES  PERSONAL DES SANITÄTSSTELLENPLANS - UNBEFRISTET</t>
  </si>
  <si>
    <t>ZU LIQUIDIERENDE PRODUKTIVITÄTSSTEIGERUNGSPRÄMIEN -NICHT LEITENDES  PERSONAL  DES SANITÄTSSTELLENPLANS - BEFRISTET</t>
  </si>
  <si>
    <t>COMPETENZE ACCESSORIE DA LIQUIDARE - PERSONALE DIRIGENTE MEDICO RUOLO SANITARIO - TEMPO INDETERMINATO</t>
  </si>
  <si>
    <t>ZU LIQUIDIERENDE   ZUSÄTZLICHE BEZÜGE - LEITENDES ÄRZTLICHES PERSONAL DES SANITÄTSSTELLENPLANS - UNBEFRISTET</t>
  </si>
  <si>
    <t>COMPETENZE ACCESSORIE DA LIQUIDARE - PERSONALE DIRIGENTE MEDICO  RUOLO SANITARIO - TEMPO DETERMINATO</t>
  </si>
  <si>
    <t>ZU LIQUIDIERENDE  ZUSÄTZLICHE BEZÜGE - LEITENDES ÄRZTLICHES PERSONAL  DES SANITÄTSSTELLENPLANS - BEFRISTET</t>
  </si>
  <si>
    <t>COMPETENZE ACCESSORIE DA LIQUIDARE - PERSONALE DIRIGENTE NON MEDICO RUOLO SANITARIO - TEMPO INDETERMINATO</t>
  </si>
  <si>
    <t>ZU LIQUIDIERENDE   ZUSÄTZLICHE BEZÜGE - LEITENDES NICHT ÄRZTLICHES PERSONAL DES SANITÄTSSTELLENPLANS - UNBEFRISTET</t>
  </si>
  <si>
    <t>COMPETENZE ACCESSORIE DA LIQUIDARE - PERSONALE DIRIGENTE NON MEDICO RUOLO SANITARIO - TEMPO DETERMINATO</t>
  </si>
  <si>
    <t>ZU LIQUIDIERENDE  ZUSÄTZLICHE BEZÜGE - LEITENDES NICHT ÄRZTLICHES PERSONAL DES SANITÄTSSTELLENPLANS - BEFRISTET</t>
  </si>
  <si>
    <t>ZU LIQUIDIERENDE   ZUSÄTZLICHE BEZÜGE - NICHT LEITENDES  PERSONAL DES SANITÄTSSTELLENPLANS - UNBEFRISTET</t>
  </si>
  <si>
    <t>COMPETENZE ACCESSORIE DA LIQUIDARE - PERSONALE COMPARTO RUOLO SANITARIO - TEMPO DETERMINATO</t>
  </si>
  <si>
    <t>ZU LIQUIDIERENDE  ZUSÄTZLICHE BEZÜGE - NICHT LEITENDES  PERSONAL DES SANITÄTSSTELLENPLANS - BEFRISTET</t>
  </si>
  <si>
    <t>ONERI SOCIALI DA LIQUIDARE - PERSONALE DIRIGENTE MEDICO RUOLO SANITARIO - TEMPO INDETERMINATO</t>
  </si>
  <si>
    <t>ZU LIQUIDIERENDE SOZIALABGABEN - LEITENDES ÄRZTLICHES PERSONAL DES SANITÄTSSTELLENPLANS - UNBEFRISTET</t>
  </si>
  <si>
    <t>ONERI SOCIALI DA LIQUIDARE - PERSONALE DIRIGENTE MEDICO RUOLO SANITARIO - TEMPO DETERMINATO</t>
  </si>
  <si>
    <t>ZU LIQUIDIERENDE SOZIALABGABEN - LEITENDES ÄRZTLICHES PERSONAL DES SANITÄTSSTELLENPLANS - BEFRISTET</t>
  </si>
  <si>
    <t>ONERI SOCIALI DA LIQUIDARE - PERSONALE DIRIGENTE NON MEDICO RUOLO SANITARIO - TEMPO INDETERMINATO</t>
  </si>
  <si>
    <t>ZU LIQUIDIERENDE SOZIALABGABEN - LEITENDES NICHT ÄRZTLICHES PERSONAL DES SANITÄTSSTELLENPLANS - UNBEFRISTET</t>
  </si>
  <si>
    <t>ONERI SOCIALI DA LIQUIDARE - PERSONALE DIRIGENTE NON MEDICO RUOLO SANITARIO - TEMPO DETERMINATO</t>
  </si>
  <si>
    <t>ZU LIQUIDIERENDE SOZIALABGABEN - LEITENDES NICHT ÄRZTLICHES PERSONAL DES SANITÄTSSTELLENPLANS - BEFRISTET</t>
  </si>
  <si>
    <t>ONERI SOCIALI DA LIQUIDARE - PERSONALE COMPARTO RUOLO SANITARIO - TEMPO INDETERMINATO</t>
  </si>
  <si>
    <t>ZU LIQUIDIERENDE SOZIALABGABEN - NICHT LEITENDES  PERSONAL DES SANITÄTSSTELLENPLANS - UNBEFRISTET</t>
  </si>
  <si>
    <t>ONERI SOCIALI DA LIQUIDARE - PERSONALE COMPARTO RUOLO SANITARIO - TEMPO DETERMINATO</t>
  </si>
  <si>
    <t>ZU LIQUIDIERENDE SOZIALABGABEN - NICHT LEITENDES  PERSONAL DES SANITÄTSSTELLENPLANS - BEFRISTET</t>
  </si>
  <si>
    <t>ALTRI ONERI PER IL PERSONALE DA LIQUIDARE - PERSONALE DIRIGENTE MEDICO RUOLO SANITARIO - TEMPO INDETERMINATO</t>
  </si>
  <si>
    <t>ANDERE ZU LIQUIDIERENDE PERSONALAUSGABEN - LEITENDES ÄRZTLICHES PERSONAL DES SANITÄTSSTELLENPLANS - UNBEFRISTET</t>
  </si>
  <si>
    <t>ALTRI ONERI PER IL PERSONALE DA LIQUIDARE - PERSONALE DIRIGENTE MEDICO RUOLO SANITARIO - TEMPO DETERMINATO</t>
  </si>
  <si>
    <t>ANDERE ZU LIQUIDIERENDE PERSONALAUSGABEN - LEITENDES ÄRZTLICHES PERSONAL DES SANITÄTSSTELLENPLANS - BEFRISTET</t>
  </si>
  <si>
    <t>ALTRI ONERI PER IL PERSONALE DA LIQUIDARE - PERSONALE DIRIGENTE NON MEDICO RUOLO SANITARIO - TEMPO INDETERMINATO</t>
  </si>
  <si>
    <t>ANDERE ZU LIQUIDIERENDE PERSONALAUSGABEN -LEITENDES NICHT ÄRZTLICHES PERSONAL DES SANITÄTSSTELLENPLANS - UNBEFRISTET</t>
  </si>
  <si>
    <t>ALTRI ONERI PER IL PERSONALE DA LIQUIDARE - PERSONALE DIRIGENTE NON MEDICO RUOLO SANITARIO - TEMPO DETERMINATO</t>
  </si>
  <si>
    <t>ANDERE ZU LIQUIDIERENDE PERSONALAUSGABEN - LEITENDES NICHT ÄRZTLICHES PERSONAL DES SANITÄTSSTELLENPLANS - BEFRISTET</t>
  </si>
  <si>
    <t>ALTRI ONERI PER IL PERSONALE DA LIQUIDARE - PERSONALE COMPARTO RUOLO SANITARIO - TEMPO INDETERMINATO</t>
  </si>
  <si>
    <t>ANDERE ZU LIQUIDIERENDE PERSONALAUSGABEN - NICHT LEITENDES PERSONAL DES SANITÄTSSTELLENPLANS - UNBEFRISTET</t>
  </si>
  <si>
    <t>ALTRI ONERI PER IL PERSONALE DA LIQUIDARE - PERSONALE COMPARTO RUOLO SANITARIO - TEMPO DETERMINATO</t>
  </si>
  <si>
    <t>ANDERE ZU LIQUIDIERENDE PERSONALAUSGABEN - NICHT LEITENDES PERSONAL DES SANITÄTSSTELLENPLANS - BEFRISTET</t>
  </si>
  <si>
    <t>ACCANTONAMENTO AL FONDO TFR - PERSONALE DIRIGENTE MEDICO RUOLO SANITARIO - TEMPO INDETERMINATO</t>
  </si>
  <si>
    <t>ZUWEISUNG AN RÜCKSTELLUNGEN FÜR ABFERTIGUNG - LEITENDES ÄRZTLICHES PERSONAL DES SANITÄTSSTELLENPLANS - UNBEFRISTET</t>
  </si>
  <si>
    <t>ACCANTONAMENTO AL FONDO TFR - PERSONALE DIRIGENTE MEDICO RUOLO SANITARIO - TEMPO DETERMINATO</t>
  </si>
  <si>
    <t>ZUWEISUNG AN RÜCKSTELLUNGEN FÜR ABFERTIGUNG - LEITENDES ÄRZTLICHES PERSONAL DES SANITÄTSSTELLENPLANS - BEFRISTET</t>
  </si>
  <si>
    <t>ACCANTONAMENTO AL FONDO TFR - PERSONALE DIRIGENTE NON MEDICO RUOLO SANITARIO - TEMPO INDETERMINATO</t>
  </si>
  <si>
    <t>ZUWEISUNG AN RÜCKSTELLUNGEN FÜR ABFERTIGUNG - LEITENDES NICHT ÄRZTLICHES PERSONAL DES SANITÄTSSTELLENPLANS - UNBEFRISTET</t>
  </si>
  <si>
    <t>ACCANTONAMENTO AL FONDO TFR - PERSONALE DIRIGENTE NON MEDICO RUOLO SANITARIO - TEMPO DETERMINATO</t>
  </si>
  <si>
    <t>ZUWEISUNG AN RÜCKSTELLUNGEN FÜR ABFERTIGUNG - LEITENDES NICHT ÄRZTLICHES PERSONAL DES SANITÄTSSTELLENPLANS - BEFRISTET</t>
  </si>
  <si>
    <t>ACCANTONAMENTO AL FONDO TFR - PERSONALE COMPARTO RUOLO SANITARIO - TEMPO INDETERMINATO</t>
  </si>
  <si>
    <t>ZUWEISUNG AN RÜCKSTELLUNGEN FÜR ABFERTIGUNG -NICHT LEITENDES  PERSONAL DES SANITÄTSSTELLENPLANS - UNBEFRISTET</t>
  </si>
  <si>
    <t>ACCANTONAMENTO AL FONDO TFR - PERSONALE COMPARTO RUOLO SANITARIO - TEMPO DETERMINATO</t>
  </si>
  <si>
    <t>ZUWEISUNG AN RÜCKSTELLUNGEN FÜR ABFERTIGUNG -NICHT LEITENDES  PERSONAL DES SANITÄTSSTELLENPLANS - BEFRISTET</t>
  </si>
  <si>
    <t>COMPETENZE FISSE - PERSONALE DIRIGENTE RUOLO PROFESSIONALE - TEMPO INDETERMINATO</t>
  </si>
  <si>
    <t>FESTE BEZÜGE - LEITENDES PERSONAL DES FACHSTELLENPLANS - UNBEFRISTET</t>
  </si>
  <si>
    <t>Costo del personale dirigente ruolo professionale  - TEMPO indeterminato</t>
  </si>
  <si>
    <t>COMPETENZE FISSE - PERSONALE DIRIGENTE RUOLO PROFESSIONALE - TEMPO DETERMINATO</t>
  </si>
  <si>
    <t>FESTE BEZÜGE - LEITENDES PERSONAL DES FACHSTELLENPLANS - BEFRISTET</t>
  </si>
  <si>
    <t>Costo del personale dirigente ruolo professionale  - TEMPO determinato</t>
  </si>
  <si>
    <t xml:space="preserve">FERIE MATURATE NON GODUTE - PERSONALE DIRIGENTE RUOLO PROFESSIONALE - TEMPO INDETERMINATO </t>
  </si>
  <si>
    <t>ANGEREIFTER UND NICHT GENOSSENER URLAUB - LEITENDES PERSONAL DES FACHSTELLENPLANS - UNBEFRISTET</t>
  </si>
  <si>
    <t xml:space="preserve">FERIE MATURATE NON GODUTE - PERSONALE DIRIGENTE RUOLO PROFESSIONALE - TEMPO DETERMINATO </t>
  </si>
  <si>
    <t>ANGEREIFTER UND NICHT GENOSSENER URLAUB - LEITENDES PERSONAL DES FACHSTELLENPLANS - BEFRISTET</t>
  </si>
  <si>
    <t xml:space="preserve">COMPETENZE FISSE - PERSONALE COMPARTO RUOLO PROFESSIONALE - TEMPO INDETERMINATO </t>
  </si>
  <si>
    <t>FESTE BEZÜGE - NICHT LEITENDES  PERSONAL DES FACHSTELLENPLANS - UNBEFRISTET</t>
  </si>
  <si>
    <t>Costo del personale comparto ruolo professionale  - TEMPO indeterminato</t>
  </si>
  <si>
    <t xml:space="preserve">COMPETENZE FISSE - PERSONALE COMPARTO RUOLO PROFESSIONALE - TEMPO DETERMINATO </t>
  </si>
  <si>
    <t>FESTE BEZÜGE - NICHT LEITENDES  PERSONAL DES FACHSTELLENPLANS - BEFRISTET</t>
  </si>
  <si>
    <t>Costo del personale comparto ruolo professionale  - TEMPO determinato</t>
  </si>
  <si>
    <t xml:space="preserve">FERIE MATURATE NON GODUTE - PERSONALE COMPARTO RUOLO PROFESSIONALE - TEMPO INDETERMINATO </t>
  </si>
  <si>
    <t>ANGEREIFTER UND NICHT GENOSSENER URLAUB - NICHT LEITENDES PERSONAL DES FACHSTELLENPLANS - UNBEFRISTET</t>
  </si>
  <si>
    <t xml:space="preserve">FERIE MATURATE NON GODUTE - PERSONALE COMPARTO RUOLO PROFESSIONALE - TEMPO DETERMINATO </t>
  </si>
  <si>
    <t>ANGEREIFTER UND NICHT GENOSSENER URLAUB - NICHT LEITENDES PERSONAL DES FACHSTELLENPLANS - BEFRISTET</t>
  </si>
  <si>
    <t xml:space="preserve">COMPETENZE ACCESSORIE - PERSONALE DIRIGENTE RUOLO PROFESSIONALE - TEMPO INDETERMINATO </t>
  </si>
  <si>
    <t>ZUSÄTZLICHE BEZÜGE - LEITENDES PERSONAL DES FACHSTELLENPLANS - UNBEFRISTET</t>
  </si>
  <si>
    <t xml:space="preserve">COMPETENZE ACCESSORIE - PERSONALE DIRIGENTE RUOLO PROFESSIONALE - TEMPO DETERMINATO </t>
  </si>
  <si>
    <t>ZUSÄTZLICHE BEZÜGE - LEITENDES PERSONAL DES FACHSTELLENPLANS - BEFRISTET</t>
  </si>
  <si>
    <t xml:space="preserve">COMPETENZE ACCESSORIE - PERSONALE COMPARTO RUOLO PROFESSIONALE - TEMPO INDETERMINATO </t>
  </si>
  <si>
    <t>ZUSÄTZLICHE BEZÜGE - NICHT LEITENDES PERSONAL DES FACHSTELLENPLANS - UNBEFRISTET</t>
  </si>
  <si>
    <t xml:space="preserve">COMPETENZE ACCESSORIE - PERSONALE COMPARTO RUOLO PROFESSIONALE - TEMPO DETERMINATO </t>
  </si>
  <si>
    <t>ZUSÄTZLICHE BEZÜGE - NICHT LEITENDES PERSONAL DES FACHSTELLENPLANS - BEFRISTET</t>
  </si>
  <si>
    <t xml:space="preserve">INCENTIVI  - PERSONALE DIRIGENTE RUOLO PROFESSIONALE - TEMPO INDETERMINATO </t>
  </si>
  <si>
    <t>PRODUKTIVITÄTSSTEIGERUNGSPRÄMIEN - LEITENDES PERSONAL DES FACHSTELLENPLANS - UNBEFRISTET</t>
  </si>
  <si>
    <t xml:space="preserve">INCENTIVI - PERSONALE DIRIGENTE RUOLO PROFESSIONALE - TEMPO DETERMINATO </t>
  </si>
  <si>
    <t>PRODUKTIVITÄTSSTEIGERUNGSPRÄMIEN - LEITENDES PERSONAL DES FACHSTELLENPLANS - BEFRISTET</t>
  </si>
  <si>
    <t xml:space="preserve">INCENTIVI - PERSONALE COMPARTO RUOLO PROFESSIONALE - TEMPO INDETERMINATO </t>
  </si>
  <si>
    <t>PRODUKTIVITÄTSSTEIGERUNGSPRÄMIEN -NICHT LEITENDES  PERSONAL DES FACHSTELLENPLANS - UNBEFRISTET</t>
  </si>
  <si>
    <t xml:space="preserve">INCENTIVI - PERSONALE COMPARTO RUOLO PROFESSIONALE - TEMPO DETERMINATO </t>
  </si>
  <si>
    <t>PRODUKTIVITÄTSSTEIGERUNGSPRÄMIEN -NICHT LEITENDES  PERSONAL DES FACHSTELLENPLANS - BEFRISTET</t>
  </si>
  <si>
    <t xml:space="preserve">ONERI SOCIALI - PERSONALE DIRIGENTE RUOLO PROFESSIONALE - TEMPO INDETERMINATO </t>
  </si>
  <si>
    <t>SOZIALABGABEN - LEITENDES PERSONAL DES FACHSTELLENPLANS - UNBEFRISTET</t>
  </si>
  <si>
    <t xml:space="preserve">ONERI SOCIALI - PERSONALE DIRIGENTE RUOLO PROFESSIONALE - TEMPO DETERMINATO </t>
  </si>
  <si>
    <t>SOZIALABGABEN - LEITENDES PERSONAL DES FACHSTELLENPLANS - BEFRISTET</t>
  </si>
  <si>
    <t xml:space="preserve">ONERI SOCIALI - PERSONALE COMPARTO RUOLO PROFESSIONALE - TEMPO INDETERMINATO </t>
  </si>
  <si>
    <t>SOZIALABGABEN -NICHT LEITENDES  PERSONAL DES FACHSTELLENPLANS - UNBEFRISTET</t>
  </si>
  <si>
    <t xml:space="preserve">ONERI SOCIALI - PERSONALE COMPARTO RUOLO PROFESSIONALE - TEMPO DETERMINATO </t>
  </si>
  <si>
    <t>SOZIALABGABEN -NICHT LEITENDES  PERSONAL DES FACHSTELLENPLANS - BEFRISTET</t>
  </si>
  <si>
    <t xml:space="preserve">ONERI SOCIALI FERIE MATURATE NON GODUTE - PERSONALE DIRIGENTE RUOLO PROFESSIONALE - TEMPO INDETERMINATO  </t>
  </si>
  <si>
    <t>SOZIALABGABEN ANGEREIFTER UND NICHT GENOSSENER URLAUB - LEITENDES PERSONAL DES FACHSTELLENPLANS - UNBEFRISTET</t>
  </si>
  <si>
    <t xml:space="preserve">ONERI SOCIALI FERIE MATURATE NON GODUTE - PERSONALE DIRIGENTE RUOLO PROFESSIONALE - TEMPO DETERMINATO  </t>
  </si>
  <si>
    <t>SOZIALABGABEN ANGEREIFTER UND NICHT GENOSSENER URLAUB - LEITENDES PERSONAL DES FACHSTELLENPLANS - BEFRISTET</t>
  </si>
  <si>
    <t xml:space="preserve">ONERI SOCIALI FERIE MATURATE NON GODUTE - PERSONALE COMPARTO RUOLO PROFESSIONALE - TEMPO INDETERMINATO </t>
  </si>
  <si>
    <t>SOZIALABGABEN ANGEREIFTER UND NICHT GENOSSENER URLAUB -NICHT LEITENDES  PERSONAL DES FACHSTELLENPLANS - UNBEFRISTET</t>
  </si>
  <si>
    <t xml:space="preserve">ONERI SOCIALI FERIE MATURATE NON GODUTE - PERSONALE COMPARTO RUOLO PROFESSIONALE - TEMPO DETERMINATO </t>
  </si>
  <si>
    <t>SOZIALABGABEN ANGEREIFTER UND NICHT GENOSSENER URLAUB -NICHT LEITENDES  PERSONAL DES FACHSTELLENPLANS - BEFRISTET</t>
  </si>
  <si>
    <t>ACCANTONAMENTI E ONERI DIFFERITI - PERSONALE RUOLO PROFESSIONALE</t>
  </si>
  <si>
    <t>RÜCKSTELLUNGEN UND AUFGESCHOBENE ZAHLUNGEN AN DAS PERSONAL DES FACHSTELLENPLANS</t>
  </si>
  <si>
    <t xml:space="preserve">INCENTIVI DA LIQUIDARE - PERSONALE DIRIGENTE RUOLO PROFESSIONALE - TEMPO INDETERMINATO </t>
  </si>
  <si>
    <t>ZU LIQUIDIERENDE   PRODUKTIVITÄTSSTEIGERUNGSPRÄMIEN - LEITENDES PERSONAL DES FACHSTELLENPLANS - UNBEFRISTET</t>
  </si>
  <si>
    <t xml:space="preserve">INCENTIVI DA LIQUIDARE - PERSONALE DIRIGENTE RUOLO PROFESSIONALE - TEMPO DETERMINATO </t>
  </si>
  <si>
    <t xml:space="preserve">INCENTIVI DA LIQUIDARE - PERSONALE COMPARTO RUOLO PROFESSIONALE - TEMPO INDETERMINATO </t>
  </si>
  <si>
    <t>ZU LIQUIDIERENDE   PRODUKTIVITÄTSSTEIGERUNGSPRÄMIEN -NICHT LEITENDES  PERSONAL DES FACHSTELLENPLANS - UNBEFRISTET</t>
  </si>
  <si>
    <t xml:space="preserve">INCENTIVI DA LIQUIDARE - PERSONALE COMPARTO RUOLO PROFESSIONALE - TEMPO DETERMINATO </t>
  </si>
  <si>
    <t>ZU LIQUIDIERENDE   PRODUKTIVITÄTSSTEIGERUNGSPRÄMIEN -NICHT LEITENDES  PERSONAL  DES FACHSTELLENPLANS - BEFRISTET</t>
  </si>
  <si>
    <t xml:space="preserve">COMPETENZE ACCESSORIE DA LIQUIDARE - PERSONALE DIRIGENTE RUOLO PROFESSIONALE - TEMPO INDETERMINATO </t>
  </si>
  <si>
    <t>ZU LIQUIDIERENDE  ZUSÄTZLICHE BEZÜGE - LEITENDES PERSONAL  DES FACHSTELLENPLANS - UNBEFRISTET</t>
  </si>
  <si>
    <t xml:space="preserve">COMPETENZE ACCESSORIE DA LIQUIDARE - PERSONALE DIRIGENTE RUOLO PROFESSIONALE - TEMPO DETERMINATO </t>
  </si>
  <si>
    <t>ZU LIQUIDIERENDE ZUSÄTZLICHE BEZÜGE - LEITENDES PERSONAL  DES FACHSTELLENPLANS - BEFRISTET</t>
  </si>
  <si>
    <t xml:space="preserve">COMPETENZE ACCESSORIE DA LIQUIDARE - PERSONALE COMPARTO RUOLO PROFESSIONALE - TEMPO INDETERMINATO </t>
  </si>
  <si>
    <t>ZU LIQUIDIERENDE ZUSÄTZLICHE BEZÜGE -NICHT LEITENDES  PERSONAL  DES FACHSTELLENPLANS - UNBEFRISTET</t>
  </si>
  <si>
    <t xml:space="preserve">COMPETENZE ACCESSORIE DA LIQUIDARE - PERSONALE COMPARTO RUOLO PROFESSIONALE - TEMPO DETERMINATO </t>
  </si>
  <si>
    <t>ZU LIQUIDIERENDE ZUSÄTZLICHE BEZÜGE -NICHT LEITENDES  PERSONAL DES FACHSTELLENPLANS - BEFRISTET</t>
  </si>
  <si>
    <t xml:space="preserve">ONERI SOCIALI DA LIQUIDARE - PERSONALE DIRIGENTE RUOLO PROFESSIONALE - TEMPO INDETERMINATO </t>
  </si>
  <si>
    <t>ZU LIQUIDIERENDE SOZIALABGABEN - LEITENDES PERSONAL  DES FACHSTELLENPLANS - UNBEFRISTET</t>
  </si>
  <si>
    <t xml:space="preserve">ONERI SOCIALI DA LIQUIDARE - PERSONALE DIRIGENTE RUOLO PROFESSIONALE - TEMPO DETERMINATO </t>
  </si>
  <si>
    <t>ZU LIQUIDIERENDE SOZIALABGABEN - LEITENDES PERSONAL  DES FACHSTELLENPLANS - BEFRISTET</t>
  </si>
  <si>
    <t xml:space="preserve">ONERI SOCIALI DA LIQUIDARE - PERSONALE COMPARTO RUOLO PROFESSIONALE - TEMPO INDETERMINATO </t>
  </si>
  <si>
    <t>ZU LIQUIDIERENDE SOZIALABGABEN -NICHT LEITENDES  PERSONAL  DES FACHSTELLENPLANS - UNBEFRISTET</t>
  </si>
  <si>
    <t xml:space="preserve">ONERI SOCIALI DA LIQUIDARE - PERSONALE COMPARTO RUOLO PROFESSIONALE - TEMPO DETERMINATO </t>
  </si>
  <si>
    <t>ZU LIQUIDIERENDE SOZIALABGABEN -NICHT LEITENDES  PERSONAL  DES FACHSTELLENPLANS - BEFRISTET</t>
  </si>
  <si>
    <t xml:space="preserve">ALTRI ONERI PER IL PERSONALE DA LIQUIDARE - PERSONALE DIRIGENTE RUOLO PROFESSIONALE - TEMPO INDETERMINATO </t>
  </si>
  <si>
    <t>ANDERE ZU LIQUIDIERENDE PERSONALAUSGABEN - LEITENDES PERSONAL DES FACHSTELLENPLANS - UNBEFRISTET</t>
  </si>
  <si>
    <t xml:space="preserve">ALTRI ONERI PER IL PERSONALE DA LIQUIDARE - PERSONALE DIRIGENTE RUOLO PROFESSIONALE - TEMPO DETERMINATO </t>
  </si>
  <si>
    <t xml:space="preserve"> ANDERE ZU LIQUIDIERENDE PERSONALAUSGABEN - LEITENDES PERSONAL DES FACHSTELLENPLANS - BEFRISTET</t>
  </si>
  <si>
    <t xml:space="preserve">ALTRI ONERI PER IL PERSONALE DA LIQUIDARE - PERSONALE COMPARTO RUOLO PROFESSIONALE - TEMPO INDETERMINATO </t>
  </si>
  <si>
    <t>ANDERE ZU LIQUIDIERENDE PERSONALAUSGABEN - NICHT LEITENDES PERSONAL DES FACHSTELLENPLANS - UNBEFRISTET</t>
  </si>
  <si>
    <t xml:space="preserve">ALTRI ONERI PER IL PERSONALE DA LIQUIDARE - PERSONALE COMPARTO RUOLO PROFESSIONALE - TEMPO DETERMINATO </t>
  </si>
  <si>
    <t>ANDERE ZU LIQUIDIERENDE PERSONALAUSGABEN - NICHT LEITENDES PERSONAL DES FACHSTELLENPLANS - BEFRISTET</t>
  </si>
  <si>
    <t xml:space="preserve">ACCANTONAMENTO AL FONDO TFR - PERSONALE DIRIGENTE RUOLO PROFESSIONALE - TEMPO INDETERMINATO </t>
  </si>
  <si>
    <t>ZUWEISUNG AN RÜCKSTELLUNGEN FÜR ABFERTIGUNG - LEITENDES PERSONAL DES FACHSTELLENPLANS - UNBEFRISTET</t>
  </si>
  <si>
    <t xml:space="preserve">ACCANTONAMENTO AL FONDO TFR - PERSONALE DIRIGENTE RUOLO PROFESSIONALE - TEMPO DETERMINATO </t>
  </si>
  <si>
    <t>ZUWEISUNG AN RÜCKSTELLUNGEN FÜR ABFERTIGUNG - LEITENDES PERSONAL DES FACHSTELLENPLANS - BEFRISTET</t>
  </si>
  <si>
    <t xml:space="preserve">ACCANTONAMENTO AL FONDO TFR - PERSONALE COMPARTO RUOLO PROFESSIONALE - TEMPO INDETERMINATO </t>
  </si>
  <si>
    <t>ZUWEISUNG AN RÜCKSTELLUNGEN FÜR ABFERTIGUNG -NICHT LEITENDES  PERSONAL DES FACHSTELLENPLANS - UNBEFRISTET</t>
  </si>
  <si>
    <t xml:space="preserve">ACCANTONAMENTO AL FONDO TFR - PERSONALE COMPARTO RUOLO PROFESSIONALE - TEMPO DETERMINATO </t>
  </si>
  <si>
    <t>ZUWEISUNG AN RÜCKSTELLUNGEN FÜR ABFERTIGUNG -NICHT LEITENDES  PERSONAL DES FACHSTELLENPLANS - BEFRISTET</t>
  </si>
  <si>
    <t>COMPETENZE FISSE - PERSONALE DIRIGENTE RUOLO TECNICO - TEMPO INDETERMINATO</t>
  </si>
  <si>
    <t>FESTE BEZÜGE - LEITENDES PERSONAL DES TECHNISCHEN STELLENPLANS - UNBEFRISTET</t>
  </si>
  <si>
    <t>Costo del personale dirigente ruolo tecnico  - TEMPO indeterminato</t>
  </si>
  <si>
    <t>COMPETENZE FISSE - PERSONALE DIRIGENTE RUOLO TECNICO - TEMPO DETERMINATO</t>
  </si>
  <si>
    <t>FESTE BEZÜGE - LEITENDES PERSONAL DES TECHNISCHEN STELLENPLANS - BEFRISTET</t>
  </si>
  <si>
    <t>Costo del personale dirigente ruolo tecnico  - TEMPO determinato</t>
  </si>
  <si>
    <t>FERIE MATURATE NON GODUTE - PERSONALE DIRIGENTE RUOLO TECNICO - TEMPO INDETERMINATO</t>
  </si>
  <si>
    <t>ANGEREIFTER UND NICHT GENOSSENER URLAUB - LEITENDES PERSONAL DES TECHNISCHEN STELLENPLANS - UNBEFRISTET</t>
  </si>
  <si>
    <t>FERIE MATURATE NON GODUTE - PERSONALE DIRIGENTE RUOLO TECNICO - TEMPO DETERMINATO</t>
  </si>
  <si>
    <t>ANGEREIFTER UND NICHT GENOSSENER URLAUB - LEITENDES PERSONAL DES TECHNISCHEN STELLENPLANS - BEFRISTET</t>
  </si>
  <si>
    <t>COMPETENZE FISSE - PERSONALE COMPARTO RUOLO TECNICO - TEMPO INDETERMINATO</t>
  </si>
  <si>
    <t>FESTE BEZÜGE -NICHT LEITENDES  PERSONAL DES TECHNISCHEN STELLENPLANS - UNBEFRISTET</t>
  </si>
  <si>
    <t>Costo del personale comparto ruolo tecnico  - TEMPO indeterminato</t>
  </si>
  <si>
    <t>COMPETENZE FISSE - PERSONALE COMPARTO RUOLO TECNICO - TEMPO DETERMINATO</t>
  </si>
  <si>
    <t>FESTE BEZÜGE -NICHT LEITENDES  PERSONAL DES TECHNISCHEN STELLENPLANS - BEFRISTET</t>
  </si>
  <si>
    <t>Costo del personale comparto ruolo tecnico  - TEMPO determinato</t>
  </si>
  <si>
    <t>FERIE MATURATE NON GODUTE - PERSONALE COMPARTO RUOLO TECNICO - TEMPO INDETERMINATO</t>
  </si>
  <si>
    <t>ANGEREIFTER UND NICHT GENOSSENER URLAUB -NICHT LEITENDES  PERSONAL DES TECHNISCHEN STELLENPLANS - UNBEFRISTET</t>
  </si>
  <si>
    <t>FERIE MATURATE NON GODUTE - PERSONALE COMPARTO RUOLO TECNICO - TEMPO DETERMINATO</t>
  </si>
  <si>
    <t>ANGEREIFTER UND NICHT GENOSSENER URLAUB -NICHT LEITENDES  PERSONAL DES TECHNISCHEN STELLENPLANS - BEFRISTET</t>
  </si>
  <si>
    <t>COMPETENZE ACCESSORIE - PERSONALE DIRIGENTE RUOLO TECNICO - TEMPO INDETERMINATO</t>
  </si>
  <si>
    <t>ZUSÄTZLICHE BEZÜGE - LEITENDES PERSONAL DES TECHNISCHEN STELLENPLANS - UNBEFRISTET</t>
  </si>
  <si>
    <t>COMPETENZE ACCESSORIE - PERSONALE DIRIGENTE RUOLO TECNICO - TEMPO DETERMINATO</t>
  </si>
  <si>
    <t>ZUSÄTZLICHE BEZÜGE - LEITENDES PERSONAL DES TECHNISCHEN STELLENPLANS - BEFRISTET</t>
  </si>
  <si>
    <t>COMPETENZE ACCESSORIE - PERSONALE COMPARTO RUOLO TECNICO - TEMPO INDETERMINATO</t>
  </si>
  <si>
    <t>ZUSÄTZLICHE BEZÜGE -NICHT LEITENDES  PERSONAL DES TECHNISCHEN STELLENPLANS - UNBEFRISTET</t>
  </si>
  <si>
    <t>COMPETENZE ACCESSORIE - PERSONALE COMPARTO RUOLO TECNICO - TEMPO DETERMINATO</t>
  </si>
  <si>
    <t>ZUSÄTZLICHE BEZÜGE -NICHT LEITENDES  PERSONAL DES TECHNISCHEN STELLENPLANS - BEFRISTET</t>
  </si>
  <si>
    <t>INCENTIVI - PERSONALE DIRIGENTE RUOLO TECNICO - TEMPO INDETERMINATO</t>
  </si>
  <si>
    <t>PRODUKTIVITÄTSSTEIGERUNGSPRÄMIEN - LEITENDES PERSONAL DES TECHNISCHEN STELLENPLANS - UNBEFRISTET</t>
  </si>
  <si>
    <t>INCENTIVI - PERSONALE DIRIGENTE RUOLO TECNICO - TEMPO DETERMINATO</t>
  </si>
  <si>
    <t>PRODUKTIVITÄTSSTEIGERUNGSPRÄMIEN - LEITENDES PERSONAL DES TECHNISCHEN STELLENPLANS - BEFRISTET</t>
  </si>
  <si>
    <t>INCENTIVI - PERSONALE COMPARTO RUOLO TECNICO - TEMPO INDETERMINATO</t>
  </si>
  <si>
    <t>PRODUKTIVITÄTSSTEIGERUNGSPRÄMIEN -NICHT LEITENDES  PERSONAL DES TECHNISCHEN STELLENPLANS - UNBEFRISTET</t>
  </si>
  <si>
    <t>INCENTIVI - PERSONALE COMPARTO RUOLO TECNICO - TEMPO DETERMINATO</t>
  </si>
  <si>
    <t>PRODUKTIVITÄTSSTEIGERUNGSPRÄMIEN -NICHT LEITENDES  PERSONAL DES TECHNISCHEN STELLENPLANS - BEFRISTET</t>
  </si>
  <si>
    <t>ONERI SOCIALI - PERSONALE DIRIGENTE RUOLO TECNICO - TEMPO INDETERMINATO</t>
  </si>
  <si>
    <t>SOZIALABGABEN - LEITENDES PERSONAL DES TECHNISCHEN STELLENPLANS - UNBEFRISTET</t>
  </si>
  <si>
    <t>ONERI SOCIALI - PERSONALE DIRIGENTE RUOLO TECNICO - TEMPO DETERMINATO</t>
  </si>
  <si>
    <t>SOZIALABGABEN - LEITENDES PERSONAL DES TECHNISCHEN STELLENPLANS - BEFRISTET</t>
  </si>
  <si>
    <t>ONERI SOCIALI - PERSONALE COMPARTO RUOLO TECNICO - TEMPO INDETERMINATO</t>
  </si>
  <si>
    <t>SOZIALABGABEN -NICHT LEITENDES  PERSONAL DES TECHNISCHEN STELLENPLANS - UNBEFRISTET</t>
  </si>
  <si>
    <t>ONERI SOCIALI - PERSONALE COMPARTO RUOLO TECNICO - TEMPO DETERMINATO</t>
  </si>
  <si>
    <t>SOZIALABGABEN -NICHT LEITENDES  PERSONAL DES TECHNISCHEN STELLENPLANS - BEFRISTET</t>
  </si>
  <si>
    <t xml:space="preserve">ONERI SOCIALI FERIE MATURATE NON GODUTE - PERSONALE DIRIGENTE RUOLO TECNICO - TEMPO INDETERMINATO </t>
  </si>
  <si>
    <t>SOZIALABGABEN ANGEREIFTER UND NICHT GENOSSENER URLAUB - LEITENDES PERSONAL DES TECHNISCHEN STELLENPLANS - UNBEFRISTET</t>
  </si>
  <si>
    <t>ONERI SOCIALI FERIE MATURATE NON GODUTE - PERSONALE DIRIGENTE RUOLO TECNICO - TEMPO DETERMINATO</t>
  </si>
  <si>
    <t>SOZIALABGABEN ANGEREIFTER UND NICHT GENOSSENER URLAUB - LEITENDES PERSONAL DES TECHNISCHEN STELLENPLANS - BEFRISTET</t>
  </si>
  <si>
    <t>ONERI SOCIALI FERIE MATURATE NON GODUTE - PERSONALE COMPARTO RUOLO TECNICO - TEMPO INDETERMINATO</t>
  </si>
  <si>
    <t>SOZIALABGABEN ANGEREIFTER UND NICHT GENOSSENER URLAUB -NICHT LEITENDES  PERSONAL DES TECHNISCHEN STELLENPLANS - UNBEFRISTET</t>
  </si>
  <si>
    <t>ONERI SOCIALI FERIE MATURATE NON GODUTE - PERSONALE COMPARTO RUOLO TECNICO - TEMPO DETERMINATO</t>
  </si>
  <si>
    <t>SOZIALABGABEN ANGEREIFTER UND NICHT GENOSSENER URLAUB -NICHT LEITENDES  PERSONAL DES TECHNISCHEN STELLENPLANS - BEFRISTET</t>
  </si>
  <si>
    <t>ACCANTONAMENTI E ONERI DIFFERITI - PERSONALE RUOLO TECNICO</t>
  </si>
  <si>
    <t>RÜCKSTELLUNGEN UND AUFGESCHOBENE ZAHLUNGEN AN DAS PERSONAL DES TECHNISCHEN STELLENPLANS</t>
  </si>
  <si>
    <t>INCENTIVI DA LIQUIDARE - PERSONALE DIRIGENTE RUOLO TECNICO - TEMPO INDETERMINATO</t>
  </si>
  <si>
    <t>ZU LIQUIDIERENDE   PRODUKTIVITÄTSSTEIGERUNGSPRÄMIEN - LEITENDES PERSONAL DES TECHNISCHEN STELLENPLANS - UNBEFRISTET</t>
  </si>
  <si>
    <t>INCENTIVI DA LIQUIDARE - PERSONALE DIRIGENTE  RUOLO TECNICO - TEMPO DETERMINATO</t>
  </si>
  <si>
    <t>ZU LIQUIDIERENDE   PRODUKTIVITÄTSSTEIGERUNGSPRÄMIEN - LEITENDES PERSONAL DES TECHNISCHEN STELLENPLANS - BEFRISTET</t>
  </si>
  <si>
    <t>INCENTIVI DA LIQUIDARE - PERSONALE COMPARTO  RUOLO TECNICO - TEMPO INDETERMINATO</t>
  </si>
  <si>
    <t>ZU LIQUIDIERENDE   PRODUKTIVITÄTSSTEIGERUNGSPRÄMIEN -NICHT LEITENDES   PERSONAL DES TECHNISCHEN STELLENPLANS - UNBEFRISTET</t>
  </si>
  <si>
    <t>INCENTIVI DA LIQUIDARE - PERSONALE COMPARTO  RUOLO TECNICO - TEMPO DETERMINATO</t>
  </si>
  <si>
    <t>COMPETENZE ACCESSORIE DA LIQUIDARE - PERSONALE DIRIGENTE  RUOLO TECNICO - TEMPO INDETERMINATO</t>
  </si>
  <si>
    <t>ZU LIQUIDIERENDE ZUSÄTZLICHE BEZÜGE - LEITENDES PERSONAL DES TECHNISCHEN STELLENPLANS - UNBEFRISTET</t>
  </si>
  <si>
    <t>COMPETENZE ACCESSORIE DA LIQUIDARE- PERSONALE DIRIGENTE  RUOLO TECNICO - TEMPO DETERMINATO</t>
  </si>
  <si>
    <t>ZU LIQUIDIERENDE ZUSÄTZLICHE BEZÜGE - LEITENDES PERSONAL DES TECHNISCHEN STELLENPLANS - BEFRISTET</t>
  </si>
  <si>
    <t>COMPETENZE ACCESSORIE DA LIQUIDARE - PERSONALE COMPARTO  RUOLO TECNICO - TEMPO INDETERMINATO</t>
  </si>
  <si>
    <t>ZU LIQUIDIERENDE  ZUSÄTZLICHE BEZÜGE -NICHT LEITENDES  PERSONAL DES TECHNISCHEN STELLENPLANS - UNBEFRISTET</t>
  </si>
  <si>
    <t>COMPETENZE ACCESSORIE DA LIQUIDARE - PERSONALE COMPARTO  RUOLO TECNICO - TEMPO DETERMINATO</t>
  </si>
  <si>
    <t>ONERI SOCIALI DA LIQUIDARE - PERSONALE DIRIGENTE  RUOLO TECNICO - TEMPO INDETERMINATO</t>
  </si>
  <si>
    <t>ZU LIQUIDIERENDE SOZIALABGABEN - LEITENDES PERSONAL DES TECHNISCHEN STELLENPLANS - UNBEFRISTET</t>
  </si>
  <si>
    <t>ONERI SOCIALI DA LIQUIDARE - PERSONALE DIRIGENTE  RUOLO TECNICO - TEMPO DETERMINATO</t>
  </si>
  <si>
    <t>ZU LIQUIDIERENDE SOZIALABGABEN - LEITENDES PERSONAL DES TECHNISCHEN STELLENPLANS - BEFRISTET</t>
  </si>
  <si>
    <t>ONERI SOCIALI DA LIQUIDARE - PERSONALE COMPARTO  RUOLO TECNICO - TEMPO INDETERMINATO</t>
  </si>
  <si>
    <t>ONERI SOCIALI DA LIQUIDARE - PERSONALE COMPARTO RUOLO TECNICO - TEMPO DETERMINATO</t>
  </si>
  <si>
    <t>ALTRI ONERI PER IL PERSONALE DA LIQUIDARE - PERSONALE DIRIGENTE RUOLO TECNICO - TEMPO INDETERMINATO</t>
  </si>
  <si>
    <t>ANDERE ZU LIQUIDIERENDE PERSONALAUSGABEN - LEITENDES PERSONAL DES TECHNISCHEN STELLENPLANS - UNBEFRISTET</t>
  </si>
  <si>
    <t>ALTRI ONERI PER IL PERSONALE DA LIQUIDARE - PERSONALE DIRIGENTE RUOLO TECNICO - TEMPO DETERMINATO</t>
  </si>
  <si>
    <t>ANDERE ZU LIQUIDIERENDE PERSONALAUSGABEN - LEITENDES PERSONAL DES TECHNISCHEN STELLENPLANS - BEFRISTET</t>
  </si>
  <si>
    <t>ANDERE ZU LIQUIDIERENDE PERSONALAUSGABEN - NICHT LEITENDES PERSONAL DES TECHNISCHEN STELLENPLANS - UNBEFRISTET</t>
  </si>
  <si>
    <t>ALTRI ONERI PER IL PERSONALE DA LIQUIDARE - PERSONALE COMPARTO RUOLO TECNICO - TEMPO DETERMINATO</t>
  </si>
  <si>
    <t>ANDERE ZU LIQUIDIERENDE PERSONALAUSGABEN - NICHT LEITENDES PERSONAL DES TECHNISCHEN STELLENPLANS - BEFRISTET</t>
  </si>
  <si>
    <t>ACCANTONAMENTO AL FONDO TFR - PERSONALE DIRIGENTE RUOLO TECNICO - TEMPO INDETERMINATO</t>
  </si>
  <si>
    <t>ZUWEISUNG AN RÜCKSTELLUNGEN FÜR ABFERTIGUNG - LEITENDES PERSONAL DES TECHNISCHEN STELLENPLANS - UNBEFRISTET</t>
  </si>
  <si>
    <t>ACCANTONAMENTO AL FONDO TFR - PERSONALE DIRIGENTE RUOLO TECNICO - TEMPO DETERMINATO</t>
  </si>
  <si>
    <t>ZUWEISUNG AN RÜCKSTELLUNGEN FÜR ABFERTIGUNG - LEITENDES PERSONAL DES TECHNISCHEN STELLENPLANS - BEFRISTET</t>
  </si>
  <si>
    <t>ACCANTONAMENTO AL FONDO TFR - PERSONALE COMPARTO RUOLO TECNICO - TEMPO INDETERMINATO</t>
  </si>
  <si>
    <t>ZUWEISUNG AN RÜCKSTELLUNGEN FÜR ABFERTIGUNG -NICHT LEITENDES  PERSONAL DES TECHNISCHEN STELLENPLANS - UNBEFRISTET</t>
  </si>
  <si>
    <t>ACCANTONAMENTO AL FONDO TFR - PERSONALE COMPARTO RUOLO TECNICO - TEMPO DETERMINATO</t>
  </si>
  <si>
    <t>ZUWEISUNG AN RÜCKSTELLUNGEN FÜR ABFERTIGUNG -NICHT LEITENDES  PERSONAL DES TECHNISCHEN STELLENPLANS - BEFRISTET</t>
  </si>
  <si>
    <t>COMPETENZE FISSE - PERSONALE DIRIGENTE RUOLO AMMINISTRATIVO - TEMPO INDETERMINATO</t>
  </si>
  <si>
    <t>FESTE BEZÜGE - LEITENDES PERSONAL DES VERWALTUNGSSTELLENPLANS - UNBEFRISTET</t>
  </si>
  <si>
    <t>Costo del personale dirigente ruolo amministrativo  - TEMPO indeterminato</t>
  </si>
  <si>
    <t>COMPETENZE FISSE - PERSONALE DIRIGENTE RUOLO AMMINISTRATIVO - TEMPO DETERMINATO</t>
  </si>
  <si>
    <t>FESTE BEZÜGE - LEITENDES PERSONAL DES VERWALTUNGSSTELLENPLANS - BEFRISTET</t>
  </si>
  <si>
    <t>Costo del personale dirigente ruolo amministrativo  - TEMPO determinato</t>
  </si>
  <si>
    <t>FERIE MATURATE NON GODUTE - PERSONALE DIRIGENTE RUOLO AMMINISTRATIVO - TEMPO INDETERMINATO</t>
  </si>
  <si>
    <t>ANGEREIFTER UND NICHT GENOSSENER URLAUB - LEITENDES PERSONAL DES VERWALTUNGSSTELLENPLANS - UNBEFRISTET</t>
  </si>
  <si>
    <t>FERIE MATURATE NON GODUTE - PERSONALE DIRIGENTE RUOLO AMMINISTRATIVO - TEMPO DETERMINATO</t>
  </si>
  <si>
    <t>ANGEREIFTER UND NICHT GENOSSENER URLAUB - LEITENDES PERSONAL DES VERWALTUNGSSTELLENPLANS - BEFRISTET</t>
  </si>
  <si>
    <t>COMPETENZE FISSE - PERSONALE COMPARTO RUOLO AMMINISTRATIVO - TEMPO INDETERMINATO</t>
  </si>
  <si>
    <t>FESTE BEZÜGE -NICHT LEITENDES  PERSONAL DES VERWALTUNGSSTELLENPLANS - UNBEFRISTET</t>
  </si>
  <si>
    <t>Costo del personale comparto ruolo amministrativo  - TEMPO indeterminato</t>
  </si>
  <si>
    <t>COMPETENZE FISSE - PERSONALE COMPARTO RUOLO AMMINISTRATIVO - TEMPO DETERMINATO</t>
  </si>
  <si>
    <t>FESTE BEZÜGE -NICHT LEITENDES  PERSONAL DES VERWALTUNGSSTELLENPLANS - BEFRISTET</t>
  </si>
  <si>
    <t>Costo del personale comparto ruolo amministrativo  - TEMPO determinato</t>
  </si>
  <si>
    <t>FERIE MATURATE NON GODUTE - PERSONALE COMPARTO RUOLO AMMINISTRATIVO - TEMPO INDETERMINATO</t>
  </si>
  <si>
    <t>ANGEREIFTER UND NICHT GENOSSENER URLAUB -NICHT LEITENDES  PERSONAL DES VERWALTUNGSSTELLENPLANS - UNBEFRISTET</t>
  </si>
  <si>
    <t>FERIE MATURATE NON GODUTE - PERSONALE COMPARTO RUOLO AMMINISTRATIVO - TEMPO DETERMINATO</t>
  </si>
  <si>
    <t>ANGEREIFTER UND NICHT GENOSSENER URLAUB -NICHT LEITENDES  PERSONAL DES VERWALTUNGSSTELLENPLANS - BEFRISTET</t>
  </si>
  <si>
    <t>COMPETENZE ACCESSORIE - PERSONALE DIRIGENTE RUOLO AMMINISTRATIVO - TEMPO INDETERMINATO</t>
  </si>
  <si>
    <t>ZUSÄTZLICHE BEZÜGE - LEITENDES PERSONAL DES VERWALTUNGSSTELLENPLANS - UNBEFRISTET</t>
  </si>
  <si>
    <t xml:space="preserve">COMPETENZE ACCESSORIE - PERSONALE DIRIGENTE RUOLO AMMINISTRATIVO - TEMPO DETERMINATO </t>
  </si>
  <si>
    <t>ZUSÄTZLICHE BEZÜGE - LEITENDES PERSONAL DES VERWALTUNGSSTELLENPLANS - BEFRISTET</t>
  </si>
  <si>
    <t>COMPETENZE ACCESSORIE - PERSONALE COMPARTO RUOLO AMMINISTRATIVO - TEMPO INDETERMINATO</t>
  </si>
  <si>
    <t>ZUSÄTZLICHE BEZÜGE -NICHT LEITENDES  PERSONAL DES VERWALTUNGSSTELLENPLANS - UNBEFRISTET</t>
  </si>
  <si>
    <t>COMPETENZE ACCESSORIE - PERSONALE COMPARTO RUOLO AMMINISTRATIVO - TEMPO DETERMINATO</t>
  </si>
  <si>
    <t>ZUSÄTZLICHE BEZÜGE -NICHT LEITENDES  PERSONAL DES VERWALTUNGSSTELLENPLANS - BEFRISTET</t>
  </si>
  <si>
    <t xml:space="preserve">INCENTIVI - PERSONALE DIRIGENTE RUOLO AMMINISTRATIVO - TEMPO INDETERMINATO </t>
  </si>
  <si>
    <t>PRODUKTIVITÄTSSTEIGERUNGSPRÄMIEN - LEITENDES PERSONAL DES VERWALTUNGSSTELLENPLANS - UNBEFRISTET</t>
  </si>
  <si>
    <t xml:space="preserve">INCENTIVI - PERSONALE DIRIGENTE RUOLO AMMINISTRATIVO - TEMPO DETERMINATO </t>
  </si>
  <si>
    <t>PRODUKTIVITÄTSSTEIGERUNGSPRÄMIEN - LEITENDES PERSONAL DES VERWALTUNGSSTELLENPLANS - BEFRISTET</t>
  </si>
  <si>
    <t>INCENTIVI - PERSONALE COMPARTO RUOLO AMMINISTRATIVO - TEMPO INDETERMINATO</t>
  </si>
  <si>
    <t>PRODUKTIVITÄTSSTEIGERUNGSPRÄMIEN -NICHT LEITENDES  PERSONAL DES VERWALTUNGSSTELLENPLANS - UNBEFRISTET</t>
  </si>
  <si>
    <t>INCENTIVI - PERSONALE COMPARTO RUOLO AMMINISTRATIVO - TEMPO DETERMINATO</t>
  </si>
  <si>
    <t>PRODUKTIVITÄTSSTEIGERUNGSPRÄMIEN -NICHT LEITENDES  PERSONAL DES VERWALTUNGSSTELLENPLANS - BEFRISTET</t>
  </si>
  <si>
    <t xml:space="preserve">ONERI SOCIALI - PERSONALE DIRIGENTE RUOLO AMMINISTRATIVO - TEMPO INDETERMINATO </t>
  </si>
  <si>
    <t>SOZIALABGABEN - LEITENDES PERSONAL DES VERWALTUNGSSTELLENPLANS - UNBEFRISTET</t>
  </si>
  <si>
    <t xml:space="preserve">ONERI SOCIALI - PERSONALE DIRIGENTE RUOLO AMMINISTRATIVO - TEMPO DETERMINATO </t>
  </si>
  <si>
    <t>SOZIALABGABEN - LEITENDES PERSONAL DES VERWALTUNGSSTELLENPLANS - BEFRISTET</t>
  </si>
  <si>
    <t xml:space="preserve">ONERI SOCIALI - PERSONALE COMPARTO RUOLO AMMINISTRATIVO - TEMPO INDETERMINATO </t>
  </si>
  <si>
    <t>SOZIALABGABEN -NICHT LEITENDES  PERSONAL DES VERWALTUNGSSTELLENPLANS - UNBEFRISTET</t>
  </si>
  <si>
    <t xml:space="preserve">ONERI SOCIALI - PERSONALE COMPARTO RUOLO AMMINISTRATIVO - TEMPO DETERMINATO </t>
  </si>
  <si>
    <t>SOZIALABGABEN -NICHT LEITENDES  PERSONAL DES VERWALTUNGSSTELLENPLANS - BEFRISTET</t>
  </si>
  <si>
    <t xml:space="preserve">ONERI SOCIALI FERIE MATURATE NON GODUTE - PERSONALE DIRIGENTE RUOLO AMMINISTRATIVO - TEMPO INDETERMINATO  </t>
  </si>
  <si>
    <t>SOZIALABGABEN ANGEREIFTER UND NICHT GENOSSENER URLAUB - LEITENDES PERSONAL DES VERWALTUNGSSTELLENPLANS - UNBEFRISTET</t>
  </si>
  <si>
    <t xml:space="preserve">ONERI SOCIALI FERIE MATURATE NON GODUTE - PERSONALE DIRIGENTE RUOLO AMMINISTRATIVO - TEMPO DETERMINATO </t>
  </si>
  <si>
    <t>SOZIALABGABEN ANGEREIFTER UND NICHT GENOSSENER URLAUB - LEITENDES PERSONAL DES VERWALTUNGSSTELLENPLANS - BEFRISTET</t>
  </si>
  <si>
    <t xml:space="preserve">ONERI SOCIALI FERIE MATURATE NON GODUTE - PERSONALE COMPARTO RUOLO AMMINISTRATIVO - TEMPO INDETERMINATO </t>
  </si>
  <si>
    <t>SOZIALABGABEN ANGEREIFTER UND NICHT GENOSSENER URLAUB -NICHT LEITENDES  PERSONAL DES VERWALTUNGSSTELLENPLANS - UNBEFRISTET</t>
  </si>
  <si>
    <t xml:space="preserve">ONERI SOCIALI FERIE MATURATE NON GODUTE - PERSONALE COMPARTO RUOLO AMMINISTRATIVO - TEMPO DETERMINATO </t>
  </si>
  <si>
    <t>SOZIALABGABEN ANGEREIFTER UND NICHT GENOSSENER URLAUB -NICHT LEITENDES  PERSONAL DES VERWALTUNGSSTELLENPLANS - BEFRISTET</t>
  </si>
  <si>
    <t>ACCANTONAMENTI E ONERI DIFFERITI - PERSONALE RUOLO AMMINISTRATIVO</t>
  </si>
  <si>
    <t>RÜCKSTELLUNGEN UND AUFGESCHOBENE ZAHLUNGEN AN DAS PERSONAL DES VERWALTUNGSSTELLENPLANS</t>
  </si>
  <si>
    <t xml:space="preserve">INCENTIVI DA LIQUIDARE - PERSONALE DIRIGENTE RUOLO AMMINISTRATIVO - TEMPO INDETERMINATO  </t>
  </si>
  <si>
    <t>ZU LIQUIDIERENDE   PRODUKTIVITÄTSSTEIGERUNGSPRÄMIEN  - LEITENDES PERSONAL DES VERWALTUNGSSTELLENPLANS - UNBEFRISTET</t>
  </si>
  <si>
    <t xml:space="preserve">INCENTIVI DA LIQUIDARE - PERSONALE DIRIGENTE RUOLO AMMINISTRATIVO - TEMPO DETERMINATO  </t>
  </si>
  <si>
    <t>ZU LIQUIDIERENDE   PRODUKTIVITÄTSSTEIGERUNGSPRÄMIEN  - LEITENDES PERSONAL DES VERWALTUNGSSTELLENPLANS - BEFRISTET</t>
  </si>
  <si>
    <t xml:space="preserve">INCENTIVI DA LIQUIDARE - PERSONALE COMPARTO RUOLO AMMINISTRATIVO - TEMPO INDETERMINATO  </t>
  </si>
  <si>
    <t>ZU LIQUIDIERENDE   PRODUKTIVITÄTSSTEIGERUNGSPRÄMIEN - NICHT LEITENDES  PERSONAL DES VERWALTUNGSSTELLENPLANS - UNBEFRISTET</t>
  </si>
  <si>
    <t xml:space="preserve">INCENTIVI DA LIQUIDARE - PERSONALE COMPARTO RUOLO AMMINISTRATIVO - TEMPO DETERMINATO  </t>
  </si>
  <si>
    <t>ZU LIQUIDIERENDE   PRODUKTIVITÄTSSTEIGERUNGSPRÄMIEN - NICHT LEITENDES  PERSONAL DES VERWALTUNGSSTELLENPLANS - BEFRISTET</t>
  </si>
  <si>
    <t xml:space="preserve">COMPETENZE ACCESSORIE DA LIQUIDARE- PERSONALE DIRIGENTE RUOLO AMMINISTRATIVO - TEMPO INDETERMINATO  </t>
  </si>
  <si>
    <t>ZU LIQUIDIERENDE ZUSÄTZLICHE BEZÜGE - LEITENDES PERSONAL DES VERWALTUNGSSTELLENPLANS - UNBEFRISTET</t>
  </si>
  <si>
    <t xml:space="preserve">COMPETENZE ACCESSORIE DA LIQUIDARE- PERSONALE DIRIGENTE RUOLO AMMINISTRATIVO - TEMPO DETERMINATO  </t>
  </si>
  <si>
    <t>ZU LIQUIDIERENDE ZUSÄTZLICHE BEZÜGE - LEITENDES PERSONAL DES VERWALTUNGSSTELLENPLANS - BEFRISTET</t>
  </si>
  <si>
    <t xml:space="preserve">COMPETENZE ACCESSORIE DA LIQUIDARE- PERSONALE COMPARTO RUOLO AMMINISTRATIVO - TEMPO INDETERMINATO  </t>
  </si>
  <si>
    <t>ZU LIQUIDIERENDE ZUSÄTZLICHE BEZÜGE - NICHT LEITENDES PERSONAL DES VERWALTUNGSSTELLENPLANS - UNBEFRISTET</t>
  </si>
  <si>
    <t xml:space="preserve">COMPETENZE ACCESSORIE DA LIQUIDARE- PERSONALE COMPARTO RUOLO AMMINISTRATIVO - TEMPO DETERMINATO  </t>
  </si>
  <si>
    <t>ZU LIQUIDIERENDE ZUSÄTZLICHE BEZÜGE - NICHT LEITENDES PERSONAL DES VERWALTUNGSSTELLENPLANS - BEFRISTET</t>
  </si>
  <si>
    <t xml:space="preserve">ONERI SOCIALI DA LIQUIDARE - PERSONALE DIRIGENTE RUOLO AMMINISTRATIVO - TEMPO INDETERMINATO  </t>
  </si>
  <si>
    <t>ZU LIQUIDIERENDE SOZIALABGABEN - LEITENDES PERSONAL DES VERWALTUNGSSTELLENPLANS - UNBEFRISTET</t>
  </si>
  <si>
    <t xml:space="preserve">ONERI SOCIALI DA LIQUIDARE - PERSONALE DIRIGENTE RUOLO AMMINISTRATIVO - TEMPO DETERMINATO  </t>
  </si>
  <si>
    <t>ZU LIQUIDIERENDE SOZIALABGABEN - LEITENDES PERSONAL DES VERWALTUNGSSTELLENPLANS - BEFRISTET</t>
  </si>
  <si>
    <t xml:space="preserve">ONERI SOCIALI DA LIQUIDARE - PERSONALE COMPARTO RUOLO AMMINISTRATIVO - TEMPO INDETERMINATO  </t>
  </si>
  <si>
    <t>ZU LIQUIDIERENDE SOZIALABGABEN -NICHT LEITENDES  PERSONAL DES VERWALTUNGSSTELLENPLANS - UNBEFRISTET</t>
  </si>
  <si>
    <t xml:space="preserve">ONERI SOCIALI DA LIQUIDARE - PERSONALE COMPARTO RUOLO AMMINISTRATIVO - TEMPO DETERMINATO  </t>
  </si>
  <si>
    <t xml:space="preserve"> ZU LIQUIDIERENDE SOZIALABGABEN -NICHT LEITENDES  PERSONAL DES VERWALTUNGSSTELLENPLANS - BEFRISTET</t>
  </si>
  <si>
    <t xml:space="preserve">ALTRI ONERI PER IL PERSONALE DA LIQUIDARE - PERSONALE DIRIGENTE RUOLO AMMINISTRATIVO - TEMPO INDETERMINATO  </t>
  </si>
  <si>
    <t>ANDERE ZU LIQUIDIERENDE PERSONALAUSGABEN - LEITENDES PERSONAL DES VERWALTUNGSSTELLENPLANS - UNBEFRISTET</t>
  </si>
  <si>
    <t xml:space="preserve">ALTRI ONERI PER IL PERSONALE DA LIQUIDARE - PERSONALE DIRIGENTE RUOLO AMMINISTRATIVO - TEMPO DETERMINATO  </t>
  </si>
  <si>
    <t>ANDERE ZU LIQUIDIERENDE PERSONALAUSGABEN - LEITENDES PERSONAL DES VERWALTUNGSSTELLENPLANS - BEFRISTET</t>
  </si>
  <si>
    <t xml:space="preserve">ALTRI ONERI PER IL PERSONALE DA LIQUIDARE - PERSONALE COMPARTO RUOLO AMMINISTRATIVO - TEMPO INDETERMINATO  </t>
  </si>
  <si>
    <t>ANDERE ZU LIQUIDIERENDE PERSONALAUSGABEN - NICHT LEITENDES PERSONAL DES VERWALTUNGSSTELLENPLANS - UNBEFRISTET</t>
  </si>
  <si>
    <t xml:space="preserve">ALTRI ONERI PER IL PERSONALE DA LIQUIDARE - PERSONALE COMPARTO RUOLO AMMINISTRATIVO - TEMPO DETERMINATO  </t>
  </si>
  <si>
    <t>ANDERE ZU LIQUIDIERENDE PERSONALAUSGABEN - NICHT LEITENDES PERSONAL DES VERWALTUNGSSTELLENPLANS - BEFRISTET</t>
  </si>
  <si>
    <t xml:space="preserve">ACCANTONAMENTO AL FONDO TFR - PERSONALE DIRIGENTE  RUOLO AMMINISTRATIVO - TEMPO INDETERMINATO  </t>
  </si>
  <si>
    <t>ZUWEISUNG AN RÜCKSTELLUNGEN FÜR ABFERTIGUNG - LEITENDES PERSONAL DES VERWALTUNGSSTELLENPLANS - UNBEFRISTET</t>
  </si>
  <si>
    <t xml:space="preserve">ACCANTONAMENTO AL FONDO TFR - PERSONALE DIRIGENTE  RUOLO AMMINISTRATIVO - TEMPO DETERMINATO  </t>
  </si>
  <si>
    <t>ZUWEISUNG AN RÜCKSTELLUNGEN FÜR ABFERTIGUNG - LEITENDES PERSONAL DES VERWALTUNGSSTELLENPLANS - BEFRISTET</t>
  </si>
  <si>
    <t xml:space="preserve">ACCANTONAMENTO AL FONDO TFR - PERSONALE COMPARTO  RUOLO AMMINISTRATIVO - TEMPO INDETERMINATO  </t>
  </si>
  <si>
    <t>ZUWEISUNG AN RÜCKSTELLUNGEN FÜR ABFERTIGUNG -NICHT LEITENDES  PERSONAL DES VERWALTUNGSSTELLENPLANS - UNBEFRISTET</t>
  </si>
  <si>
    <t xml:space="preserve">ACCANTONAMENTO AL FONDO TFR - PERSONALE COMPARTO  RUOLO AMMINISTRATIVO - TEMPO DETERMINATO  </t>
  </si>
  <si>
    <t>ZUWEISUNG AN RÜCKSTELLUNGEN FÜR ABFERTIGUNG-NICHT LEITENDES  PERSONAL DES VERWALTUNGSSTELLENPLANS - BEFRISTET</t>
  </si>
  <si>
    <t xml:space="preserve">PERSONALE ESTERNO SANITARIO MEDICO  - TEMPO DETERMINATO  </t>
  </si>
  <si>
    <t xml:space="preserve">PERSONALE ESTERNO SANITARIO DIRIGENTE NON MEDICO  - TEMPO DETERMINATO  </t>
  </si>
  <si>
    <t xml:space="preserve">PERSONALE ESTERNO TECNICO  - TEMPO DETERMINATO  </t>
  </si>
  <si>
    <t>PERSONALE  ESTERNO SANITARIO- ASSISTENZA ODONTOIATRICA LP 16/88 ART. 3</t>
  </si>
  <si>
    <t>EXTERNES SANITÄRES PERSONAL - ZAHNÄRZTLICHE LEISTUNGEN LG 16/88 ART. 3</t>
  </si>
  <si>
    <t>COMPENSI PER IL PERSONALE SANITARIO PREPOSTO ASSISTENZA ZOOIATRICA</t>
  </si>
  <si>
    <t>VERGÜTUNGEN FÜR DAS LEITENDE SANITÄRE PERSONAL DER TIERÄRZTLICHEN BETREUUNG</t>
  </si>
  <si>
    <t>INSUSSISTENZE DELL'ATTIVO RELATIVE ALL'ACQUISTO PRESTAZ. SANITARIE DA OPERATORI ACCREDITATI</t>
  </si>
  <si>
    <t>INSUSSISTENZE DELL'ATTIVO RELATIVE ALL'ACQUISTO DI BENI E SERVIZI</t>
  </si>
  <si>
    <t>590.200.14</t>
  </si>
  <si>
    <t>WERTSCHÖPFUNGSSTEUER AUF ZU LIQUIDIERENDE LÖHNE UND GEHÄLTER </t>
  </si>
  <si>
    <t>590.220.05</t>
  </si>
  <si>
    <t>ACCANTONAMENTO AL FONDO IMPOSTE E TASSE</t>
  </si>
  <si>
    <t>ZUWEISUNGEN AN RÜCKSTELLUNG FÜR STEUERN UND GEBÜHREN</t>
  </si>
  <si>
    <t>NICHT ABZIEHBARE MWST GEM.EX-ART.19 ABS. 3, DPR 633/72</t>
  </si>
  <si>
    <t>810.300.50</t>
  </si>
  <si>
    <t>UTILIZZO QUOTA DI CONTRIBUTI IN C/CAPITALE DA AMMINISTRAZIONI STATALI PER RICERCA</t>
  </si>
  <si>
    <t>VERWENDUNG VON ANTEILEN VON STAATLICHEN INVESTITIONSBEITRÄGEN FÜR FORSCHUNG</t>
  </si>
  <si>
    <t>810.300.60</t>
  </si>
  <si>
    <t>UTILIZZO QUOTA DI CONTRIBUTI IN C/CAPITALE DA AMMINISTRAZIONI STATALI - EX ART. 20 LEGGE 67/88</t>
  </si>
  <si>
    <t>VERWENDUNG VON ANTEILEN VON STAATLICHEN INVESTITIONSBEITRÄGEN - GEM. ART. 20 GESETZ 67/88</t>
  </si>
  <si>
    <t>810.300.70</t>
  </si>
  <si>
    <t>UTILIZZO QUOTA DI CONTRIBUTI IN C/CAPITALE DA ALTRI SOGGETTI  PUBBLICI</t>
  </si>
  <si>
    <t>VERWENDUNG VON ANTEILEN DER INVESTITIONSBEITRÄGE VON ANDEREN  ÖFFENTLICHEN SUBJEKTEN</t>
  </si>
  <si>
    <t>UTILIZZO FINANZIAMENTI DA PRIVATI VINCOLATI AD INVESTIMENTI - DONAZIONI E LASCITI</t>
  </si>
  <si>
    <t xml:space="preserve">VERWENDUNG VON PRIVATEN INVESTITIONSGEBUNDENEN FINANZIERUNGEN  - SCHENKUNGEN UND LEGATE </t>
  </si>
  <si>
    <r>
      <t xml:space="preserve">RIMBORSI A FARMACIE PUBBLICHE PER GALENICI </t>
    </r>
    <r>
      <rPr>
        <strike/>
        <sz val="8"/>
        <rFont val="Verdana"/>
        <family val="2"/>
      </rPr>
      <t xml:space="preserve"> </t>
    </r>
  </si>
  <si>
    <t>INCENTIVI DA LIQUIDARE - PERSONALE DIRIGENTE MEDICO RUOLO SANITARIO - TEMPO INDETERMINATO</t>
  </si>
  <si>
    <t>INCENTIVI DA LIQUIDARE - PERSONALE DIRIGENTE MEDICO RUOLO SANITARIO - TEMPO DETERMINATO</t>
  </si>
  <si>
    <t>INCENTIVI DA LIQUIDARE - PERSONALE DIRIGENTE NON MEDICO RUOLO SANITARIO - TEMPO INDETERMINATO</t>
  </si>
  <si>
    <t>INCENTIVI DA LIQUIDARE - PERSONALE DIRIGENTE NON MEDICO RUOLO SANITARIO - TEMPO DETERMINATO</t>
  </si>
  <si>
    <t>INCENTIVI  DA LIQUIDARE - PERSONALE COMPARTO RUOLO SANITARIO - TEMPO INDETERMINATO</t>
  </si>
  <si>
    <t>INCENTIVI DA LIQUIDARE - PERSONALE COMPARTO RUOLO SANITARIO - TEMPO DETERMINATO</t>
  </si>
  <si>
    <t>COMPETENZE ACCESSORIE DA LIQUIDARE - PERSONALE COMPARTO RUOLO SANITARIO - TEMPO INDETERMINATO</t>
  </si>
  <si>
    <t>ALTRI ONERI PER IL PERSONALE DA LIQUIDARE - PERSONALE COMPARTO RUOLO TECNICO - TEMPO INDETERMINATO</t>
  </si>
  <si>
    <t xml:space="preserve">ALTRO PERSONALE ESTERNO SANITARIO COMPARTO - TEMPO DETERMINATO   </t>
  </si>
  <si>
    <t>ALTRE IMMOBILIZZAZIONI</t>
  </si>
  <si>
    <t>ACCANTONAMENTI PER CONTENZIOSO PERSONALE DIPENDENTE</t>
  </si>
  <si>
    <t xml:space="preserve">ALTRE SOPRAVVENIENZE PASSIVE </t>
  </si>
  <si>
    <t>IRAP FERIE MATURATE NON GODUTE</t>
  </si>
  <si>
    <t>IRAP SU RETRIBUZIONI DA LIQUIDARE</t>
  </si>
  <si>
    <t xml:space="preserve">Vorabschluss/ Preconsuntivo </t>
  </si>
  <si>
    <t>PRECONSUNTIVO</t>
  </si>
  <si>
    <t>VORABSCHLUSS</t>
  </si>
  <si>
    <t>MATERIALI E PRODOTTI  PER USO VETERINARIO</t>
  </si>
  <si>
    <t>ABSCHLUSS</t>
  </si>
  <si>
    <t xml:space="preserve">Importi: Euro    </t>
  </si>
  <si>
    <t>400.500.40</t>
  </si>
  <si>
    <t>RIMBORSI PER ASSISTENZA MEDICA NELLE RESIDENZE PER ANZIANI - DA PUBBLICO DELLA PAB</t>
  </si>
  <si>
    <t>VERGÜTUNGEN FÜR ÄRZTLICHE BETREUUNG IN DEN SENIORENWOHNHEIMEN - VON ÖFFENTLICHEN EINRICHTUNGEN DES LANDES</t>
  </si>
  <si>
    <t>400.500.45</t>
  </si>
  <si>
    <t>VERGÜTUNGEN FÜR ÄRZTLICHE BETREUUNG IN DEN SENIORENWOHNHEIMEN - VON PRIVATEN DES LANDES</t>
  </si>
  <si>
    <t>ACQUISTI DI MATERIALI PER MANUTENZIONE</t>
  </si>
  <si>
    <t>EINKÄUFE VON MATERIAL FÜR INSTANDHALTUNG</t>
  </si>
  <si>
    <t>MATERIALI ED ACCESSORI PER MANUTENZIONE AUTOMEZZI</t>
  </si>
  <si>
    <t>MANUTENZIONE E RIPARAZIONE (ORDINARIA ESTERNALIZZATA)</t>
  </si>
  <si>
    <t>INSTANDHALTUNG UND REPARATUREN  (ORDENTLICHE UND AN DRITTE VERGEBENE)</t>
  </si>
  <si>
    <t>ACQUISTI SERVIZI SANITARI PER MEDICINA DI BASE</t>
  </si>
  <si>
    <t>EINKÄUFE VON SANITÄREN LEISTUNGEN - BASISMEDIZIN</t>
  </si>
  <si>
    <t>ACQUISTI SERVIZI SANITARI PER ASSISTENZA FARMACEUTICA</t>
  </si>
  <si>
    <t>EINKÄUFE VON SANITÄREN LEISTUNGEN FÜR PHARMAZEUTISCHE BETREUUNG</t>
  </si>
  <si>
    <t>370.200.12</t>
  </si>
  <si>
    <t>ACQUISTI DI SERVIZI PER ASSISTENZA FARMACEUTICA DA AZIENDE SANITARIE ESTERE (MOBILITÁ COMPENSATA)</t>
  </si>
  <si>
    <t>ANKAUF LEISTUNGEN FÜR PHARMAZEUTISCHE BETREUUNG VON AUSLÄNDISCHEN SANITÄTSBETRIEBEN (VERRECHNETE MOBILITÄT)</t>
  </si>
  <si>
    <t>ACQUISTI DI SERVIZI PER ASSISTENZA FARMACEUTICA DA AZIENDE SANITARIE EXTRA-PAB (MOBILITÀ COMPENSATA)</t>
  </si>
  <si>
    <t>420.260.00</t>
  </si>
  <si>
    <t>260</t>
  </si>
  <si>
    <t>CONTRIBUTI A SOCIETÁ PARTECIPATE E/O ENTI DIPENDENTI DELLA PAB</t>
  </si>
  <si>
    <t>BEITRÄGE AN BETEILIGTE UNTERNEHMEN UND/ODER ABHÄNGIGE KÖRPERSCHAFTEN DES LANDES</t>
  </si>
  <si>
    <t>420.260.10</t>
  </si>
  <si>
    <t xml:space="preserve">ALTRI CANONI DI NOLEGGIO </t>
  </si>
  <si>
    <t>SONSTIGE GEBÜHREN FÜR MIETE</t>
  </si>
  <si>
    <t>ZUWEISUNGEN AN RÜCKSTELLUNGEN FÜR SONSTIGE AUSZUZAHLENDE ABGABEN - LEITUNGSORGANE</t>
  </si>
  <si>
    <t>ZUWEISUNG AN RÜCKSTELLUNG FÜR LEISTUNGSPRÄMIE (SUMAI)</t>
  </si>
  <si>
    <t>TRASFERIMENTI PREVISTI DALL'ART. 7 del D.LGS. 19.11.2008 N. 194 (RIFINANZIAMENTO CONTROLLI  VETERINARI UFFICIALI)</t>
  </si>
  <si>
    <t>ÜBERWEISUNGEN IM SINNE VON ART. 7 DER GESETZESVERORDNUNG NR. 194 vom 19.11.2008 (REFINANZIERUNG AMTSTIERÄRZTLICHE KONTROLLEN)</t>
  </si>
  <si>
    <t>ZUWEISUNGEN AN RÜCKSTELLUNGEN FÜR SONSTIGE ZU LIQUIDIERENDE AUFWENDUNGEN - RECHNUNGSREVISORENKOLLEGIUM</t>
  </si>
  <si>
    <t>ACCANTONAMENTI PER RINNOVO CONVENZIONI</t>
  </si>
  <si>
    <t>ZUWEISUNGEN AN RÜCKSTELLUNGEN FÜR VERTRAGSERNEUERUNGEN</t>
  </si>
  <si>
    <t>535.700.25</t>
  </si>
  <si>
    <t>ACCANTONAMENTI PER CONTENZIOSO PERSONALE NON DIPENDENTE</t>
  </si>
  <si>
    <t>ZUWEISUNGEN AN RÜCKSTELLUNGEN FÜR STREIFÄLLE DES NICHT BEDIENSTETEN PERSONALS</t>
  </si>
  <si>
    <t>SOPRAVVENIENZE PASSIVE V/TERZI RELATIVE ALLA MOBILITÀ EXTRA PAB</t>
  </si>
  <si>
    <t>AUSSERORDENTLICHE AUFWÄNDE GEGENÜBER DRITTEN BETREFFEND MOBILITÄT AUSSERHALB DES LANDES</t>
  </si>
  <si>
    <t>INSUSSISTENZE DELL'ATTIVO RELATIVE ALLA MOBILITÀ EXTRA PAB</t>
  </si>
  <si>
    <t>AKTIVSCHWUND BETREFFEND DIE MOBILITÄT AUSSERHALB DES LANDES</t>
  </si>
  <si>
    <t>MINUSVALENZE DA ALIENAZIONI DI IMMOBILIZZAZIONI ACQUISITE CON FINANZIAMENTI PER INVESTIMENTI - SOGGETTE A STERILIZZAZIONE</t>
  </si>
  <si>
    <t>VERLUSTE AUS VERÄUSSERUNGEN VON ANLAGEGÜTERN, DIE MIT FINANZIERUNGEN FÜR INVESTITIONEN ERWORBEN WURDEN - DER STERILISIERUNG UNTERWORFEN</t>
  </si>
  <si>
    <t xml:space="preserve">MINUSVALENZE DA ALIENAZIONI DI IMMOBILIZZAZIONI ACQUISITE CON FINANZIAMENTI PER INVESTIMENTI - SOGGETTE A STERILIZZAZIONE </t>
  </si>
  <si>
    <t>MINUSVALENZE DA ALIENAZIONI DI IMMOBILIZZAZIONI ACQUISITE CON RISERVA UTILE O ALTRI FINANZIAMENTI - NON SOGGETTE A STERILIZZAZIONE</t>
  </si>
  <si>
    <t>VERLUSTE AUS VERÄUSSERUNGEN VON MIT GEWINNVORTRÄGEN ODER ANDEREN FINANZIERUNGEN ERWORBENEN ANLAGEGÜTERN - NICHT DER STERILISIERUNG UNTERWORFEN</t>
  </si>
  <si>
    <t>ASSISTENZA INTEGRATIVA</t>
  </si>
  <si>
    <t>ERGÄNZENDE BETREUUNG</t>
  </si>
  <si>
    <t>RIMBORSI A FARMACIE PUBBLICHE PER PRESIDI SANITARI EX LP 16/2012</t>
  </si>
  <si>
    <t>RÜCKERSTATTUNGEN AN ÖFFENTLICHE APOTHEKEN FÜR SANITÄRE BEHELFE GEM. LG 16/2012</t>
  </si>
  <si>
    <t>400.700.21</t>
  </si>
  <si>
    <t>RIMBORSI A FARMACIE PUBBLICHE PER PRESIDI SANITARI EROGATI ALLE CASE DI RIPOSO</t>
  </si>
  <si>
    <t xml:space="preserve">RÜCKERSTATTUNGEN AN ÖFFENTLICHE APOTHEKEN FÜR VERSORGUNG SENIORENWOHNHEIME MIT SANITÄREN BEHELFEN </t>
  </si>
  <si>
    <t>RIMBORSI A FARMACIE PRIVATE ED ESERCIZI COMMERCIALI PER PRESIDI SANITARI EX LP 16/2012</t>
  </si>
  <si>
    <t>RÜCKERSTATTUNGEN AN PRIVATE APOTHEKEN UND HANDELSBETRIEBE FÜR SANITÄRE BEHELFE GEM. LG 16/2012</t>
  </si>
  <si>
    <t>RÜCKERSTATTUNGEN AN PRIVATE APOTHEKEN UND HANDELSBETRIEBE FÜR GALENIKA</t>
  </si>
  <si>
    <t>RÜCKERSTATTUNGEN AN PRIVATE APOTHEKEN UND HANDELSBETRIEBE FÜR DIÄTPRODUKTE</t>
  </si>
  <si>
    <t>PRESTAZIONI DI CUI L.P. 16/2012 (GALENICI E MATERIALE SANITARIO)</t>
  </si>
  <si>
    <t>LEISTUNGEN GEM. LG  16/2012 (GALENIKA UND SANITÄRES MATERIAL)</t>
  </si>
  <si>
    <t>810.320.00</t>
  </si>
  <si>
    <t>UTILIZZO FINANZIAMENTI PER INVESTIMENTI DA PLUSVALENZE E CONTRIBUTI REINVESTITI</t>
  </si>
  <si>
    <t>VERWENDUNG VON FINANZIERUNGEN AUS INVESTIERTEN VERÄUSSERUNGSGEWINNEN UND BEITRÄGEN</t>
  </si>
  <si>
    <t>810.320.10</t>
  </si>
  <si>
    <t>INSUSSISTENZE DEL PASSIVO RELATIVE ALLA MOBILITÀ EXTRA PAB</t>
  </si>
  <si>
    <t>PASSIVSCHWUND BETREFFEND DIE MOBILITÄT AUSSERHALB DES LANDES</t>
  </si>
  <si>
    <t>SOPRAVVENIENZE ATTIVE V/TERZI RELATIVE ALLA MOBILITÀ EXTRA PAB</t>
  </si>
  <si>
    <t>AUSSERORDENTLICHE ERTRÄGE GEGENÜBER DRITTEN BETREFFEND MOBILITÄT AUSSERHALB DES LANDES</t>
  </si>
  <si>
    <t>ALTRI INTERESSI ATTIVI</t>
  </si>
  <si>
    <t>SONSTIGE AKTIVZINSEN</t>
  </si>
  <si>
    <t>SPERIMENTAZIONE FARMACI</t>
  </si>
  <si>
    <t>MODELLVERSUCHE MEDIKAMENTE</t>
  </si>
  <si>
    <t>390.100.05</t>
  </si>
  <si>
    <t>ASSISTENZA SPECIALISTICA ESTERNA DA IRCCS E POLICLINICI PRIVATI CONVENZIONATI</t>
  </si>
  <si>
    <t>EXTERNE FACHÄRZTLICHE BETREUUNG VON KONVENTIONIERTEN PRIVATEN IRCCS UND POLIKLINIKEN</t>
  </si>
  <si>
    <t>390.100.12</t>
  </si>
  <si>
    <t>ASSISTENZA SPECIALISTICA ESTERNA DA OSPEDALI CLASSIFICATI PRIVATI CONVENZIONATI</t>
  </si>
  <si>
    <t>EXTERNE FACHÄRZTLICHE BETREUUNG VON KONVENTIONIERTEN ALS PRIVAT EINGESTUFTEN KRANKENHÄUSERN</t>
  </si>
  <si>
    <t>B.2.A.3.5.B</t>
  </si>
  <si>
    <t>Servizi sanitari per assistenza specialistica da Ospedali classificati privati</t>
  </si>
  <si>
    <t>ASSISTENZA SPECIALISTICA ESTERNA DA ALTRI SOGGETTI PRIVATI CONVENZIONATI</t>
  </si>
  <si>
    <t>EXTERNE FACHÄRZTLICHE BETREUUNG VON ANDEREN KONVENTIONIERTEN PRIVATEN SUBJEKTEN</t>
  </si>
  <si>
    <t>ASSISTENZA SPECIALISTICA ESTERNA DA IRCCS PRIVATI E POLICLINICI PRIVATI</t>
  </si>
  <si>
    <t>EXTERNE FACHÄRZTLICHE BETREUUNG VON PRIVATEN IRCCS UND POLIKLINIKEN</t>
  </si>
  <si>
    <t>ASSISTENZA SPECIALISTICA ESTERNA DA CASE DI CURA PRIVATE</t>
  </si>
  <si>
    <t>390.150.14</t>
  </si>
  <si>
    <t xml:space="preserve">ASSISTENZA SPECIALISTICA ESTERNA DA OSPEDALI CLASSIFICATI PRIVATI </t>
  </si>
  <si>
    <t>EXTERNE FACHÄRZTLICHE BETREUUNG VON  ALS PRIVAT EINGESTUFTEN KRANKENHÄUSERN</t>
  </si>
  <si>
    <t>ASSISTENZA SPECIALISTICA ESTERNA DA PRIVATO PER CITTADINI NON RESIDENTI (MOBILITÀ ATTIVA IN COMPENSAZIONE)</t>
  </si>
  <si>
    <t>ASSISTENZA SPECIALISTICA ESTERNA DA ALTRI PRIVATI</t>
  </si>
  <si>
    <t>390.150.40</t>
  </si>
  <si>
    <t>ASSISTENZA SPECIALISTICA ESTERNA EROGATA DA ISTITUTI PUBBLICI EXTRA PAB (FATTURATA DIRETTAMENTE)</t>
  </si>
  <si>
    <t>EXTERNE FACHÄRZTLICHE BETREUUNG VON ÖFFENTLICHEN EINRICHTUNGEN AUSSERHALB DES LANDES (DIREKT VERRECHNET)</t>
  </si>
  <si>
    <t>390.150.50</t>
  </si>
  <si>
    <t>ASSISTENZA SPECIALISTICA ESTERNA DA AZIENDE SANITARIE ESTERE (MOBILITÁ COMPENSATA)</t>
  </si>
  <si>
    <t>ACQUISTI SERVIZI SANITARI PER ASSISTENZA PROTESICA, RIABILITATIVA E INTEGRATIVA E ACQUISTO PRESTAZIONI DI PSICHIATRIA, DISTRIBUZIONE DIRETTA FARMACI, TERMALI  E SOCIO SANITARIE A RILEVANZA SANITARIA</t>
  </si>
  <si>
    <t>ANKAUF VON SANITÄREN LEISTUNGEN FÜR PROTHETISCHE, ERGÄNZENDE UND REHABILITATIONSBETREUUNG  SOWIE VON PSYCHIATRISCHEN LEISTUNGEN, LEISTUNGEN FÜR DIE DIREKTE VERTEILUNG VON MEDIKAMENTEN, THERMALLEISTUNGEN UND SOZIAL-GESUNDHEITLICHEN LEISTUNGEN VON GESUNDHEITLICHER RELEVANZ</t>
  </si>
  <si>
    <t>PROTHETISCHE BETREUUNG ART. 26, ABSATZ 3 G. 833/78 UND M.D.  332 VOM 27. AUGUST 1999</t>
  </si>
  <si>
    <t>400.150.00</t>
  </si>
  <si>
    <t>ASSISTENZA RIABILITATIVA DA SOGGETTI PUBBLICI</t>
  </si>
  <si>
    <t xml:space="preserve">REHABILITATIONSBETREUUNG VON ÖFFENTLICHEN SUBJEKTEN </t>
  </si>
  <si>
    <t>400.150.10</t>
  </si>
  <si>
    <t>ASSISTENZA RIABILITATIVA RESIDENZIALE E SEMIRESIDENZIALE EX ART 26  L. 833/78 IN ISTITUTI PUBBLICI EXTRA PAB</t>
  </si>
  <si>
    <t>STATIONÄRE UND TEILSTATIONÄRE REHABILITATIONSBETREUUNG IN ÖFFENTLICHEN EINRICHTUNGEN AUSSERHALB DES LANDES GEMÄSS ART. 26 G. 833/78</t>
  </si>
  <si>
    <t>ASSISTENZA RIABILITATIVA DA SOGGETTI PRIVATI</t>
  </si>
  <si>
    <t>REHABILITATIONSBETREUUNG VON PRIVATEN SUBJEKTEN</t>
  </si>
  <si>
    <t>400.200.05</t>
  </si>
  <si>
    <t>ASSISTENZA RIABILITATIVA AMBULATORIALE E DOMICILIARE EX ART. 26  L. 833/78 EROGATA DA ISTITUTI PRIVATI NELLA PAB</t>
  </si>
  <si>
    <t>REHABILITATIONSBETREUUNG IM AMBULATORIUM UND ZUHAUSE GEMÄSS ART. 26 G. 833/78 VON PRIVATEN EINRICHTUNGEN DES LANDES</t>
  </si>
  <si>
    <t>ACQUISTO PRESTAZIONI SOCIO-SANITARIE A RILEVANZA SANITARIA - ASSISTENZA A TOSSICODIPENDENTI</t>
  </si>
  <si>
    <t>ANKAUF SOZIAL-GESUNDHEITLICHER LEISTUNGEN VON GESUNDHEITLICHER RELEVANZ - BETREUUNG VON DROGENABHÄNGIGEN</t>
  </si>
  <si>
    <t>400.300.30</t>
  </si>
  <si>
    <t>PRESTAZIONI DI ASSISTENZA AMBULATORIALE E DOMICILIARE AI TOSSICODIPENDENTI EROGATA DA ISTITUTI PRIVATI DELLA PAB</t>
  </si>
  <si>
    <t>BETREUUNG VON DROGENABHÄNGIGEN IM AMBULATORIUM UND ZUHAUSE VON PRIVATEN EINRICHTUNGEN DES LANDES</t>
  </si>
  <si>
    <t>400.300.40</t>
  </si>
  <si>
    <t>PRESTAZIONI DI ASSISTENZA RIABILITATIVA RESIDENZIALE E SEMIRESIDENZIALE AI TOSSICODIPENDENTI IN ISTITUTI PUBBLICI DELLA PAB</t>
  </si>
  <si>
    <t>STATIONÄRE UND TEILSTATIONÄRE REHABILITATIONSBETREUUNG DROGENABHÄNGIGER IN  ÖFFENTLICHEN EINRICHTUNGEN DES LANDES</t>
  </si>
  <si>
    <t>400.300.50</t>
  </si>
  <si>
    <t>PRESTAZIONI DI ASSISTENZA RIABILITATIVA RESIDENZIALE E SEMIRESIDENZIALE AI TOSSICODIPENDENTI IN ISTITUTI PUBBLICI EXTRA PAB</t>
  </si>
  <si>
    <t>STATIONÄRE UND TEILSTATIONÄRE REHABILITATIONSBETREUUNG DROGENABHÄNGIGER IN ÖFFENTLICHEN EINRICHTUNGEN AUSSERHALB DES LANDES</t>
  </si>
  <si>
    <t>400.300.60</t>
  </si>
  <si>
    <t>PRESTAZIONI DI ASSISTENZA RIABILITATIVA RESIDENZIALE E SEMIRESIDENZIALE AI TOSSICODIPENDENTI IN ISTITUTI PRIVATI DELLA PAB</t>
  </si>
  <si>
    <t>STATIONÄRE UND TEILSTATIONÄRE REHABILITATIONSBETREUUNG DROGENABHÄNGIGER IN  PRIVATEN EINRICHTUNGEN DES LANDES</t>
  </si>
  <si>
    <t>400.300.70</t>
  </si>
  <si>
    <t>PRESTAZIONI DI ASSISTENZA RIABILITATIVA RESIDENZIALE E SEMIRESIDENZIALE AI TOSSICODIPENDENTI IN ISTITUTI PRIVATI EXTRA PAB</t>
  </si>
  <si>
    <t>STATIONÄRE UND TEILSTATIONÄRE REHABILITATIONSBETREUUNG DROGENABHÄNGIGER IN  PRIVATEN EINRICHTUNGEN AUSSERHALB DES LANDES</t>
  </si>
  <si>
    <t>ACQUISTO PRESTAZIONI DI PSICHIATRIA RESIDENZIALE E SEMIRESIDENZIALE</t>
  </si>
  <si>
    <t>ANKAUF VON STATIONÄR UND TEILSTATIONÄR ERBRACHTEN PSYCHIATRISCHEN LEISTUNGEN</t>
  </si>
  <si>
    <t>400.400.30</t>
  </si>
  <si>
    <t>PRESTAZIONI DI PSICHIATRIA RESIDENZIALE E SEMIRESIDENZIALE AI DISABILI PSICHICI DA PUBBLICO DELLA PAB</t>
  </si>
  <si>
    <t>STATIONÄR UND TEILSTATIONÄR ERBRACHTE PSYCHIATRISCHE LEISTUNGEN AN GEISTIG BEHINDERTEN VON ÖFFENTLICHEN EINRICHTUNGEN DES LANDES</t>
  </si>
  <si>
    <t>B.2.A.8.2</t>
  </si>
  <si>
    <t xml:space="preserve">da pubblico (altri soggetti pubbl. della Regione) </t>
  </si>
  <si>
    <t>400.400.40</t>
  </si>
  <si>
    <t>PRESTAZIONI DI PSICHIATRIA RESIDENZIALE E SEMIRESIDENZIALE AI DISABILI PSICHICI DA PUBBLICO EXTRA PAB</t>
  </si>
  <si>
    <t>STATIONÄR UND TEILSTATIONÄR ERBRACHTE PSYCHIATRISCHE LEISTUNGEN AN GEISTIG BEHINDERTEN VON ÖFFENTLICHEN EINRICHTUNGEN AUSSERHALB DES LANDES</t>
  </si>
  <si>
    <t>400.400.50</t>
  </si>
  <si>
    <t>PRESTAZIONI DI PSICHIATRIA RESIDENZIALE E SEMIRESIDENZIALE AI DISABILI PSICHICI DA PRIVATO DELLA PAB</t>
  </si>
  <si>
    <t>STATIONÄR UND TEILSTATIONÄR ERBRACHTE PSYCHIATRISCHE LEISTUNGEN AN GEISTIG BEHINDERTEN VON PRIVATEN EINRICHTUNGEN DES LANDES</t>
  </si>
  <si>
    <t>400.400.60</t>
  </si>
  <si>
    <t>PRESTAZIONI DI PSICHIATRIA RESIDENZIALE E SEMIRESIDENZIALE AI DISABILI PSICHICI DA PRIVATO EXTRA PAB</t>
  </si>
  <si>
    <t>STATIONÄR UND TEILSTATIONÄR ERBRACHTE PSYCHIATRISCHE LEISTUNGEN AN GEISTIG BEHINDERTEN VON PRIVATEN EINRICHTUNGEN AUSSERHALB DES LANDES</t>
  </si>
  <si>
    <t>400.450.00</t>
  </si>
  <si>
    <t xml:space="preserve">ACQUISTO PRESTAZIONI SOCIO-SANITARIE A RILEVANZA SANITARIA - ASSISTENZA A DISABILI </t>
  </si>
  <si>
    <t>ANKAUF SOZIAL-GESUNDHEITLICHER LEISTUNGEN VON GESUNDHEITLICHER RELEVANZ - BETREUUNG VON BEHINDERTEN</t>
  </si>
  <si>
    <t>400.450.10</t>
  </si>
  <si>
    <t>PRESTAZIONI DI ASSISTENZA RIABILITATIVA RESIDENZIALE E SEMIRESIDENZIALE A DISABILI FISICI IN ISTITUTI PUBBLICI DELLA PAB</t>
  </si>
  <si>
    <t>STATIONÄRE UND TEILSTATIONÄRE REHABILITATIONSBETREUUNG KÖRPERLICH BEHINDERTER IN  ÖFFENTLICHEN EINRICHTUNGEN DES LANDES</t>
  </si>
  <si>
    <t>400.450.20</t>
  </si>
  <si>
    <t>PRESTAZIONI DI ASSISTENZA RIABILITATIVA RESIDENZIALE E SEMIRESIDENZIALE A DISABILI FISICI IN ISTITUTI PUBBLICI EXTRA PAB</t>
  </si>
  <si>
    <t>STATIONÄRE UND TEILSTATIONÄRE REHABILITATIONSBETREUUNG KÖRPERLICH BEHINDERTER IN  ÖFFENTLICHEN EINRICHTUNGEN AUSSERHALB DES LANDES</t>
  </si>
  <si>
    <t>400.450.30</t>
  </si>
  <si>
    <t>PRESTAZIONI DI ASSISTENZA RIABILITATIVA RESIDENZIALE E SEMIRESIDENZIALE A DISABILI FISICI IN ISTITUTI PRIVATI DELLA PAB</t>
  </si>
  <si>
    <t>STATIONÄRE UND TEILSTATIONÄRE REHABILITATIONSBETREUUNG KÖRPERLICH BEHINDERTER IN  PRIVATEN EINRICHTUNGEN DES LANDES</t>
  </si>
  <si>
    <t>400.450.40</t>
  </si>
  <si>
    <t>PRESTAZIONI DI ASSISTENZA RIABILITATIVA RESIDENZIALE E SEMIRESIDENZIALE A DISABILI FISICI IN ISTITUTI PRIVATI EXTRA PAB</t>
  </si>
  <si>
    <t>STATIONÄRE UND TEILSTATIONÄRE REHABILITATIONSBETREUUNG KÖRPERLICH BEHINDERTER IN  PRIVATEN EINRICHTUNGEN AUSSERHALB DES LANDES</t>
  </si>
  <si>
    <t>ASSISTENZA TERRITORIALE RESIDENZIALE PER ANZIANI NON AUTOSUFFICIENTI - RETTA GIORNALIERA - DA ISTITUTI PUBBLICI DELLA PAB</t>
  </si>
  <si>
    <t>ASSISTENZA TERRITORIALE RESIDENZIALE  PER ANZIANI NON AUTOSUFFICIENTI - RETTA GIORNALIERA - DA PRIVATO DELLA PAB</t>
  </si>
  <si>
    <t>ASSISTENZA TERRITORIALE RESIDENZIALE PER ANZIANI NON AUTOSUFFICIENTI - COSTI DEL PERSONALE DA ISTITUTI PUBBLICI  DELLA PAB</t>
  </si>
  <si>
    <t>ASSISTENZA TERRITORIALE RESIDENZIALE PER ANZIANI NON AUTOSUFFICIENTI - COSTI DEL PERSONALE - DA PRIVATO DELLA PAB</t>
  </si>
  <si>
    <t>ASSISTENZA TERRITORIALE RESIDENZIALE PER ANZIANI NON AUTOSUFFICIENTI - DA ISTITUTI PUBBLICI EXTRA PAB</t>
  </si>
  <si>
    <t>ASSISTENZA TERRITORIALE RESIDENZIALE PER ANZIANI NON AUTOSUFFICIENTI - DA PRIVATO EXTRA PAB</t>
  </si>
  <si>
    <t>STATIONÄRE BETREUUNG VON ALTEN, PFLEGEBEDÜRFTIGEN MENSCHEN AUF DEM TERRITORIUM - TAGESSATZ - VON ÖFFENTLICHEN EINRICHTUNGEN DES LANDES</t>
  </si>
  <si>
    <t>STATIONÄRE BETREUUNG VON ALTEN, PFLEGEBEDÜRFTIGEN MENSCHEN AUF DEM TERRITORIUM - PERSONALKOSTEN - VON ÖFFENTLICHEN EINRICHTUNGEN DES LANDES</t>
  </si>
  <si>
    <t>STATIONÄRE BETREUUNG VON ALTEN, PFLEGEBEDÜRFTIGEN MENSCHEN AUF DEM TERRITORIUM - VON ÖFFENTLICHEN EINRICHTUNGEN AUSSERHALB DES LANDES</t>
  </si>
  <si>
    <t>STATIONÄRE BETREUUNG VON ALTEN, PFLEGEBEDÜRFTIGEN MENSCHEN AUF DEM TERRITORIUM - VON PRIVATEN AUSSERHALB DES LANDES</t>
  </si>
  <si>
    <t>400.550.00</t>
  </si>
  <si>
    <t>ACQUISTO PRESTAZIONI SOCIO-SANITARIE A RILEVANZA SANITARIA - CURE PALLIATIVE</t>
  </si>
  <si>
    <t>ANKAUF SOZIAL-GESUNDHEITLICHER LEISTUNGEN VON GESUNDHEITLICHER RELEVANZ - PALLIATIVBETREUUNG</t>
  </si>
  <si>
    <t>400.550.10</t>
  </si>
  <si>
    <t>PRESTAZIONI DI ASSISTENZA AMBULATORIALE E DOMICILIARE PER CURE PALLIATIVE EROGATA  DA ISTITUTI PUBBLICI DELLA PAB</t>
  </si>
  <si>
    <t>PALLIATIVBETREUUNG IM AMBULATORIUM UND ZUHAUSE VON ÖFFENTLICHEN EINRICHTUNGEN DES LANDES</t>
  </si>
  <si>
    <t>400.550.20</t>
  </si>
  <si>
    <t>PRESTAZIONI DI ASSISTENZA AMBULATORIALE E DOMICILIARE PER CURE PALLIATIVE EROGATA DA ISTITUTI PUBBLICI EXTRA PAB</t>
  </si>
  <si>
    <t>PALLIATIVBETREUUNG IM AMBULATORIUM UND ZUHAUSE VON ÖFFENTLICHEN EINRICHTUNGEN AUSSERHALB DES LANDES</t>
  </si>
  <si>
    <t>400.550.30</t>
  </si>
  <si>
    <t>PRESTAZIONI DI ASSISTENZA AMBULATORIALE E DOMICILIARE PER CURE PALLIATIVE EROGATA DA ISTITUTI PRIVATI DELLA PAB</t>
  </si>
  <si>
    <t>PALLIATIVBETREUUNG IM AMBULATORIUM UND ZUHAUSE VON PRIVATEN EINRICHTUNGEN DES LANDES</t>
  </si>
  <si>
    <t>400.550.40</t>
  </si>
  <si>
    <t>PRESTAZIONI DI ASSISTENZA AMBULATORIALE E DOMICILIARE PER CURE PALLIATIVE EROGATA DA ISTITUTI PRIVATI EXTRA PAB</t>
  </si>
  <si>
    <t>PALLIATIVBETREUUNG IM AMBULATORIUM UND ZUHAUSE VON PRIVATEN EINRICHTUNGEN AUSSERHALB DES LANDES</t>
  </si>
  <si>
    <t>400.550.50</t>
  </si>
  <si>
    <t>PRESTAZIONI DI ASSISTENZA RIABILITATIVA RESIDENZIALE E SEMIRESIDENZIALE PER CURE PALLIATIVE IN ISTITUTI PUBBLICI DELLA PAB</t>
  </si>
  <si>
    <t>STATIONÄRE UND TEILSTATIONÄRE REHABILITATIONSLEISTUNGEN FÜR PALLIATIVBETREUUNG IN  ÖFFENTLICHEN EINRICHTUNGEN DES LANDES</t>
  </si>
  <si>
    <t>400.550.60</t>
  </si>
  <si>
    <t>PRESTAZIONI DI ASSISTENZA RIABILITATIVA RESIDENZIALE E SEMIRESIDENZIALE PER CURE PALLIATIVE IN ISTITUTI PUBBLICI EXTRA PAB</t>
  </si>
  <si>
    <t>STATIONÄRE UND TEILSTATIONÄRE REHABILITATIONSLEISTUNGEN FÜR PALLIATIVBETREUUNG IN  ÖFFENTLICHEN EINRICHTUNGEN AUSSERHALB DES LANDES</t>
  </si>
  <si>
    <t>400.550.70</t>
  </si>
  <si>
    <t>PRESTAZIONI DI ASSISTENZA RIABILITATIVA RESIDENZIALE E SEMIRESIDENZIALE PER CURE PALLIATIVE IN ISTITUTI PRIVATI DELLA PAB</t>
  </si>
  <si>
    <t>STATIONÄRE UND TEILSTATIONÄRE REHABILITATIONSLEISTUNGEN FÜR PALLIATIVBETREUUNG IN  PRIVATEN EINRICHTUNGEN DES LANDES</t>
  </si>
  <si>
    <t>400.550.80</t>
  </si>
  <si>
    <t>PRESTAZIONI DI ASSISTENZA RIABILITATIVA RESIDENZIALE E SEMIRESIDENZIALE PER CURE PALLIATIVE IN ISTITUTI PRIVATI EXTRA PAB</t>
  </si>
  <si>
    <t>STATIONÄRE UND TEILSTATIONÄRE REHABILITATIONSLEISTUNGEN FÜR PALLIATIVBETREUUNG IN  PRIVATEN EINRICHTUNGEN AUSSERHALB DES LANDES</t>
  </si>
  <si>
    <t>400.570.00</t>
  </si>
  <si>
    <t>ACQUISTO PRESTAZIONI SOCIO-SANITARIE A RILEVANZA SANITARIA - ASSISTENZA A PERSONE AFFETTE DA HIV</t>
  </si>
  <si>
    <t>ANKAUF SOZIAL-GESUNDHEITLICHER LEISTUNGEN VON GESUNDHEITLICHER RELEVANZ - BETREUUNG VON PERSONEN MIT HIV-INFEKTION</t>
  </si>
  <si>
    <t>400.570.10</t>
  </si>
  <si>
    <t>PRESTAZIONI DI ASSISTENZA RIABILITATIVA RESIDENZIALE E SEMIRESIDENZIALE A PERSONE AFFETTE DA HIV IN ISTITUTI PRIVATI DELLA PAB</t>
  </si>
  <si>
    <t>STATIONÄRE UND TEILSTATIONÄRE REHABILITATIONSBETREUUNG VON PERSONEN MIT HIV-INFEKTION IN  PRIVATEN EINRICHTUNGEN DES LANDES</t>
  </si>
  <si>
    <t>400.570.20</t>
  </si>
  <si>
    <t>PRESTAZIONI DI ASSISTENZA RIABILITATIVA RESIDENZIALE E SEMIRESIDENZIALE A PERSONE AFFETTE DA HIV IN ISTITUTI PRIVATI EXTRA PAB</t>
  </si>
  <si>
    <t>STATIONÄRE UND TEILSTATIONÄRE REHABILITATIONSBETREUUNG VON PERSONEN MIT HIV-INFEKTION IN  PRIVATEN EINRICHTUNGEN AUSSERHALB DES LANDES</t>
  </si>
  <si>
    <t>410.100.49</t>
  </si>
  <si>
    <t>49</t>
  </si>
  <si>
    <t>ASSISTENZA OSPEDALIERA IN REGIME DI RICOVERO DA  CASE DI CURA PRIVATE CONVENZIONATE - PER ACUZIE</t>
  </si>
  <si>
    <t>ASSISTENZA OSPEDALIERA IN REGIME DI RICOVERO DA  CASE DI CURA PRIVATE CONVENZIONATE - PER POST-ACUZIE</t>
  </si>
  <si>
    <t>410.100.52</t>
  </si>
  <si>
    <t>ASSISTENZA OSPEDALIERA IN REGIME DI RICOVERO DA OSPEDALI CLASSIFICATI PRIVATI</t>
  </si>
  <si>
    <t>STATIONÄRE KRANKENHAUSBETREUUNG VON ALS PRIVAT EINGESTUFTEN KRANKENHÄUSERN</t>
  </si>
  <si>
    <t>B.2.A.7.4.B</t>
  </si>
  <si>
    <t>Servizi sanitari per assistenza ospedaliera da Ospedali Classificati privati</t>
  </si>
  <si>
    <t>PRESTAZIONI DI RICOVERO DA  PRIVATI PER CITTADINI NON RESIDENTI NELLA PAB (MOBILITÁ ATTIVA IN COMPENSAZIONE)</t>
  </si>
  <si>
    <t>AUFENTHALTSBEZOGENE LEISTUNGEN VON PRIVATEN FÜR NICHT IM LAND ANSÄSSIGE BÜRGER (AKTIVE VERRECHNETE MOBILITÄT)</t>
  </si>
  <si>
    <t>ALTRI SERVIZI SANITARI E SOCIO-SANITARI A RILEVANZA SANITARIA DA AZIENDE SANITARIE EXTRA-PAB (FATTURATE DIRETTAMENTE)</t>
  </si>
  <si>
    <t>SONSTIGE GESUNDHEITSDIENSTE UND SOZIAL-GESUNDHEITLICHE DIENSTE VON GESUNDHEITLICHER RELEVANZ VON SANITÄTSBETRIEBEN  AUSSERHALB DES LANDES (DIREKT VERRECHNET)</t>
  </si>
  <si>
    <t>ALTRI SERVIZI SANITARI E SOCIO-SANITARI A RILEVANZA SANITARIA DA  ALTRI SOGGETTI PUBBLICI EXTRA  PAB</t>
  </si>
  <si>
    <t>SONSTIGE GESUNDHEITSDIENSTE UND SOZIAL-GESUNDHEITLICHE DIENSTE VON GESUNDHEITLICHER RELEVANZ VON ANDEREN ÖFFENTLICHEN SUBJEKTEN AUSSERHALB DES LANDES</t>
  </si>
  <si>
    <t>ALTRI SERVIZI SANITARI DA PRIVATO</t>
  </si>
  <si>
    <t>SONSTIGE SANITÄRE DIENSTLEISTUNGEN VON PRIVATEN</t>
  </si>
  <si>
    <t>FORNITURA DI PRODOTTI SANITARI</t>
  </si>
  <si>
    <t>LIEFERUNG VON SANITÄREN GÜTERN</t>
  </si>
  <si>
    <t>ALTRE PRESTAZIONI SANITARIE E SOCIO-SANITARIE A RILEVANZA SANITARIA  AD AZIENDE SANITARIE EXTRA-PAB (FATTURATE DIRETTAMENTE)</t>
  </si>
  <si>
    <t>SONSTIGE GESUNDHEITSLEISTUNGEN UND SOZIAL-GESUNDHEITLICHE LEISTUNGEN MIT GESUNDHEITLICHER RELEVANZ FÜR SANITÄTSBETRIEBE AUSSERHALB DES LANDES (DIREKT VERRECHNET)</t>
  </si>
  <si>
    <t>ALTRE PRESTAZIONI SANITARIE E SOCIO-SANITARIE A RILEVANZA SANITARIA AD ALTRI SOGGETTI PUBBLICI</t>
  </si>
  <si>
    <t>SONSTIGE GESUNDHEITSLEISTUNGEN UND SOZIAL-GESUNDHEITLICHE LEISTUNGEN VON GESUNDHEITLICHER RELEVANZ FÜR ANDERE ÖFFENTLICHE SUBJEKTE</t>
  </si>
  <si>
    <t>ALTRE PRESTAZIONI SANITARIE E SOCIO-SANITARIE A RILEVANZA SANITARIA A STRUTTURE PRIVATE</t>
  </si>
  <si>
    <t>SONSTIGE GESUNDHEITSLEISTUNGEN UND SOZIAL-GESUNDHEITLICHE LEISTUNGEN VON GESUNDHEITLICHER RELEVANZ FÜR PRIVATE EINRICHTUNGEN</t>
  </si>
  <si>
    <t>PRESTAZIONI SANITARIE EROGATE DA PRIVATI  V/ RESIDENTI EXTRAREGIONE (MOBILITÀ ATTIVA IN COMPENSAZIONE)</t>
  </si>
  <si>
    <t>SANITÄRE LEISTUNGEN VON PRIVATEN FÜR ANSÄSSIGE ANDERER REGIONEN (AKTIVE VERRECHNETE MOBILITÄT)</t>
  </si>
  <si>
    <t>PRESTAZIONI DI RICOVERO EROGATE DA PRIVATI  V/ RESIDENTI EXTRAREGIONE (MOBILITÀ ATTIVA IN COMPENSAZIONE)</t>
  </si>
  <si>
    <t>PRESTAZIONI NON DI RICOVERO -AMBULATORIALI- EROGATE DA PRIVATI  V/ RESIDENTI EXTRAREGIONE (MOBILITÀ ATTIVA IN COMPENSAZIONE)</t>
  </si>
  <si>
    <t>ALTRE PRESTAZIONI NON DI RICOVERO EROGATE DA PRIVATI  V/ RESIDENTI EXTRAREGIONE (MOBILITÀ ATTIVA IN COMPENSAZIONE)</t>
  </si>
  <si>
    <t>AUFENTHALTBEZOGENE LEISTUNGEN VON PRIVATEN FÜR ANSÄSSIGE ANDERER REGIONEN (AKTIVE VERRECHNETE MOBILITÄT)</t>
  </si>
  <si>
    <t>NICHT AUFENTHALTBEZOGENE, FACHÄRZTLICHE LEISTUNGEN VON PRIVATEN FÜR ANSÄSSIGE ANDERER REGIONEN (AKTIVE VERRECHNETE MOBILITÄT)</t>
  </si>
  <si>
    <t>ANDERE NICHT AUFENTHALTBEZOGENE LEISTUNGEN VON PRIVATEN FÜR ANSÄSSIGE ANDERER REGIONEN (AKTIVE VERRECHNETE MOBILITÄT)</t>
  </si>
  <si>
    <t>PRESTAZIONI DI RICOVERO PER ACUZIE A PRIVATI</t>
  </si>
  <si>
    <t>PRESTAZIONI DI RICOVERO PER POSTACUZIE A PRIVATI</t>
  </si>
  <si>
    <t>ALTRE PRESTAZIONI SANITARIE E SOCIO-SANITARIE A RILEVANZA SANITARIA A PRIVATI</t>
  </si>
  <si>
    <t>AUFENTHALTSBEZOGENE LEISTUNGEN FÜR AKUTPFLEGE FÜR PRIVATE</t>
  </si>
  <si>
    <t>AUFENTHALTSBEZOGENE LEISTUNGEN FÜR POSTAKUTE BEHANDLUNG FÜR PRIVATE</t>
  </si>
  <si>
    <t>SONSTIGE GESUNDHEITSLEISTUNGEN UND SOZIAL-GESUNDHEITLICHE LEISTUNGEN VON GESUNDHEITLICHER RELEVANZ FÜR PRIVATE</t>
  </si>
  <si>
    <t>RICAVI PER ALTRE PRESTAZIONI NON SANITARIE</t>
  </si>
  <si>
    <t>ERLÖSE AUS ANDEREN NICHT MEDIZINISCHEN LEISTUNGEN</t>
  </si>
  <si>
    <t>IM AUFTRAG VERTEILTE MEDIKAMENTE - GESETZ NR. 405/2001 ART. 8 BUCHST. A)</t>
  </si>
  <si>
    <t>SANGUE ED EMOCOMPONENTI DA AZIENDE SANITARIE PUBBLICHE EXTRA PAB (MOBILITÀ COMPENSATA)</t>
  </si>
  <si>
    <t>BLUT UND HÄMOKOMPONENTEN VON ÖFFENTLICHEN SANITÄTSBETRIEBEN AUSSERHALB DES LANDES (VERRECHNETE MOBILITÄT)</t>
  </si>
  <si>
    <t>SERVIZI DI TRASPORTO SANITARI DA SOGGETTI PUBBLICI EXTRA PAB (MOBILITÀ COMPENSATA)</t>
  </si>
  <si>
    <t>SANITÄRE TRANSPORTE VON ÖFFENTLICHEN EINRICHTUNGEN AUSSERHALB DES LANDES (VERRECHNETE MOBILITÄT)</t>
  </si>
  <si>
    <t>ACQUISTI SERVIZI PER ASSISTENZA SANITARIA DI BASE DA  AZIENDE SANITARIE EXTRA PAB (MOBILITÀ COMPENSATA)</t>
  </si>
  <si>
    <t>ANKAUF LEISTUNGEN FÜR GESUNDHEITLICHE GRUNDVERSORGUNG VON SANITÄTSBETRIEBEN AUSSERHALB DES LANDES (VERRECHNETE MOBILITÄT)</t>
  </si>
  <si>
    <t>ANKAUF LEISTUNGEN FÜR PHARMAZEUTISCHE BETREUUNG VON SANITÄTSBETRIEBEN AUSSERHALB DES LANDES (VERRECHNETE MOBILITÄT)</t>
  </si>
  <si>
    <t>CONVENZIONI SANITARIE PER ASSISTENZA SPECIALISTICA AMBULATORIALE INTERNA</t>
  </si>
  <si>
    <t>KONVENTIONEN FÜR INTERNE AMBULANTE FACHÄRZTLICHE BETREUUNG</t>
  </si>
  <si>
    <t>EXTERNE FACHÄRZTLICHE BETREUUNG VON KONVENTIONIERTEN PRIVATKLINIKEN</t>
  </si>
  <si>
    <t>ASSISTENZA SPECIALISTICA ESTERNA DA AZIENDE SANITARIE EXTRA-PAB (MOBILITÁ COMPENSATA)</t>
  </si>
  <si>
    <t>EXTERNE FACHÄRZTLICHE BETREUUNG VON SANITÄTSBETRIEBEN AUSSERHALB DES LANDES (VERRECHNETE MOBILITÄT)</t>
  </si>
  <si>
    <t>EXTERNE FACHÄRZTLICHE BETREUUNG VON PRIVATKLINIKEN</t>
  </si>
  <si>
    <t>EXTERNE FACHÄRZTLICHE BETREUUNG VON PRIVATEN FÜR NICHT ANSÄSSIGE BÜRGER (AKTIVE VERRECHNETE MOBILITÄT)</t>
  </si>
  <si>
    <t>EXTERNE FACHÄRZTLICHE BETREUUNG VON AUSLÄNDISCHEN SANITÄTSBETRIEBEN (VERRECHNETE MOBILITÄT)</t>
  </si>
  <si>
    <t>ACQUISTO PRESTAZIONI SOCIO-SANITARIE A RILEVANZA SANITARIA - ASSISTENZA A NON AUTOSUFFICIENTI</t>
  </si>
  <si>
    <t>ANKAUF SOZIAL-GESUNDHEITLICHER LEISTUNGEN VON GESUNDHEITLICHER RELEVANZ - BETREUUNG VON PFLEGEBEDÜRFTIGEN MENSCHEN</t>
  </si>
  <si>
    <t>STATIONÄRE BETREUUNG VON ALTEN, PFLEGEBEDÜRFTIGEN MENSCHEN AUF DEM TERRITORIUM - TAGESSATZ - VON PRIVATEN DES LANDES</t>
  </si>
  <si>
    <t>STATIONÄRE BETREUUNG VON ALTEN, PFLEGEBEDÜRFTIGEN MENSCHEN  AUF DEM TERRITORIUM - PERSONALKOSTEN - VON PRIVATEN DES LANDES</t>
  </si>
  <si>
    <t>400.500.50</t>
  </si>
  <si>
    <t>SONSTIGE STATIONÄRE BETREUUNG VON PFLEGEBEDÜRFTIGEN MENSCHEN AUF DEM TERRITORIUM - SOZIAL-GESUNDHEITLICHE LEISTUNGEN VON GESUNDHEITLICHER RELEVANZ - VON PRIVATEN DES LANDES</t>
  </si>
  <si>
    <t>ASSISTENZA TERMALE DA AZIENDE SANITARIE EXTRA PAB (MOBILITÁ COMPENSATA)</t>
  </si>
  <si>
    <t>THERMALBETREUUNG VON SANITÄTSBETRIEBEN AUSSERHALB DES LANDES (VERRECHNETE MOBILITÄT)</t>
  </si>
  <si>
    <t>ACQUISTO PRESTAZIONI PER DISTRIBUZIONE DIRETTA FARMACI DA AZIENDE SANITARIE EXTRA PAB (MOBILITÀ COMPENSATA)</t>
  </si>
  <si>
    <t>ANKAUF LEISTUNGEN FÜR DIREKTE MEDIKAMENTENVERTEILUNG VON SANITÄTSBETRIEBEN AUSSERHALB DES LANDES (VERRECHNETE MOBILITÄT)</t>
  </si>
  <si>
    <t xml:space="preserve">ACQUISTI SERVIZI SANITARI PER ASSISTENZA OSPEDALIERA DI RICOVERO E ACQUISTI PRESTAZIONI SANITARIE NON DI RICOVERO </t>
  </si>
  <si>
    <t>ANKAUF VON GESUNDHEITSDIENSTEN FÜR AUFENTHALTSBEZOGENE KRANKENHAUSBETREUUNG UND ANKAUF VON  NICHT AUFENTHALTSBEZOGENEN GESUNDHEITSLEISTUNGEN</t>
  </si>
  <si>
    <t>AUFENTHALTSBEZOGENE  LEISTUNGEN VON SANITÄTSBETRIEBEN  AUSSERHALB DES LANDES (VERRECHNETE MOBILITÄT)</t>
  </si>
  <si>
    <t>PRESTAZIONI DI RICOVERO DA AZIENDE SANITARIE ESTERE (MOBILITÁ COMPENSATA)</t>
  </si>
  <si>
    <t>AUFENTHALTSBEZOGENE  LEISTUNGEN VON AUSLÄNDISCHEN SANITÄTSBETRIEBEN (VERRECHNETE MOBILITÄT)</t>
  </si>
  <si>
    <t>STATIONÄRE KRANKENHAUSBETREUUNG VON KONVENTIONIERTEN PRIVATKLINIKEN - AKUTPFLEGE</t>
  </si>
  <si>
    <t>STATIONÄRE KRANKENHAUSBETREUUNG VON KONVENTIONIERTEN PRIVATKLINIKEN - POST-AKUTE PFLEGE</t>
  </si>
  <si>
    <t>PRESTAZIONI SANITARIE IBMDR DA AZIENDE SANITARIE EXTRA-PAB (MOBILITÁ COMPENSATA)</t>
  </si>
  <si>
    <t>SANITÄRE LEISTUNGEN (IBMDR) VON SANITÄTSBETRIEBEN AUSSERHALB DES LANDS (VERRECHNETE MOBILITÄT)</t>
  </si>
  <si>
    <t>PRESTAZIONI SANITARIE NON DI RICOVERO DA AZIENDE SANITARIE ESTERE (MOBILITÁ COMPENSATA)</t>
  </si>
  <si>
    <t>NICHT AUFENTHALTSBEZOGENE SANITÄRE LEISTUNGEN VON AUSLÄNDISCHEN SANITÄTSBETRIEBEN (VERRECHNETE MOBILITÄT)</t>
  </si>
  <si>
    <t>PRESTAZIONI DI RICOVERO AD AZIENDE SANITARIE EXTRA-PAB (MOBILITÀ COMPENSATA)</t>
  </si>
  <si>
    <t>KRANKENHAUSAUFENTHALTSBEZOGENE LEISTUNGEN  FÜR SANITÄTSBETRIEBE AUSSERHALB DES LANDES (VERRECHNETE MOBILITÄT)</t>
  </si>
  <si>
    <t>PRESTAZIONI DI RICOVERO AD AZIENDE SANITARIE ESTERE (MOBILITÀ COMPENSATA)</t>
  </si>
  <si>
    <t>KRANKENHAUSAUFENTHALTSBEZOGENE LEISTUNGEN  FÜR AUSLÄNDISCHE SANITÄTSBETRIEBE (VERRECHNETE MOBILITÄT)</t>
  </si>
  <si>
    <t>RICAVI PER PRESTAZIONI SANITARIE E SOCIO-SANITARIE A RILEVANZA SANITARIA (NON DI RICOVERO)</t>
  </si>
  <si>
    <t xml:space="preserve">ERLÖSE AUS GESUNDHEITSLEISTUNGEN UND SOZIAL-GESUNDHEITLICHEN LEISTUNGEN VON GESUNDHEITLICHER RELEVANZ (NICHT AUFENTHALTSBEZOGENE LEISTUNGEN) </t>
  </si>
  <si>
    <t>PRESTAZIONI SANITARIE NON DI RICOVERO AD AZIENDE SANITARIE EXTRA-PAB PER ASSISTENZA FARMACEUTICA (MOBILITÀ COMPENSATA)</t>
  </si>
  <si>
    <t>NICHT KRANKENHAUSAUFENTHALTSBEZOGENE SANITÄRE LEISTUNGEN  FÜR SANITÄTSBETRIEBE AUSSERHALB DES LANDES FÜR PHARMAZEUTISCHE BETREUUNG (VERRECHNETE MOBILITÄT)</t>
  </si>
  <si>
    <t>PRESTAZIONI SANITARIE NON DI RICOVERO  AD AZIENDE SANITARIE EXTRA-PAB PER ASSISTENZA SANITARIA DI BASE (MOBILITÀ COMPENSATA)</t>
  </si>
  <si>
    <t>NICHT KRANKENHAUSAUFENTHALTSBEZOGENE SANITÄRE LEISTUNGEN  FÜR SANITÄTSBETRIEBE AUSSERHALB DES LANDES FÜR GESUNDHEITLICHE GRUNDVERSORGUNG (VERRECHNETE MOBILITÄT)</t>
  </si>
  <si>
    <t>PRESTAZIONI SANITARIE NON DI RICOVERO  AD AZIENDE SANITARIE EXTRA-PAB PER ASSISTENZA SPECIALISTICA AMBULATORIALE (MOBILITÀ COMPENSATA)</t>
  </si>
  <si>
    <t>NICHT KRANKENHAUSAUFENTHALTSBEZOGENE SANITÄRE LEISTUNGEN  FÜR SANITÄTSBETRIEBE AUSSERHALB DES LANDES FÜR FACHÄRZTLICHE BETREUUNG (VERRECHNETE MOBILITÄT)</t>
  </si>
  <si>
    <t>PRESTAZIONI SANITARIE NON DI RICOVERO  AD AZIENDE SANITARIE EXTRA-PAB PER CURE TERMALI (MOBILITÀ COMPENSATA)</t>
  </si>
  <si>
    <t>NICHT KRANKENHAUSAUFENTHALTSBEZOGENE SANITÄRE LEISTUNGEN  FÜR SANITÄTSBETRIEBE AUSSERHALB DES LANDES FÜR THERMALKUREN (VERRECHNETE MOBILITÄT)</t>
  </si>
  <si>
    <t>PRESTAZIONI SANITARIE NON DI RICOVERO  AD AZIENDE SANITARIE EXTRA-PAB PER SOMMINISTRAZIONE DIRETTA  FARMACI (MOBILITÀ COMPENSATA)</t>
  </si>
  <si>
    <t>NICHT KRANKENHAUSAUFENTHALTSBEZOGENE SANITÄRE LEISTUNGEN  FÜR SANITÄTSBETRIEBE AUSSERHALB DES LANDES FÜR DIREKTE VERABREICHUNG VON MEDIKAMENTEN (VERRECHNETE MOBILITÄT)</t>
  </si>
  <si>
    <t>PRESTAZIONI SANITARIE NON DI RICOVERO  AD AZIENDE SANITARIE EXTRA-PAB PER TRASPORTI CON AMBULANZA ED ELISOCCORSO (MOBILITÀ COMPENSATA)</t>
  </si>
  <si>
    <t>NICHT KRANKENHAUSAUFENTHALTSBEZOGENE SANITÄRE LEISTUNGEN  FÜR SANITÄTSBETRIEBE AUSSERHALB DES LANDES FÜR KRANKENWAGEN- ODER HUBSCHRAUBERTRANSPORTE (VERRECHNETE MOBILITÄT)</t>
  </si>
  <si>
    <t>PRESTAZIONI SANITARIE NON DI RICOVERO  AD AZIENDE SANITARIE EXTRA-PAB PER CESSIONE DI EMOCOMPONENTI E CELLULE STAMINALI (MOBILITÀ COMPENSATA)</t>
  </si>
  <si>
    <t>NICHT KRANKENHAUSAUFENTHALTSBEZOGENE SANITÄRE LEISTUNGEN  FÜR SANITÄTSBETRIEBE AUSSERHALB DES LANDES FÜR VERABREICHUNG VON HÄMOKOMPONENTEN UND STAMMZELLEN (VERRECHNETE MOBILITÄT)</t>
  </si>
  <si>
    <t>ALTRE PRESTAZIONI SANITARIE E SOCIO-SANITARIE A RILEVANZA SANITARIA AD AZIENDE SANITARIE EXTRA PAB (MOBILITÀ COMPENSATA)</t>
  </si>
  <si>
    <t>SONSTIGE GESUNDHEITSLEISTUNGEN UND SOZIAL-GESUNDHEITLICHE LEISTUNGEN VON GESUNDHEITLICHER RELEVANZ FÜR SANITÄTSBETRIEBE AUSSERHALB DES LANDES (VERRECHNETE MOBILITÄT)</t>
  </si>
  <si>
    <t>PRESTAZIONI NON DI RICOVERO AD AZIENDE SANITARIE E CASSE MUTUA ESTERE (FATTURATE DIRETTAMENTE)</t>
  </si>
  <si>
    <t>PRESTAZIONI NON DI RICOVERO AD AZIENDE SANITARIE ESTERE (MOBILITÀ COMPENSATA)</t>
  </si>
  <si>
    <t xml:space="preserve"> NICHT KRANKENHAUSAUFENTHALTSBEZOGENE SANITÄRE LEISTUNGEN  FÜR AUSLÄNDISCHE SANITÄTSBETRIEBE (VERRECHNETE MOBILITÄT)</t>
  </si>
  <si>
    <t>740.200.60</t>
  </si>
  <si>
    <t>RÜCKZAHLUNG FÜR VERPFLEGUNG UND UNTERKUNFT DES NICHT BEDIENSTETEN PERSONALS UND VON ANDEREN PRIVATEN SUBJEKTEN</t>
  </si>
  <si>
    <t xml:space="preserve">RÜCKZAHLUNG FÜR VERPFLEGUNG UND UNTERKUNFT VON ANDEREN ÖFFENTLICHEN SUBJEKTEN </t>
  </si>
  <si>
    <t>RIMBORSO VITTO ED ALLOGGIO DA ALTRI SOGGETTI PUBBLICI</t>
  </si>
  <si>
    <t>RIMBORSO VITTO ED ALLOGGIO DA PERSONALE NON DIPENDENTE E DA ALTRI SOGGETTI PRIVATI</t>
  </si>
  <si>
    <t>PRESTAZIONI DI RICOVERO DA AZIENDE SANITARIE EXTRA (MOBILITÀ COMPENSATA)</t>
  </si>
  <si>
    <t>RIMBORSI PER ASSISTENZA MEDICA NELLE RESIDENZE PER ANZIANI - DA PRIVATO DELLA PAB</t>
  </si>
  <si>
    <t>ALTRA ASSISTENZA TERRITORIALE  RESIDENZIALE PER NON AUTOSUFFICIENTI - PRESTAZIONI SOCIOSANITARIE A RILEVANZA SANITARIA DA PRIVATO DELLA PAB</t>
  </si>
  <si>
    <t>VERWENDUNGSGEBUNDENE BEITRÄGE DES LANDES FÜR LAUFENDE AUSGABEN AUSSERHALB DES LGF</t>
  </si>
  <si>
    <t>ZU LIQUIDIERENDE  PRODUKTIVITÄTSSTEIGERUNGSPRÄMIEN - LEITENDES PERSONAL  DES FACHSTELLENPLANS - BEFRISTET</t>
  </si>
  <si>
    <t>ZU LIQUIDIERENDE  PRODUKTIVITÄTSSTEIGERUNGSPRÄMIEN - NICHT LEITENDES   PERSONAL DES TECHNISCHEN STELLENPLANS - BEFRISTET</t>
  </si>
  <si>
    <t>ZU LIQUIDIERENDE ZUSÄTZLICHE BEZÜGE - NICHT LEITENDES  PERSONAL DES TECHNISCHEN STELLENPLANS - BEFRISTET</t>
  </si>
  <si>
    <t>ZU LIQUIDIERENDE SOZIALABGABEN - NICHT LEITENDES  PERSONAL DES TECHNISCHEN STELLENPLANS - UNBEFRISTET</t>
  </si>
  <si>
    <t>ZU LIQUIDIERENDE SOZIALABGABEN - NICHT LEITENDES  PERSONAL DES TECHNISCHEN STELLENPLANS - BEFRISTET</t>
  </si>
  <si>
    <t>ANDERE AUSSERORDENTLICHE AUFWÄNDE</t>
  </si>
  <si>
    <t>SCONTI E ABBUONI PASSIVI+E840</t>
  </si>
  <si>
    <t>UTILIZZO FINANZIAMENTI PER INVESTIMENTI - DONAZIONI E LASCITI DA SOGGETTI PUBBLICI</t>
  </si>
  <si>
    <t>VERWENDUNG VON FINANZIERUNGEN FÜR INVESTITIONEN - SCHENKUNGEN UND LEGATE VON ÖFFENTLICHEN KÖRPERSCHAFTEN</t>
  </si>
  <si>
    <t>UTILIZZO QUOTA DI DONAZIONI E LASCITI DA PAB</t>
  </si>
  <si>
    <t>VERWENDUNG VON ANTEILEN VON SCHENKUNGEN UND LEGATE SEITENS DES LANDES</t>
  </si>
  <si>
    <t>UTILIZZO QUOTA DI DONAZIONI E LASCITI DA ALTRI SOGGETTI PUBBLICI</t>
  </si>
  <si>
    <t>VERWENDUNG VON ANTEILEN VON SCHENKUNGEN UND LEGATEN SEITENS ANDERER ÖFFENTLICHER KÖRPERSCHAFTEN</t>
  </si>
  <si>
    <t>810.310.00</t>
  </si>
  <si>
    <t>810.310.10</t>
  </si>
  <si>
    <t>810.310.20</t>
  </si>
  <si>
    <t>300.450.35</t>
  </si>
  <si>
    <t>PRESIDI SANITARI PER DIABETICI - ART. 3, LEGGE Nr. 115/1987 - DISTRIBUZIONE PER CONTO DELL'AZIENDA</t>
  </si>
  <si>
    <t>HEILBEHELFE FÜR DIABETIKER - ART. 3; GESETZ NR. 115/1987 - IM AUFTRAG DES BETRIEBES VERTEILT</t>
  </si>
  <si>
    <t>400.970.00</t>
  </si>
  <si>
    <t>970</t>
  </si>
  <si>
    <t>ACQUISTO PRESTAZIONI PER DISTRIBUZIONE PER CONTO DELL' AZIENDA DI PRESIDI SANITARI</t>
  </si>
  <si>
    <t>ANKAUF LEISTUNGEN FÜR DIE VERTEILUNG IM AUFTRAG DES BETRIEBES VON HEILBEHELFEN</t>
  </si>
  <si>
    <t>400.970.05</t>
  </si>
  <si>
    <t>KOSTEN FÜR DIE VERTEILUNG IM AUFTRAG DES BETRIEBES VON HEILBEHELFEN FÜR DIABETIKER - ART. 3, GESETZ Nr. 115/1987 - VON ÖFFENTLICHEN EINRICHTUNGEN (ANDERE ÖFFENTLICHE EINRICHTUNGEN DES LANDES)</t>
  </si>
  <si>
    <t>400.970.15</t>
  </si>
  <si>
    <t>KOSTEN FÜR DIE VERTEILUNG IM AUFTRAG DES BETRIEBES VON HEILBEHELFEN FÜR DIABETIKER - ART. 3,  GESETZ NR. 115/1987 - VON PRIVATEN</t>
  </si>
  <si>
    <t>Acquisti di servizi sanitari per assitenza integrativa</t>
  </si>
  <si>
    <t>400.700.22</t>
  </si>
  <si>
    <t>RIMBORSI A FARMACIE PRIVATE PER PRESIDI SANITARI EROGATI ALLE CASE DI RIPOSO</t>
  </si>
  <si>
    <t xml:space="preserve">RÜCKERSTATTUNGEN AN PRIVATE APOTHEKEN FÜR VERSORGUNG SENIORENWOHNHEIME MIT SANITÄREN BEHELFEN </t>
  </si>
  <si>
    <t>descrizioni schema bilancio 2018</t>
  </si>
  <si>
    <t>codice schema bilancio 2018</t>
  </si>
  <si>
    <t>Dr. Florian Zerzer</t>
  </si>
  <si>
    <t xml:space="preserve">SPESE PER LA DISTRIBUZIONE PER CONTO DELL'AZIENDA DEI PRESIDI SANITARI PER DIABETICI - ART. 3, LEGGE Nr. 115/1987 - DA PUBBLICO (ALTRI SOGGETTI PUBBLICI DELLA PAB) </t>
  </si>
  <si>
    <t>SPESE PER LA DISTRIBUZIONE PER CONTO DELL'AZIENDA DEI PRESIDI SANITARI PER DIABETICI - ART. 3, LEGGE Nr. 115/1987 - DA PRIVATO</t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</si>
  <si>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</si>
  <si>
    <t>Decreto Interministeriale del 20 marzo 2013</t>
  </si>
  <si>
    <t xml:space="preserve">Beträge: Euro    </t>
  </si>
  <si>
    <t>BILANZSCHEMA</t>
  </si>
  <si>
    <t>Interministerielles Dekret vom 20. März 2013</t>
  </si>
  <si>
    <t>h) Wertbericht. der Finanzaktiva</t>
  </si>
  <si>
    <t>h) rettifiche di valore di attività finanziarie</t>
  </si>
  <si>
    <t>Bolzano, gennaio 2019</t>
  </si>
  <si>
    <t>Datum: Jänner 2019</t>
  </si>
  <si>
    <t>Ernst Paul Huber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</si>
</sst>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\-??_-;_-@_-"/>
    <numFmt numFmtId="167" formatCode="_-* #,##0.00&quot; DM&quot;_-;\-* #,##0.00&quot; DM&quot;_-;_-* \-??&quot; DM&quot;_-;_-@_-"/>
    <numFmt numFmtId="168" formatCode="_-* #,##0_-;\-* #,##0_-;_-* \-_-;_-@_-"/>
    <numFmt numFmtId="169" formatCode="_-* #,##0.00&quot; €&quot;_-;\-* #,##0.00&quot; €&quot;_-;_-* \-??&quot; €&quot;_-;_-@_-"/>
    <numFmt numFmtId="170" formatCode="_-&quot;€ &quot;* #,##0.00_-;&quot;-€ &quot;* #,##0.00_-;_-&quot;€ &quot;* \-??_-;_-@_-"/>
    <numFmt numFmtId="171" formatCode="_ * #,##0_ ;_ * \-#,##0_ ;_ * \-_ ;_ @_ "/>
    <numFmt numFmtId="172" formatCode="_ * #,##0.00_ ;_ * \-#,##0.00_ ;_ * \-??_ ;_ @_ "/>
    <numFmt numFmtId="173" formatCode="#,###"/>
    <numFmt numFmtId="174" formatCode="_-* #,##0.00_-;\-* #,##0.00_-;_-* \-_-;_-@_-"/>
    <numFmt numFmtId="175" formatCode="0.0"/>
    <numFmt numFmtId="176" formatCode="_ * #,##0_ ;_ * \-#,##0_ ;_ * \-??_ ;_ @_ "/>
    <numFmt numFmtId="177" formatCode="_(* #,##0_);_(* \(#,##0\);_(* &quot;-&quot;_);_(@_)"/>
    <numFmt numFmtId="178" formatCode="_ * #,##0_ ;_ * \-#,##0_ ;_ * &quot;-&quot;_ ;_ @_ "/>
    <numFmt numFmtId="179" formatCode="_ * #,##0.00_ ;_ * \-#,##0.00_ ;_ * &quot;-&quot;??_ ;_ @_ "/>
    <numFmt numFmtId="180" formatCode="0.0%"/>
    <numFmt numFmtId="181" formatCode="_ * #,##0.00_ ;_ * \-#,##0.00_ ;_ * &quot;-&quot;_ ;_ @_ "/>
    <numFmt numFmtId="182" formatCode="\+\ 0.00%;[Red]\ \ \-\ 0.00%"/>
    <numFmt numFmtId="183" formatCode="_ * #,##0.00\ ;_ * \-#,##0.00\ ;_ * &quot;-&quot;_ ;_ @_ "/>
    <numFmt numFmtId="184" formatCode="\+\ 0.00%\ ;\-\ 0.00%\ "/>
    <numFmt numFmtId="185" formatCode="_-&quot;£&quot;* #,##0_-;\-&quot;£&quot;* #,##0_-;_-&quot;£&quot;* &quot;-&quot;_-;_-@_-"/>
    <numFmt numFmtId="186" formatCode="\+#,##0.00_-;[Red]\-#,##0.00_-;_-* \-??_-;_-@_-"/>
  </numFmts>
  <fonts count="8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New Century Schlbk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7"/>
      <name val="Verdana"/>
      <family val="2"/>
    </font>
    <font>
      <sz val="8"/>
      <color indexed="4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Tahoma"/>
      <family val="2"/>
    </font>
    <font>
      <sz val="12"/>
      <color indexed="9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i/>
      <sz val="12"/>
      <name val="Tahoma"/>
      <family val="2"/>
    </font>
    <font>
      <u/>
      <sz val="10"/>
      <name val="Tahoma"/>
      <family val="2"/>
    </font>
    <font>
      <strike/>
      <sz val="10"/>
      <color indexed="10"/>
      <name val="Tahoma"/>
      <family val="2"/>
    </font>
    <font>
      <b/>
      <i/>
      <u/>
      <sz val="12"/>
      <name val="Tahoma"/>
      <family val="2"/>
    </font>
    <font>
      <b/>
      <i/>
      <u/>
      <sz val="10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i/>
      <sz val="14"/>
      <name val="Verdana"/>
      <family val="2"/>
    </font>
    <font>
      <i/>
      <sz val="11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 val="double"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trike/>
      <sz val="8"/>
      <name val="Verdana"/>
      <family val="2"/>
    </font>
    <font>
      <strike/>
      <sz val="9"/>
      <name val="Verdana"/>
      <family val="2"/>
    </font>
    <font>
      <b/>
      <u/>
      <sz val="12"/>
      <name val="Tahoma"/>
      <family val="2"/>
    </font>
    <font>
      <sz val="10"/>
      <name val="MS Sans Serif"/>
      <family val="2"/>
    </font>
    <font>
      <b/>
      <sz val="12"/>
      <name val="New Century Schlbk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4"/>
      <color indexed="81"/>
      <name val="Tahoma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51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4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9" borderId="0" applyNumberFormat="0" applyBorder="0" applyAlignment="0" applyProtection="0"/>
    <xf numFmtId="0" fontId="58" fillId="14" borderId="0" applyNumberFormat="0" applyBorder="0" applyAlignment="0" applyProtection="0"/>
    <xf numFmtId="0" fontId="58" fillId="6" borderId="0" applyNumberFormat="0" applyBorder="0" applyAlignment="0" applyProtection="0"/>
    <xf numFmtId="0" fontId="58" fillId="13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9" borderId="0" applyNumberFormat="0" applyBorder="0" applyAlignment="0" applyProtection="0"/>
    <xf numFmtId="0" fontId="58" fillId="17" borderId="0" applyNumberFormat="0" applyBorder="0" applyAlignment="0" applyProtection="0"/>
    <xf numFmtId="0" fontId="58" fillId="16" borderId="0" applyNumberFormat="0" applyBorder="0" applyAlignment="0" applyProtection="0"/>
    <xf numFmtId="0" fontId="58" fillId="13" borderId="0" applyNumberFormat="0" applyBorder="0" applyAlignment="0" applyProtection="0"/>
    <xf numFmtId="0" fontId="5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13" fillId="4" borderId="0" applyNumberFormat="0" applyBorder="0" applyAlignment="0" applyProtection="0"/>
    <xf numFmtId="0" fontId="4" fillId="16" borderId="1" applyNumberFormat="0" applyAlignment="0" applyProtection="0"/>
    <xf numFmtId="0" fontId="6" fillId="26" borderId="2" applyNumberFormat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6" fontId="43" fillId="0" borderId="0" applyFill="0" applyBorder="0" applyAlignment="0" applyProtection="0"/>
    <xf numFmtId="167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9" fontId="43" fillId="0" borderId="0" applyFill="0" applyBorder="0" applyAlignment="0" applyProtection="0"/>
    <xf numFmtId="169" fontId="43" fillId="0" borderId="0" applyFill="0" applyBorder="0" applyAlignment="0" applyProtection="0"/>
    <xf numFmtId="169" fontId="43" fillId="0" borderId="0" applyFill="0" applyBorder="0" applyAlignment="0" applyProtection="0"/>
    <xf numFmtId="164" fontId="43" fillId="0" borderId="0" applyFont="0" applyFill="0" applyBorder="0" applyAlignment="0" applyProtection="0"/>
    <xf numFmtId="170" fontId="43" fillId="0" borderId="0" applyFill="0" applyBorder="0" applyAlignment="0" applyProtection="0"/>
    <xf numFmtId="0" fontId="1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166" fontId="43" fillId="0" borderId="0" applyFill="0" applyBorder="0" applyAlignment="0" applyProtection="0"/>
    <xf numFmtId="166" fontId="43" fillId="0" borderId="0" applyFill="0" applyBorder="0" applyAlignment="0" applyProtection="0"/>
    <xf numFmtId="165" fontId="43" fillId="0" borderId="0" applyFont="0" applyFill="0" applyBorder="0" applyAlignment="0" applyProtection="0"/>
    <xf numFmtId="0" fontId="5" fillId="0" borderId="6" applyNumberFormat="0" applyFill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41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1" fontId="43" fillId="0" borderId="0" applyFill="0" applyBorder="0" applyAlignment="0" applyProtection="0"/>
    <xf numFmtId="166" fontId="43" fillId="0" borderId="0" applyFill="0" applyBorder="0" applyAlignment="0" applyProtection="0"/>
    <xf numFmtId="43" fontId="43" fillId="0" borderId="0" applyFont="0" applyFill="0" applyBorder="0" applyAlignment="0" applyProtection="0"/>
    <xf numFmtId="179" fontId="8" fillId="0" borderId="0" applyFont="0" applyFill="0" applyBorder="0" applyAlignment="0" applyProtection="0"/>
    <xf numFmtId="172" fontId="43" fillId="0" borderId="0" applyFill="0" applyBorder="0" applyAlignment="0" applyProtection="0"/>
    <xf numFmtId="172" fontId="43" fillId="0" borderId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3" fillId="0" borderId="0"/>
    <xf numFmtId="0" fontId="68" fillId="0" borderId="0"/>
    <xf numFmtId="0" fontId="43" fillId="0" borderId="0"/>
    <xf numFmtId="0" fontId="62" fillId="0" borderId="0"/>
    <xf numFmtId="0" fontId="70" fillId="0" borderId="0"/>
    <xf numFmtId="0" fontId="4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10" borderId="7" applyNumberFormat="0" applyFont="0" applyAlignment="0" applyProtection="0"/>
    <xf numFmtId="0" fontId="43" fillId="10" borderId="7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43" fillId="0" borderId="0"/>
    <xf numFmtId="0" fontId="9" fillId="0" borderId="0"/>
    <xf numFmtId="0" fontId="63" fillId="0" borderId="0" applyNumberFormat="0" applyFill="0" applyBorder="0" applyAlignment="0" applyProtection="0"/>
    <xf numFmtId="173" fontId="69" fillId="0" borderId="0">
      <alignment horizontal="left"/>
    </xf>
    <xf numFmtId="173" fontId="12" fillId="0" borderId="0">
      <alignment horizontal="left"/>
    </xf>
    <xf numFmtId="0" fontId="64" fillId="0" borderId="8" applyNumberFormat="0" applyFill="0" applyAlignment="0" applyProtection="0"/>
    <xf numFmtId="0" fontId="14" fillId="27" borderId="0" applyNumberFormat="0" applyBorder="0" applyAlignment="0" applyProtection="0"/>
    <xf numFmtId="185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58" fillId="0" borderId="0"/>
    <xf numFmtId="0" fontId="2" fillId="0" borderId="0"/>
    <xf numFmtId="166" fontId="2" fillId="0" borderId="0" applyFill="0" applyBorder="0" applyAlignment="0" applyProtection="0"/>
    <xf numFmtId="0" fontId="71" fillId="0" borderId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17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10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74" fillId="2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2" borderId="0" applyNumberFormat="0" applyBorder="0" applyAlignment="0" applyProtection="0"/>
    <xf numFmtId="0" fontId="74" fillId="46" borderId="0" applyNumberFormat="0" applyBorder="0" applyAlignment="0" applyProtection="0"/>
    <xf numFmtId="0" fontId="74" fillId="44" borderId="0" applyNumberFormat="0" applyBorder="0" applyAlignment="0" applyProtection="0"/>
    <xf numFmtId="0" fontId="74" fillId="11" borderId="0" applyNumberFormat="0" applyBorder="0" applyAlignment="0" applyProtection="0"/>
    <xf numFmtId="0" fontId="74" fillId="47" borderId="0" applyNumberFormat="0" applyBorder="0" applyAlignment="0" applyProtection="0"/>
    <xf numFmtId="0" fontId="74" fillId="12" borderId="0" applyNumberFormat="0" applyBorder="0" applyAlignment="0" applyProtection="0"/>
    <xf numFmtId="0" fontId="74" fillId="11" borderId="0" applyNumberFormat="0" applyBorder="0" applyAlignment="0" applyProtection="0"/>
    <xf numFmtId="0" fontId="74" fillId="48" borderId="0" applyNumberFormat="0" applyBorder="0" applyAlignment="0" applyProtection="0"/>
    <xf numFmtId="0" fontId="74" fillId="44" borderId="0" applyNumberFormat="0" applyBorder="0" applyAlignment="0" applyProtection="0"/>
    <xf numFmtId="0" fontId="3" fillId="49" borderId="0" applyNumberFormat="0" applyBorder="0" applyAlignment="0" applyProtection="0"/>
    <xf numFmtId="0" fontId="3" fillId="4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4" fillId="2" borderId="1" applyNumberFormat="0" applyAlignment="0" applyProtection="0"/>
    <xf numFmtId="0" fontId="5" fillId="0" borderId="6" applyNumberFormat="0" applyFill="0" applyAlignment="0" applyProtection="0"/>
    <xf numFmtId="0" fontId="6" fillId="50" borderId="2" applyNumberFormat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49" borderId="0" applyNumberFormat="0" applyBorder="0" applyAlignment="0" applyProtection="0"/>
    <xf numFmtId="0" fontId="3" fillId="54" borderId="0" applyNumberFormat="0" applyBorder="0" applyAlignment="0" applyProtection="0"/>
    <xf numFmtId="43" fontId="2" fillId="0" borderId="0" applyFont="0" applyFill="0" applyBorder="0" applyAlignment="0" applyProtection="0"/>
    <xf numFmtId="0" fontId="75" fillId="44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/>
    <xf numFmtId="0" fontId="73" fillId="0" borderId="0"/>
    <xf numFmtId="0" fontId="2" fillId="45" borderId="7" applyNumberFormat="0" applyAlignment="0" applyProtection="0"/>
    <xf numFmtId="0" fontId="73" fillId="10" borderId="7" applyNumberFormat="0" applyFont="0" applyAlignment="0" applyProtection="0"/>
    <xf numFmtId="0" fontId="76" fillId="11" borderId="137" applyNumberFormat="0" applyAlignment="0" applyProtection="0"/>
    <xf numFmtId="0" fontId="7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69" fillId="0" borderId="0">
      <alignment horizontal="left"/>
    </xf>
    <xf numFmtId="0" fontId="77" fillId="0" borderId="138" applyNumberFormat="0" applyFill="0" applyAlignment="0" applyProtection="0"/>
    <xf numFmtId="0" fontId="78" fillId="0" borderId="4" applyNumberFormat="0" applyFill="0" applyAlignment="0" applyProtection="0"/>
    <xf numFmtId="0" fontId="79" fillId="0" borderId="139" applyNumberFormat="0" applyFill="0" applyAlignment="0" applyProtection="0"/>
    <xf numFmtId="0" fontId="79" fillId="0" borderId="0" applyNumberFormat="0" applyFill="0" applyBorder="0" applyAlignment="0" applyProtection="0"/>
    <xf numFmtId="0" fontId="76" fillId="0" borderId="140" applyNumberFormat="0" applyFill="0" applyAlignment="0" applyProtection="0"/>
    <xf numFmtId="173" fontId="12" fillId="0" borderId="0">
      <alignment horizontal="left"/>
    </xf>
    <xf numFmtId="0" fontId="13" fillId="55" borderId="0" applyNumberFormat="0" applyBorder="0" applyAlignment="0" applyProtection="0"/>
  </cellStyleXfs>
  <cellXfs count="757">
    <xf numFmtId="0" fontId="0" fillId="0" borderId="0" xfId="0"/>
    <xf numFmtId="0" fontId="15" fillId="0" borderId="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6" fillId="28" borderId="11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6" fillId="28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28" borderId="13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2" borderId="0" xfId="91" applyFont="1" applyFill="1" applyAlignment="1">
      <alignment vertical="center"/>
    </xf>
    <xf numFmtId="0" fontId="26" fillId="2" borderId="0" xfId="91" applyFont="1" applyFill="1" applyAlignment="1">
      <alignment vertical="center"/>
    </xf>
    <xf numFmtId="0" fontId="27" fillId="2" borderId="0" xfId="91" applyFont="1" applyFill="1" applyAlignment="1">
      <alignment vertical="center"/>
    </xf>
    <xf numFmtId="0" fontId="29" fillId="2" borderId="0" xfId="90" applyFont="1" applyFill="1" applyAlignment="1">
      <alignment vertical="center"/>
    </xf>
    <xf numFmtId="0" fontId="29" fillId="2" borderId="0" xfId="91" applyFont="1" applyFill="1" applyAlignment="1">
      <alignment vertical="center"/>
    </xf>
    <xf numFmtId="0" fontId="30" fillId="2" borderId="0" xfId="91" applyFont="1" applyFill="1" applyAlignment="1">
      <alignment vertical="center"/>
    </xf>
    <xf numFmtId="0" fontId="29" fillId="2" borderId="0" xfId="91" applyFont="1" applyFill="1" applyBorder="1" applyAlignment="1">
      <alignment horizontal="center" vertical="center"/>
    </xf>
    <xf numFmtId="0" fontId="29" fillId="2" borderId="0" xfId="91" applyFont="1" applyFill="1" applyAlignment="1">
      <alignment horizontal="center" vertical="center"/>
    </xf>
    <xf numFmtId="0" fontId="27" fillId="2" borderId="0" xfId="91" applyFont="1" applyFill="1" applyBorder="1" applyAlignment="1">
      <alignment horizontal="center" vertical="center"/>
    </xf>
    <xf numFmtId="0" fontId="25" fillId="2" borderId="0" xfId="91" applyFont="1" applyFill="1" applyBorder="1" applyAlignment="1">
      <alignment vertical="center"/>
    </xf>
    <xf numFmtId="0" fontId="29" fillId="2" borderId="15" xfId="91" applyFont="1" applyFill="1" applyBorder="1" applyAlignment="1">
      <alignment horizontal="center" vertical="center"/>
    </xf>
    <xf numFmtId="0" fontId="29" fillId="2" borderId="16" xfId="91" applyFont="1" applyFill="1" applyBorder="1" applyAlignment="1">
      <alignment horizontal="center" vertical="center"/>
    </xf>
    <xf numFmtId="0" fontId="29" fillId="2" borderId="17" xfId="91" applyFont="1" applyFill="1" applyBorder="1" applyAlignment="1">
      <alignment horizontal="center" vertical="center"/>
    </xf>
    <xf numFmtId="0" fontId="29" fillId="2" borderId="0" xfId="91" applyFont="1" applyFill="1" applyBorder="1" applyAlignment="1">
      <alignment horizontal="left" vertical="center"/>
    </xf>
    <xf numFmtId="0" fontId="29" fillId="2" borderId="18" xfId="91" applyFont="1" applyFill="1" applyBorder="1" applyAlignment="1">
      <alignment horizontal="left" vertical="center"/>
    </xf>
    <xf numFmtId="0" fontId="29" fillId="2" borderId="0" xfId="91" applyFont="1" applyFill="1" applyBorder="1" applyAlignment="1">
      <alignment vertical="center"/>
    </xf>
    <xf numFmtId="0" fontId="29" fillId="2" borderId="11" xfId="91" applyFont="1" applyFill="1" applyBorder="1" applyAlignment="1">
      <alignment horizontal="center" vertical="center"/>
    </xf>
    <xf numFmtId="0" fontId="31" fillId="2" borderId="11" xfId="91" applyFont="1" applyFill="1" applyBorder="1" applyAlignment="1">
      <alignment horizontal="center" vertical="center"/>
    </xf>
    <xf numFmtId="0" fontId="29" fillId="2" borderId="19" xfId="91" applyFont="1" applyFill="1" applyBorder="1" applyAlignment="1">
      <alignment horizontal="center" vertical="center"/>
    </xf>
    <xf numFmtId="0" fontId="29" fillId="2" borderId="18" xfId="91" applyFont="1" applyFill="1" applyBorder="1" applyAlignment="1">
      <alignment horizontal="center" vertical="center"/>
    </xf>
    <xf numFmtId="0" fontId="29" fillId="2" borderId="0" xfId="91" applyFont="1" applyFill="1" applyBorder="1" applyAlignment="1">
      <alignment horizontal="right" vertical="center"/>
    </xf>
    <xf numFmtId="0" fontId="29" fillId="2" borderId="20" xfId="91" applyFont="1" applyFill="1" applyBorder="1" applyAlignment="1">
      <alignment horizontal="center" vertical="center"/>
    </xf>
    <xf numFmtId="0" fontId="29" fillId="2" borderId="21" xfId="91" applyFont="1" applyFill="1" applyBorder="1" applyAlignment="1">
      <alignment horizontal="center" vertical="center"/>
    </xf>
    <xf numFmtId="0" fontId="29" fillId="2" borderId="22" xfId="91" applyFont="1" applyFill="1" applyBorder="1" applyAlignment="1">
      <alignment horizontal="center" vertical="center"/>
    </xf>
    <xf numFmtId="0" fontId="27" fillId="2" borderId="15" xfId="91" applyFont="1" applyFill="1" applyBorder="1" applyAlignment="1">
      <alignment horizontal="center" vertical="center"/>
    </xf>
    <xf numFmtId="0" fontId="27" fillId="2" borderId="16" xfId="91" applyFont="1" applyFill="1" applyBorder="1" applyAlignment="1">
      <alignment horizontal="center" vertical="center"/>
    </xf>
    <xf numFmtId="175" fontId="29" fillId="2" borderId="0" xfId="91" applyNumberFormat="1" applyFont="1" applyFill="1" applyAlignment="1">
      <alignment horizontal="center" vertical="center"/>
    </xf>
    <xf numFmtId="0" fontId="32" fillId="0" borderId="23" xfId="83" applyFont="1" applyFill="1" applyBorder="1" applyAlignment="1" applyProtection="1">
      <alignment horizontal="center" vertical="center"/>
    </xf>
    <xf numFmtId="0" fontId="33" fillId="0" borderId="0" xfId="91" applyFont="1" applyFill="1" applyAlignment="1">
      <alignment vertical="center"/>
    </xf>
    <xf numFmtId="0" fontId="29" fillId="0" borderId="24" xfId="83" applyFont="1" applyFill="1" applyBorder="1" applyAlignment="1" applyProtection="1">
      <alignment horizontal="center" vertical="center"/>
    </xf>
    <xf numFmtId="0" fontId="27" fillId="0" borderId="0" xfId="91" applyFont="1" applyFill="1" applyAlignment="1">
      <alignment vertical="center"/>
    </xf>
    <xf numFmtId="0" fontId="34" fillId="0" borderId="24" xfId="83" applyFont="1" applyFill="1" applyBorder="1" applyAlignment="1" applyProtection="1">
      <alignment horizontal="center" vertical="center"/>
    </xf>
    <xf numFmtId="0" fontId="35" fillId="0" borderId="0" xfId="91" applyFont="1" applyFill="1" applyAlignment="1">
      <alignment vertical="center"/>
    </xf>
    <xf numFmtId="0" fontId="25" fillId="0" borderId="0" xfId="91" applyFont="1" applyFill="1" applyAlignment="1">
      <alignment vertical="center"/>
    </xf>
    <xf numFmtId="49" fontId="32" fillId="2" borderId="24" xfId="92" applyNumberFormat="1" applyFont="1" applyFill="1" applyBorder="1" applyAlignment="1">
      <alignment horizontal="center" vertical="center"/>
    </xf>
    <xf numFmtId="0" fontId="29" fillId="0" borderId="24" xfId="83" applyFont="1" applyFill="1" applyBorder="1" applyAlignment="1">
      <alignment horizontal="center" vertical="center"/>
    </xf>
    <xf numFmtId="0" fontId="39" fillId="0" borderId="24" xfId="83" applyFont="1" applyFill="1" applyBorder="1" applyAlignment="1" applyProtection="1">
      <alignment horizontal="center" vertical="center"/>
    </xf>
    <xf numFmtId="0" fontId="31" fillId="0" borderId="24" xfId="83" applyFont="1" applyFill="1" applyBorder="1" applyAlignment="1" applyProtection="1">
      <alignment horizontal="center" vertical="center"/>
    </xf>
    <xf numFmtId="0" fontId="29" fillId="0" borderId="25" xfId="83" applyFont="1" applyFill="1" applyBorder="1" applyAlignment="1" applyProtection="1">
      <alignment horizontal="center" vertical="center"/>
    </xf>
    <xf numFmtId="49" fontId="32" fillId="2" borderId="25" xfId="92" applyNumberFormat="1" applyFont="1" applyFill="1" applyBorder="1" applyAlignment="1">
      <alignment horizontal="center" vertical="center"/>
    </xf>
    <xf numFmtId="0" fontId="29" fillId="2" borderId="0" xfId="83" applyFont="1" applyFill="1" applyAlignment="1">
      <alignment vertical="center"/>
    </xf>
    <xf numFmtId="0" fontId="29" fillId="0" borderId="0" xfId="91" applyFont="1" applyFill="1" applyAlignment="1">
      <alignment vertical="center"/>
    </xf>
    <xf numFmtId="0" fontId="25" fillId="2" borderId="0" xfId="91" applyFont="1" applyFill="1" applyAlignment="1">
      <alignment horizontal="left" vertical="center"/>
    </xf>
    <xf numFmtId="0" fontId="9" fillId="0" borderId="0" xfId="100" applyFont="1"/>
    <xf numFmtId="0" fontId="9" fillId="0" borderId="0" xfId="100" applyFont="1" applyAlignment="1">
      <alignment vertical="center"/>
    </xf>
    <xf numFmtId="0" fontId="22" fillId="0" borderId="0" xfId="100" applyFont="1" applyAlignment="1">
      <alignment vertical="center"/>
    </xf>
    <xf numFmtId="0" fontId="23" fillId="0" borderId="26" xfId="100" applyFont="1" applyBorder="1" applyAlignment="1">
      <alignment horizontal="center" vertical="center"/>
    </xf>
    <xf numFmtId="0" fontId="23" fillId="0" borderId="11" xfId="100" applyFont="1" applyBorder="1" applyAlignment="1">
      <alignment vertical="center" wrapText="1"/>
    </xf>
    <xf numFmtId="166" fontId="23" fillId="0" borderId="27" xfId="0" applyNumberFormat="1" applyFont="1" applyFill="1" applyBorder="1" applyAlignment="1">
      <alignment horizontal="center" vertical="center" wrapText="1"/>
    </xf>
    <xf numFmtId="0" fontId="9" fillId="0" borderId="11" xfId="100" applyFont="1" applyBorder="1" applyAlignment="1">
      <alignment vertical="center" wrapText="1"/>
    </xf>
    <xf numFmtId="166" fontId="9" fillId="0" borderId="27" xfId="0" applyNumberFormat="1" applyFont="1" applyBorder="1" applyAlignment="1">
      <alignment horizontal="center" vertical="center" wrapText="1"/>
    </xf>
    <xf numFmtId="166" fontId="23" fillId="0" borderId="27" xfId="0" applyNumberFormat="1" applyFont="1" applyBorder="1" applyAlignment="1">
      <alignment horizontal="center" vertical="center" wrapText="1"/>
    </xf>
    <xf numFmtId="0" fontId="9" fillId="0" borderId="11" xfId="100" applyFont="1" applyBorder="1" applyAlignment="1">
      <alignment horizontal="left" vertical="center" wrapText="1" indent="2"/>
    </xf>
    <xf numFmtId="166" fontId="9" fillId="0" borderId="0" xfId="100" applyNumberFormat="1" applyFont="1"/>
    <xf numFmtId="0" fontId="9" fillId="0" borderId="28" xfId="100" applyFont="1" applyBorder="1" applyAlignment="1">
      <alignment horizontal="center" vertical="center" wrapText="1"/>
    </xf>
    <xf numFmtId="0" fontId="25" fillId="29" borderId="0" xfId="91" applyFont="1" applyFill="1" applyBorder="1" applyAlignment="1">
      <alignment vertical="center"/>
    </xf>
    <xf numFmtId="0" fontId="29" fillId="0" borderId="0" xfId="91" applyFont="1" applyFill="1" applyAlignment="1">
      <alignment horizontal="center" vertical="center"/>
    </xf>
    <xf numFmtId="0" fontId="29" fillId="0" borderId="16" xfId="91" applyFont="1" applyFill="1" applyBorder="1" applyAlignment="1">
      <alignment horizontal="center" vertical="center"/>
    </xf>
    <xf numFmtId="0" fontId="29" fillId="0" borderId="17" xfId="91" applyFont="1" applyFill="1" applyBorder="1" applyAlignment="1">
      <alignment horizontal="center" vertical="center"/>
    </xf>
    <xf numFmtId="0" fontId="29" fillId="0" borderId="0" xfId="91" applyFont="1" applyFill="1" applyBorder="1" applyAlignment="1">
      <alignment horizontal="center" vertical="center"/>
    </xf>
    <xf numFmtId="0" fontId="29" fillId="0" borderId="19" xfId="91" applyFont="1" applyFill="1" applyBorder="1" applyAlignment="1">
      <alignment horizontal="center" vertical="center"/>
    </xf>
    <xf numFmtId="0" fontId="31" fillId="0" borderId="11" xfId="91" applyFont="1" applyFill="1" applyBorder="1" applyAlignment="1">
      <alignment horizontal="center" vertical="center"/>
    </xf>
    <xf numFmtId="0" fontId="29" fillId="0" borderId="0" xfId="91" applyFont="1" applyFill="1" applyBorder="1" applyAlignment="1">
      <alignment horizontal="left" vertical="center"/>
    </xf>
    <xf numFmtId="0" fontId="29" fillId="0" borderId="0" xfId="91" applyFont="1" applyFill="1" applyBorder="1" applyAlignment="1">
      <alignment horizontal="right" vertical="center"/>
    </xf>
    <xf numFmtId="0" fontId="29" fillId="0" borderId="21" xfId="91" applyFont="1" applyFill="1" applyBorder="1" applyAlignment="1">
      <alignment horizontal="center" vertical="center"/>
    </xf>
    <xf numFmtId="0" fontId="29" fillId="0" borderId="22" xfId="91" applyFont="1" applyFill="1" applyBorder="1" applyAlignment="1">
      <alignment horizontal="center" vertical="center"/>
    </xf>
    <xf numFmtId="0" fontId="27" fillId="0" borderId="16" xfId="91" applyFont="1" applyFill="1" applyBorder="1" applyAlignment="1">
      <alignment horizontal="center" vertical="center"/>
    </xf>
    <xf numFmtId="0" fontId="27" fillId="0" borderId="17" xfId="91" applyFont="1" applyFill="1" applyBorder="1" applyAlignment="1">
      <alignment horizontal="center" vertical="center"/>
    </xf>
    <xf numFmtId="0" fontId="25" fillId="0" borderId="0" xfId="91" applyFont="1" applyFill="1" applyBorder="1" applyAlignment="1">
      <alignment vertical="center"/>
    </xf>
    <xf numFmtId="172" fontId="25" fillId="0" borderId="0" xfId="77" applyFont="1" applyFill="1" applyBorder="1" applyAlignment="1" applyProtection="1">
      <alignment vertical="center"/>
    </xf>
    <xf numFmtId="172" fontId="29" fillId="0" borderId="0" xfId="77" applyFont="1" applyFill="1" applyBorder="1" applyAlignment="1" applyProtection="1">
      <alignment vertical="center"/>
    </xf>
    <xf numFmtId="0" fontId="29" fillId="0" borderId="0" xfId="91" applyFont="1" applyFill="1" applyBorder="1" applyAlignment="1">
      <alignment vertical="center"/>
    </xf>
    <xf numFmtId="0" fontId="22" fillId="30" borderId="0" xfId="88" applyFont="1" applyFill="1"/>
    <xf numFmtId="0" fontId="46" fillId="30" borderId="0" xfId="88" applyFont="1" applyFill="1" applyAlignment="1">
      <alignment vertical="center"/>
    </xf>
    <xf numFmtId="0" fontId="22" fillId="30" borderId="0" xfId="88" applyFont="1" applyFill="1" applyAlignment="1">
      <alignment horizontal="center" vertical="center"/>
    </xf>
    <xf numFmtId="0" fontId="22" fillId="30" borderId="0" xfId="89" applyFont="1" applyFill="1" applyAlignment="1">
      <alignment vertical="center"/>
    </xf>
    <xf numFmtId="0" fontId="47" fillId="30" borderId="29" xfId="89" applyFont="1" applyFill="1" applyBorder="1" applyAlignment="1">
      <alignment horizontal="centerContinuous" vertical="center"/>
    </xf>
    <xf numFmtId="0" fontId="48" fillId="30" borderId="30" xfId="89" applyFont="1" applyFill="1" applyBorder="1" applyAlignment="1">
      <alignment horizontal="centerContinuous" vertical="center"/>
    </xf>
    <xf numFmtId="0" fontId="49" fillId="30" borderId="31" xfId="89" applyFont="1" applyFill="1" applyBorder="1" applyAlignment="1">
      <alignment horizontal="centerContinuous" vertical="center"/>
    </xf>
    <xf numFmtId="0" fontId="23" fillId="30" borderId="32" xfId="89" applyFont="1" applyFill="1" applyBorder="1" applyAlignment="1">
      <alignment horizontal="centerContinuous" vertical="center"/>
    </xf>
    <xf numFmtId="0" fontId="48" fillId="30" borderId="33" xfId="89" applyFont="1" applyFill="1" applyBorder="1" applyAlignment="1">
      <alignment horizontal="centerContinuous" vertical="center"/>
    </xf>
    <xf numFmtId="0" fontId="48" fillId="30" borderId="34" xfId="89" applyFont="1" applyFill="1" applyBorder="1" applyAlignment="1">
      <alignment horizontal="centerContinuous" vertical="center"/>
    </xf>
    <xf numFmtId="0" fontId="23" fillId="30" borderId="35" xfId="89" applyFont="1" applyFill="1" applyBorder="1" applyAlignment="1">
      <alignment horizontal="centerContinuous" vertical="center"/>
    </xf>
    <xf numFmtId="0" fontId="23" fillId="30" borderId="36" xfId="89" applyFont="1" applyFill="1" applyBorder="1" applyAlignment="1">
      <alignment horizontal="centerContinuous" vertical="center"/>
    </xf>
    <xf numFmtId="0" fontId="22" fillId="30" borderId="0" xfId="89" applyFont="1" applyFill="1"/>
    <xf numFmtId="0" fontId="50" fillId="30" borderId="0" xfId="89" applyFont="1" applyFill="1" applyAlignment="1">
      <alignment horizontal="center" vertical="center"/>
    </xf>
    <xf numFmtId="0" fontId="51" fillId="30" borderId="0" xfId="89" applyFont="1" applyFill="1" applyAlignment="1">
      <alignment horizontal="center" vertical="center"/>
    </xf>
    <xf numFmtId="0" fontId="52" fillId="30" borderId="37" xfId="47" applyNumberFormat="1" applyFont="1" applyFill="1" applyBorder="1" applyAlignment="1">
      <alignment horizontal="centerContinuous" vertical="center" wrapText="1"/>
    </xf>
    <xf numFmtId="0" fontId="52" fillId="30" borderId="38" xfId="47" applyNumberFormat="1" applyFont="1" applyFill="1" applyBorder="1" applyAlignment="1">
      <alignment horizontal="centerContinuous" vertical="center" wrapText="1"/>
    </xf>
    <xf numFmtId="0" fontId="52" fillId="30" borderId="39" xfId="47" applyNumberFormat="1" applyFont="1" applyFill="1" applyBorder="1" applyAlignment="1">
      <alignment horizontal="centerContinuous" vertical="center" wrapText="1"/>
    </xf>
    <xf numFmtId="4" fontId="23" fillId="30" borderId="40" xfId="71" applyNumberFormat="1" applyFont="1" applyFill="1" applyBorder="1" applyAlignment="1">
      <alignment horizontal="centerContinuous" wrapText="1"/>
    </xf>
    <xf numFmtId="4" fontId="23" fillId="30" borderId="30" xfId="71" applyNumberFormat="1" applyFont="1" applyFill="1" applyBorder="1" applyAlignment="1">
      <alignment horizontal="centerContinuous" vertical="center" wrapText="1"/>
    </xf>
    <xf numFmtId="4" fontId="23" fillId="30" borderId="41" xfId="71" applyNumberFormat="1" applyFont="1" applyFill="1" applyBorder="1" applyAlignment="1">
      <alignment horizontal="centerContinuous" vertical="center" wrapText="1"/>
    </xf>
    <xf numFmtId="0" fontId="52" fillId="30" borderId="42" xfId="47" applyNumberFormat="1" applyFont="1" applyFill="1" applyBorder="1" applyAlignment="1">
      <alignment horizontal="centerContinuous" vertical="center" wrapText="1"/>
    </xf>
    <xf numFmtId="0" fontId="52" fillId="30" borderId="43" xfId="47" applyNumberFormat="1" applyFont="1" applyFill="1" applyBorder="1" applyAlignment="1">
      <alignment horizontal="centerContinuous" vertical="center" wrapText="1"/>
    </xf>
    <xf numFmtId="0" fontId="52" fillId="30" borderId="44" xfId="47" applyNumberFormat="1" applyFont="1" applyFill="1" applyBorder="1" applyAlignment="1">
      <alignment horizontal="centerContinuous" vertical="center" wrapText="1"/>
    </xf>
    <xf numFmtId="1" fontId="23" fillId="30" borderId="45" xfId="71" applyNumberFormat="1" applyFont="1" applyFill="1" applyBorder="1" applyAlignment="1">
      <alignment horizontal="centerContinuous" vertical="top" wrapText="1"/>
    </xf>
    <xf numFmtId="4" fontId="53" fillId="30" borderId="46" xfId="71" applyNumberFormat="1" applyFont="1" applyFill="1" applyBorder="1" applyAlignment="1">
      <alignment horizontal="center" vertical="center" wrapText="1"/>
    </xf>
    <xf numFmtId="4" fontId="53" fillId="30" borderId="47" xfId="71" applyNumberFormat="1" applyFont="1" applyFill="1" applyBorder="1" applyAlignment="1">
      <alignment horizontal="center" vertical="center" wrapText="1"/>
    </xf>
    <xf numFmtId="0" fontId="24" fillId="30" borderId="0" xfId="89" applyFont="1" applyFill="1" applyAlignment="1">
      <alignment vertical="center"/>
    </xf>
    <xf numFmtId="0" fontId="22" fillId="0" borderId="0" xfId="89" applyFont="1" applyFill="1" applyAlignment="1">
      <alignment vertical="center"/>
    </xf>
    <xf numFmtId="0" fontId="24" fillId="30" borderId="0" xfId="89" applyFont="1" applyFill="1" applyBorder="1" applyAlignment="1">
      <alignment vertical="center"/>
    </xf>
    <xf numFmtId="49" fontId="23" fillId="30" borderId="0" xfId="89" applyNumberFormat="1" applyFont="1" applyFill="1" applyAlignment="1">
      <alignment horizontal="center" vertical="center"/>
    </xf>
    <xf numFmtId="49" fontId="9" fillId="30" borderId="0" xfId="89" applyNumberFormat="1" applyFont="1" applyFill="1" applyAlignment="1">
      <alignment horizontal="center" vertical="center"/>
    </xf>
    <xf numFmtId="49" fontId="9" fillId="30" borderId="0" xfId="89" applyNumberFormat="1" applyFont="1" applyFill="1" applyAlignment="1">
      <alignment vertical="center"/>
    </xf>
    <xf numFmtId="178" fontId="9" fillId="30" borderId="0" xfId="72" applyNumberFormat="1" applyFont="1" applyFill="1" applyAlignment="1">
      <alignment vertical="center"/>
    </xf>
    <xf numFmtId="178" fontId="23" fillId="30" borderId="0" xfId="89" applyNumberFormat="1" applyFont="1" applyFill="1" applyAlignment="1">
      <alignment vertical="center"/>
    </xf>
    <xf numFmtId="180" fontId="23" fillId="30" borderId="0" xfId="96" applyNumberFormat="1" applyFont="1" applyFill="1" applyAlignment="1">
      <alignment vertical="center"/>
    </xf>
    <xf numFmtId="0" fontId="24" fillId="30" borderId="0" xfId="88" applyFont="1" applyFill="1" applyAlignment="1">
      <alignment horizontal="center" vertical="center"/>
    </xf>
    <xf numFmtId="181" fontId="22" fillId="30" borderId="0" xfId="72" applyNumberFormat="1" applyFont="1" applyFill="1"/>
    <xf numFmtId="49" fontId="24" fillId="30" borderId="0" xfId="89" applyNumberFormat="1" applyFont="1" applyFill="1" applyAlignment="1">
      <alignment horizontal="center" vertical="center"/>
    </xf>
    <xf numFmtId="49" fontId="22" fillId="30" borderId="0" xfId="89" applyNumberFormat="1" applyFont="1" applyFill="1" applyAlignment="1">
      <alignment horizontal="center" vertical="center"/>
    </xf>
    <xf numFmtId="49" fontId="22" fillId="30" borderId="0" xfId="89" applyNumberFormat="1" applyFont="1" applyFill="1"/>
    <xf numFmtId="0" fontId="22" fillId="30" borderId="0" xfId="89" applyFont="1" applyFill="1" applyAlignment="1">
      <alignment horizontal="center" vertical="center"/>
    </xf>
    <xf numFmtId="0" fontId="24" fillId="30" borderId="0" xfId="89" applyFont="1" applyFill="1" applyAlignment="1">
      <alignment horizontal="center" vertical="center"/>
    </xf>
    <xf numFmtId="0" fontId="15" fillId="0" borderId="48" xfId="87" applyFont="1" applyBorder="1" applyAlignment="1">
      <alignment vertical="center" wrapText="1"/>
    </xf>
    <xf numFmtId="0" fontId="16" fillId="0" borderId="48" xfId="87" applyFont="1" applyFill="1" applyBorder="1" applyAlignment="1">
      <alignment vertical="center" wrapText="1"/>
    </xf>
    <xf numFmtId="0" fontId="15" fillId="0" borderId="48" xfId="87" applyFont="1" applyFill="1" applyBorder="1" applyAlignment="1">
      <alignment vertical="center" wrapText="1"/>
    </xf>
    <xf numFmtId="0" fontId="9" fillId="0" borderId="0" xfId="87" applyFont="1" applyFill="1" applyBorder="1" applyAlignment="1">
      <alignment vertical="center"/>
    </xf>
    <xf numFmtId="0" fontId="9" fillId="0" borderId="0" xfId="87" applyFont="1" applyBorder="1" applyAlignment="1">
      <alignment vertical="center"/>
    </xf>
    <xf numFmtId="49" fontId="15" fillId="0" borderId="48" xfId="87" applyNumberFormat="1" applyFont="1" applyBorder="1" applyAlignment="1">
      <alignment horizontal="center" vertical="center" wrapText="1"/>
    </xf>
    <xf numFmtId="0" fontId="16" fillId="0" borderId="48" xfId="87" applyFont="1" applyBorder="1" applyAlignment="1">
      <alignment vertical="center" wrapText="1"/>
    </xf>
    <xf numFmtId="49" fontId="15" fillId="0" borderId="48" xfId="87" applyNumberFormat="1" applyFont="1" applyFill="1" applyBorder="1" applyAlignment="1">
      <alignment horizontal="center" vertical="center" wrapText="1"/>
    </xf>
    <xf numFmtId="0" fontId="15" fillId="0" borderId="48" xfId="87" applyFont="1" applyFill="1" applyBorder="1" applyAlignment="1">
      <alignment horizontal="left" vertical="center" wrapText="1"/>
    </xf>
    <xf numFmtId="4" fontId="15" fillId="0" borderId="48" xfId="87" applyNumberFormat="1" applyFont="1" applyFill="1" applyBorder="1" applyAlignment="1">
      <alignment vertical="center" wrapText="1"/>
    </xf>
    <xf numFmtId="49" fontId="16" fillId="0" borderId="48" xfId="87" applyNumberFormat="1" applyFont="1" applyFill="1" applyBorder="1" applyAlignment="1">
      <alignment horizontal="center" vertical="center" wrapText="1"/>
    </xf>
    <xf numFmtId="4" fontId="16" fillId="0" borderId="48" xfId="87" applyNumberFormat="1" applyFont="1" applyFill="1" applyBorder="1" applyAlignment="1">
      <alignment vertical="center" wrapText="1"/>
    </xf>
    <xf numFmtId="0" fontId="16" fillId="0" borderId="48" xfId="87" applyFont="1" applyFill="1" applyBorder="1" applyAlignment="1">
      <alignment horizontal="left" vertical="center" wrapText="1"/>
    </xf>
    <xf numFmtId="0" fontId="15" fillId="0" borderId="49" xfId="87" applyFont="1" applyFill="1" applyBorder="1" applyAlignment="1">
      <alignment horizontal="center" vertical="center" wrapText="1"/>
    </xf>
    <xf numFmtId="49" fontId="16" fillId="0" borderId="48" xfId="87" applyNumberFormat="1" applyFont="1" applyBorder="1" applyAlignment="1">
      <alignment horizontal="center" vertical="center" wrapText="1"/>
    </xf>
    <xf numFmtId="0" fontId="23" fillId="0" borderId="0" xfId="87" applyFont="1" applyFill="1" applyBorder="1" applyAlignment="1">
      <alignment vertical="center"/>
    </xf>
    <xf numFmtId="4" fontId="65" fillId="0" borderId="0" xfId="87" applyNumberFormat="1" applyFont="1" applyFill="1" applyBorder="1" applyAlignment="1">
      <alignment vertical="center" wrapText="1"/>
    </xf>
    <xf numFmtId="4" fontId="15" fillId="0" borderId="0" xfId="87" applyNumberFormat="1" applyFont="1" applyFill="1" applyBorder="1" applyAlignment="1">
      <alignment vertical="center" wrapText="1"/>
    </xf>
    <xf numFmtId="4" fontId="15" fillId="0" borderId="0" xfId="87" applyNumberFormat="1" applyFont="1" applyBorder="1" applyAlignment="1">
      <alignment vertical="center" wrapText="1"/>
    </xf>
    <xf numFmtId="49" fontId="15" fillId="31" borderId="48" xfId="87" applyNumberFormat="1" applyFont="1" applyFill="1" applyBorder="1" applyAlignment="1">
      <alignment horizontal="center" vertical="center" wrapText="1"/>
    </xf>
    <xf numFmtId="49" fontId="16" fillId="31" borderId="48" xfId="87" applyNumberFormat="1" applyFont="1" applyFill="1" applyBorder="1" applyAlignment="1">
      <alignment horizontal="center" vertical="center" wrapText="1"/>
    </xf>
    <xf numFmtId="0" fontId="16" fillId="31" borderId="48" xfId="87" applyFont="1" applyFill="1" applyBorder="1" applyAlignment="1">
      <alignment vertical="center" wrapText="1"/>
    </xf>
    <xf numFmtId="0" fontId="15" fillId="31" borderId="48" xfId="87" applyFont="1" applyFill="1" applyBorder="1" applyAlignment="1">
      <alignment vertical="center" wrapText="1"/>
    </xf>
    <xf numFmtId="0" fontId="15" fillId="0" borderId="0" xfId="87" applyFont="1" applyBorder="1" applyAlignment="1">
      <alignment horizontal="center" vertical="center" wrapText="1"/>
    </xf>
    <xf numFmtId="0" fontId="15" fillId="0" borderId="0" xfId="87" applyFont="1" applyBorder="1" applyAlignment="1">
      <alignment vertical="center" wrapText="1"/>
    </xf>
    <xf numFmtId="4" fontId="19" fillId="0" borderId="48" xfId="87" applyNumberFormat="1" applyFont="1" applyBorder="1" applyAlignment="1">
      <alignment vertical="center" wrapText="1"/>
    </xf>
    <xf numFmtId="4" fontId="19" fillId="0" borderId="48" xfId="87" applyNumberFormat="1" applyFont="1" applyFill="1" applyBorder="1" applyAlignment="1">
      <alignment vertical="center" wrapText="1"/>
    </xf>
    <xf numFmtId="4" fontId="66" fillId="0" borderId="48" xfId="87" applyNumberFormat="1" applyFont="1" applyFill="1" applyBorder="1" applyAlignment="1">
      <alignment vertical="center" wrapText="1"/>
    </xf>
    <xf numFmtId="3" fontId="21" fillId="0" borderId="48" xfId="87" applyNumberFormat="1" applyFont="1" applyFill="1" applyBorder="1" applyAlignment="1" applyProtection="1">
      <alignment horizontal="left" vertical="center" wrapText="1"/>
    </xf>
    <xf numFmtId="0" fontId="19" fillId="0" borderId="48" xfId="87" applyFont="1" applyFill="1" applyBorder="1"/>
    <xf numFmtId="4" fontId="20" fillId="0" borderId="48" xfId="87" applyNumberFormat="1" applyFont="1" applyFill="1" applyBorder="1" applyAlignment="1">
      <alignment vertical="center" wrapText="1"/>
    </xf>
    <xf numFmtId="0" fontId="19" fillId="0" borderId="48" xfId="87" applyFont="1" applyBorder="1" applyAlignment="1">
      <alignment vertical="center" wrapText="1"/>
    </xf>
    <xf numFmtId="4" fontId="19" fillId="0" borderId="0" xfId="87" applyNumberFormat="1" applyFont="1" applyBorder="1" applyAlignment="1">
      <alignment vertical="center" wrapText="1"/>
    </xf>
    <xf numFmtId="43" fontId="9" fillId="0" borderId="0" xfId="87" applyNumberFormat="1" applyFont="1" applyFill="1" applyBorder="1" applyAlignment="1">
      <alignment vertical="center"/>
    </xf>
    <xf numFmtId="4" fontId="15" fillId="0" borderId="50" xfId="87" applyNumberFormat="1" applyFont="1" applyBorder="1" applyAlignment="1">
      <alignment vertical="center" wrapText="1"/>
    </xf>
    <xf numFmtId="4" fontId="15" fillId="0" borderId="50" xfId="87" applyNumberFormat="1" applyFont="1" applyFill="1" applyBorder="1" applyAlignment="1">
      <alignment vertical="center" wrapText="1"/>
    </xf>
    <xf numFmtId="4" fontId="16" fillId="0" borderId="0" xfId="87" applyNumberFormat="1" applyFont="1" applyFill="1" applyBorder="1" applyAlignment="1">
      <alignment vertical="center" wrapText="1"/>
    </xf>
    <xf numFmtId="0" fontId="16" fillId="32" borderId="51" xfId="87" applyFont="1" applyFill="1" applyBorder="1" applyAlignment="1">
      <alignment horizontal="center" vertical="center" wrapText="1"/>
    </xf>
    <xf numFmtId="0" fontId="15" fillId="0" borderId="51" xfId="87" applyFont="1" applyBorder="1" applyAlignment="1">
      <alignment horizontal="center" vertical="center" wrapText="1"/>
    </xf>
    <xf numFmtId="0" fontId="16" fillId="0" borderId="51" xfId="87" applyFont="1" applyBorder="1" applyAlignment="1">
      <alignment horizontal="center" vertical="center" wrapText="1"/>
    </xf>
    <xf numFmtId="0" fontId="15" fillId="0" borderId="51" xfId="87" applyFont="1" applyFill="1" applyBorder="1" applyAlignment="1">
      <alignment horizontal="center" vertical="center" wrapText="1"/>
    </xf>
    <xf numFmtId="0" fontId="16" fillId="0" borderId="51" xfId="87" applyFont="1" applyFill="1" applyBorder="1" applyAlignment="1">
      <alignment horizontal="center" vertical="center" wrapText="1"/>
    </xf>
    <xf numFmtId="3" fontId="16" fillId="0" borderId="51" xfId="87" applyNumberFormat="1" applyFont="1" applyBorder="1" applyAlignment="1">
      <alignment horizontal="center" vertical="center" wrapText="1"/>
    </xf>
    <xf numFmtId="3" fontId="15" fillId="0" borderId="51" xfId="87" applyNumberFormat="1" applyFont="1" applyBorder="1" applyAlignment="1">
      <alignment horizontal="center" vertical="center" wrapText="1"/>
    </xf>
    <xf numFmtId="46" fontId="15" fillId="0" borderId="51" xfId="87" applyNumberFormat="1" applyFont="1" applyFill="1" applyBorder="1" applyAlignment="1">
      <alignment horizontal="center" vertical="center" wrapText="1"/>
    </xf>
    <xf numFmtId="0" fontId="15" fillId="31" borderId="51" xfId="87" applyFont="1" applyFill="1" applyBorder="1" applyAlignment="1">
      <alignment horizontal="center" vertical="center" wrapText="1"/>
    </xf>
    <xf numFmtId="0" fontId="16" fillId="31" borderId="51" xfId="87" applyFont="1" applyFill="1" applyBorder="1" applyAlignment="1">
      <alignment horizontal="center" vertical="center" wrapText="1"/>
    </xf>
    <xf numFmtId="0" fontId="15" fillId="0" borderId="52" xfId="87" applyFont="1" applyBorder="1" applyAlignment="1">
      <alignment horizontal="center" vertical="center" wrapText="1"/>
    </xf>
    <xf numFmtId="4" fontId="65" fillId="0" borderId="50" xfId="87" applyNumberFormat="1" applyFont="1" applyFill="1" applyBorder="1" applyAlignment="1">
      <alignment vertical="center" wrapText="1"/>
    </xf>
    <xf numFmtId="4" fontId="16" fillId="0" borderId="50" xfId="87" applyNumberFormat="1" applyFont="1" applyFill="1" applyBorder="1" applyAlignment="1">
      <alignment vertical="center" wrapText="1"/>
    </xf>
    <xf numFmtId="49" fontId="16" fillId="0" borderId="49" xfId="87" applyNumberFormat="1" applyFont="1" applyBorder="1" applyAlignment="1">
      <alignment horizontal="center" vertical="center" wrapText="1"/>
    </xf>
    <xf numFmtId="49" fontId="15" fillId="0" borderId="49" xfId="87" applyNumberFormat="1" applyFont="1" applyBorder="1" applyAlignment="1">
      <alignment horizontal="center" vertical="center" wrapText="1"/>
    </xf>
    <xf numFmtId="49" fontId="15" fillId="0" borderId="49" xfId="87" applyNumberFormat="1" applyFont="1" applyFill="1" applyBorder="1" applyAlignment="1">
      <alignment horizontal="center" vertical="center" wrapText="1"/>
    </xf>
    <xf numFmtId="49" fontId="16" fillId="0" borderId="49" xfId="87" applyNumberFormat="1" applyFont="1" applyFill="1" applyBorder="1" applyAlignment="1">
      <alignment horizontal="center" vertical="center" wrapText="1"/>
    </xf>
    <xf numFmtId="49" fontId="15" fillId="31" borderId="49" xfId="87" applyNumberFormat="1" applyFont="1" applyFill="1" applyBorder="1" applyAlignment="1">
      <alignment horizontal="center" vertical="center" wrapText="1"/>
    </xf>
    <xf numFmtId="49" fontId="16" fillId="31" borderId="49" xfId="87" applyNumberFormat="1" applyFont="1" applyFill="1" applyBorder="1" applyAlignment="1">
      <alignment horizontal="center" vertical="center" wrapText="1"/>
    </xf>
    <xf numFmtId="49" fontId="15" fillId="0" borderId="53" xfId="87" applyNumberFormat="1" applyFont="1" applyBorder="1" applyAlignment="1">
      <alignment horizontal="center" vertical="center" wrapText="1"/>
    </xf>
    <xf numFmtId="49" fontId="15" fillId="0" borderId="54" xfId="87" applyNumberFormat="1" applyFont="1" applyBorder="1" applyAlignment="1">
      <alignment horizontal="center" vertical="center" wrapText="1"/>
    </xf>
    <xf numFmtId="0" fontId="15" fillId="0" borderId="54" xfId="87" applyFont="1" applyFill="1" applyBorder="1" applyAlignment="1">
      <alignment vertical="center" wrapText="1"/>
    </xf>
    <xf numFmtId="4" fontId="19" fillId="0" borderId="54" xfId="87" applyNumberFormat="1" applyFont="1" applyBorder="1" applyAlignment="1">
      <alignment vertical="center" wrapText="1"/>
    </xf>
    <xf numFmtId="0" fontId="19" fillId="33" borderId="55" xfId="87" applyFont="1" applyFill="1" applyBorder="1" applyAlignment="1">
      <alignment horizontal="center" vertical="center" wrapText="1"/>
    </xf>
    <xf numFmtId="0" fontId="19" fillId="33" borderId="56" xfId="87" applyFont="1" applyFill="1" applyBorder="1" applyAlignment="1">
      <alignment horizontal="center" vertical="center" wrapText="1"/>
    </xf>
    <xf numFmtId="3" fontId="15" fillId="34" borderId="9" xfId="0" applyNumberFormat="1" applyFont="1" applyFill="1" applyBorder="1" applyAlignment="1">
      <alignment horizontal="center" vertical="center" wrapText="1"/>
    </xf>
    <xf numFmtId="49" fontId="16" fillId="35" borderId="49" xfId="87" applyNumberFormat="1" applyFont="1" applyFill="1" applyBorder="1" applyAlignment="1">
      <alignment horizontal="center" vertical="center" wrapText="1"/>
    </xf>
    <xf numFmtId="49" fontId="16" fillId="35" borderId="48" xfId="87" applyNumberFormat="1" applyFont="1" applyFill="1" applyBorder="1" applyAlignment="1">
      <alignment horizontal="center" vertical="center" wrapText="1"/>
    </xf>
    <xf numFmtId="0" fontId="16" fillId="35" borderId="48" xfId="87" applyFont="1" applyFill="1" applyBorder="1" applyAlignment="1">
      <alignment vertical="center" wrapText="1"/>
    </xf>
    <xf numFmtId="4" fontId="19" fillId="35" borderId="48" xfId="87" applyNumberFormat="1" applyFont="1" applyFill="1" applyBorder="1" applyAlignment="1">
      <alignment vertical="center" wrapText="1"/>
    </xf>
    <xf numFmtId="4" fontId="15" fillId="35" borderId="50" xfId="87" applyNumberFormat="1" applyFont="1" applyFill="1" applyBorder="1" applyAlignment="1">
      <alignment vertical="center" wrapText="1"/>
    </xf>
    <xf numFmtId="43" fontId="9" fillId="0" borderId="49" xfId="87" applyNumberFormat="1" applyFont="1" applyFill="1" applyBorder="1" applyAlignment="1">
      <alignment vertical="center"/>
    </xf>
    <xf numFmtId="43" fontId="9" fillId="0" borderId="48" xfId="87" applyNumberFormat="1" applyFont="1" applyFill="1" applyBorder="1" applyAlignment="1">
      <alignment vertical="center"/>
    </xf>
    <xf numFmtId="43" fontId="9" fillId="0" borderId="57" xfId="87" applyNumberFormat="1" applyFont="1" applyFill="1" applyBorder="1" applyAlignment="1">
      <alignment vertical="center"/>
    </xf>
    <xf numFmtId="182" fontId="9" fillId="0" borderId="57" xfId="87" applyNumberFormat="1" applyFont="1" applyFill="1" applyBorder="1" applyAlignment="1">
      <alignment vertical="center"/>
    </xf>
    <xf numFmtId="43" fontId="23" fillId="0" borderId="48" xfId="87" applyNumberFormat="1" applyFont="1" applyFill="1" applyBorder="1" applyAlignment="1">
      <alignment vertical="center"/>
    </xf>
    <xf numFmtId="43" fontId="23" fillId="0" borderId="57" xfId="87" applyNumberFormat="1" applyFont="1" applyFill="1" applyBorder="1" applyAlignment="1">
      <alignment vertical="center"/>
    </xf>
    <xf numFmtId="182" fontId="23" fillId="0" borderId="57" xfId="87" applyNumberFormat="1" applyFont="1" applyFill="1" applyBorder="1" applyAlignment="1">
      <alignment vertical="center"/>
    </xf>
    <xf numFmtId="43" fontId="9" fillId="0" borderId="53" xfId="87" applyNumberFormat="1" applyFont="1" applyFill="1" applyBorder="1" applyAlignment="1">
      <alignment vertical="center"/>
    </xf>
    <xf numFmtId="43" fontId="9" fillId="0" borderId="54" xfId="87" applyNumberFormat="1" applyFont="1" applyFill="1" applyBorder="1" applyAlignment="1">
      <alignment vertical="center"/>
    </xf>
    <xf numFmtId="182" fontId="9" fillId="0" borderId="58" xfId="87" applyNumberFormat="1" applyFont="1" applyFill="1" applyBorder="1" applyAlignment="1">
      <alignment vertical="center"/>
    </xf>
    <xf numFmtId="4" fontId="15" fillId="0" borderId="59" xfId="87" applyNumberFormat="1" applyFont="1" applyFill="1" applyBorder="1" applyAlignment="1">
      <alignment vertical="center" wrapText="1"/>
    </xf>
    <xf numFmtId="0" fontId="19" fillId="0" borderId="59" xfId="87" applyFont="1" applyFill="1" applyBorder="1" applyAlignment="1">
      <alignment horizontal="center" vertical="center" wrapText="1"/>
    </xf>
    <xf numFmtId="0" fontId="24" fillId="36" borderId="51" xfId="87" applyFont="1" applyFill="1" applyBorder="1" applyAlignment="1">
      <alignment horizontal="center" vertical="center" wrapText="1"/>
    </xf>
    <xf numFmtId="4" fontId="22" fillId="0" borderId="59" xfId="87" applyNumberFormat="1" applyFont="1" applyFill="1" applyBorder="1" applyAlignment="1">
      <alignment vertical="center" wrapText="1"/>
    </xf>
    <xf numFmtId="0" fontId="22" fillId="0" borderId="0" xfId="87" applyFont="1" applyFill="1" applyBorder="1" applyAlignment="1">
      <alignment vertical="center"/>
    </xf>
    <xf numFmtId="49" fontId="15" fillId="0" borderId="60" xfId="87" applyNumberFormat="1" applyFont="1" applyFill="1" applyBorder="1" applyAlignment="1">
      <alignment horizontal="center" vertical="center" wrapText="1"/>
    </xf>
    <xf numFmtId="49" fontId="15" fillId="0" borderId="61" xfId="87" applyNumberFormat="1" applyFont="1" applyFill="1" applyBorder="1" applyAlignment="1">
      <alignment horizontal="center" vertical="center" wrapText="1"/>
    </xf>
    <xf numFmtId="0" fontId="15" fillId="0" borderId="61" xfId="87" applyFont="1" applyFill="1" applyBorder="1" applyAlignment="1">
      <alignment vertical="center" wrapText="1"/>
    </xf>
    <xf numFmtId="0" fontId="15" fillId="0" borderId="61" xfId="87" applyFont="1" applyFill="1" applyBorder="1" applyAlignment="1">
      <alignment horizontal="left" vertical="center" wrapText="1"/>
    </xf>
    <xf numFmtId="4" fontId="19" fillId="0" borderId="61" xfId="87" applyNumberFormat="1" applyFont="1" applyBorder="1" applyAlignment="1">
      <alignment vertical="center" wrapText="1"/>
    </xf>
    <xf numFmtId="4" fontId="15" fillId="0" borderId="62" xfId="87" applyNumberFormat="1" applyFont="1" applyBorder="1" applyAlignment="1">
      <alignment vertical="center" wrapText="1"/>
    </xf>
    <xf numFmtId="43" fontId="9" fillId="0" borderId="60" xfId="87" applyNumberFormat="1" applyFont="1" applyFill="1" applyBorder="1" applyAlignment="1">
      <alignment vertical="center"/>
    </xf>
    <xf numFmtId="43" fontId="9" fillId="0" borderId="61" xfId="87" applyNumberFormat="1" applyFont="1" applyFill="1" applyBorder="1" applyAlignment="1">
      <alignment vertical="center"/>
    </xf>
    <xf numFmtId="43" fontId="9" fillId="0" borderId="63" xfId="87" applyNumberFormat="1" applyFont="1" applyFill="1" applyBorder="1" applyAlignment="1">
      <alignment vertical="center"/>
    </xf>
    <xf numFmtId="182" fontId="9" fillId="0" borderId="63" xfId="87" applyNumberFormat="1" applyFont="1" applyFill="1" applyBorder="1" applyAlignment="1">
      <alignment vertical="center"/>
    </xf>
    <xf numFmtId="0" fontId="24" fillId="36" borderId="49" xfId="87" applyFont="1" applyFill="1" applyBorder="1" applyAlignment="1">
      <alignment horizontal="center" vertical="center" wrapText="1"/>
    </xf>
    <xf numFmtId="0" fontId="24" fillId="36" borderId="48" xfId="87" applyFont="1" applyFill="1" applyBorder="1" applyAlignment="1">
      <alignment horizontal="center" vertical="center" wrapText="1"/>
    </xf>
    <xf numFmtId="0" fontId="24" fillId="36" borderId="48" xfId="87" applyFont="1" applyFill="1" applyBorder="1" applyAlignment="1">
      <alignment vertical="center" wrapText="1"/>
    </xf>
    <xf numFmtId="4" fontId="22" fillId="36" borderId="48" xfId="87" applyNumberFormat="1" applyFont="1" applyFill="1" applyBorder="1" applyAlignment="1">
      <alignment vertical="center" wrapText="1"/>
    </xf>
    <xf numFmtId="4" fontId="22" fillId="36" borderId="50" xfId="87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4" fontId="19" fillId="35" borderId="48" xfId="87" applyNumberFormat="1" applyFont="1" applyFill="1" applyBorder="1" applyAlignment="1">
      <alignment horizontal="center" vertical="center" wrapText="1"/>
    </xf>
    <xf numFmtId="4" fontId="19" fillId="0" borderId="48" xfId="87" applyNumberFormat="1" applyFont="1" applyBorder="1" applyAlignment="1">
      <alignment horizontal="center" vertical="center" wrapText="1"/>
    </xf>
    <xf numFmtId="4" fontId="19" fillId="0" borderId="48" xfId="87" applyNumberFormat="1" applyFont="1" applyFill="1" applyBorder="1" applyAlignment="1">
      <alignment horizontal="center" vertical="center" wrapText="1"/>
    </xf>
    <xf numFmtId="4" fontId="20" fillId="0" borderId="48" xfId="87" applyNumberFormat="1" applyFont="1" applyBorder="1" applyAlignment="1">
      <alignment horizontal="center" vertical="center" wrapText="1"/>
    </xf>
    <xf numFmtId="4" fontId="19" fillId="0" borderId="61" xfId="87" applyNumberFormat="1" applyFont="1" applyBorder="1" applyAlignment="1">
      <alignment horizontal="center" vertical="center" wrapText="1"/>
    </xf>
    <xf numFmtId="4" fontId="22" fillId="36" borderId="48" xfId="87" applyNumberFormat="1" applyFont="1" applyFill="1" applyBorder="1" applyAlignment="1">
      <alignment horizontal="center" vertical="center" wrapText="1"/>
    </xf>
    <xf numFmtId="4" fontId="66" fillId="0" borderId="48" xfId="87" applyNumberFormat="1" applyFont="1" applyFill="1" applyBorder="1" applyAlignment="1">
      <alignment horizontal="center" vertical="center" wrapText="1"/>
    </xf>
    <xf numFmtId="0" fontId="19" fillId="0" borderId="48" xfId="87" applyFont="1" applyFill="1" applyBorder="1" applyAlignment="1">
      <alignment horizontal="center"/>
    </xf>
    <xf numFmtId="4" fontId="20" fillId="0" borderId="48" xfId="87" applyNumberFormat="1" applyFont="1" applyFill="1" applyBorder="1" applyAlignment="1">
      <alignment horizontal="center" vertical="center" wrapText="1"/>
    </xf>
    <xf numFmtId="3" fontId="21" fillId="0" borderId="48" xfId="87" applyNumberFormat="1" applyFont="1" applyFill="1" applyBorder="1" applyAlignment="1" applyProtection="1">
      <alignment horizontal="center" vertical="center" wrapText="1"/>
    </xf>
    <xf numFmtId="3" fontId="19" fillId="0" borderId="48" xfId="87" applyNumberFormat="1" applyFont="1" applyFill="1" applyBorder="1" applyAlignment="1" applyProtection="1">
      <alignment horizontal="center" vertical="center" wrapText="1"/>
    </xf>
    <xf numFmtId="4" fontId="19" fillId="0" borderId="54" xfId="87" applyNumberFormat="1" applyFont="1" applyBorder="1" applyAlignment="1">
      <alignment horizontal="center" vertical="center" wrapText="1"/>
    </xf>
    <xf numFmtId="4" fontId="19" fillId="0" borderId="0" xfId="87" applyNumberFormat="1" applyFont="1" applyBorder="1" applyAlignment="1">
      <alignment horizontal="center" vertical="center" wrapText="1"/>
    </xf>
    <xf numFmtId="4" fontId="19" fillId="35" borderId="57" xfId="87" applyNumberFormat="1" applyFont="1" applyFill="1" applyBorder="1" applyAlignment="1">
      <alignment horizontal="center" vertical="center" wrapText="1"/>
    </xf>
    <xf numFmtId="4" fontId="19" fillId="0" borderId="57" xfId="87" applyNumberFormat="1" applyFont="1" applyBorder="1" applyAlignment="1">
      <alignment horizontal="center" vertical="center" wrapText="1"/>
    </xf>
    <xf numFmtId="4" fontId="19" fillId="0" borderId="57" xfId="87" applyNumberFormat="1" applyFont="1" applyFill="1" applyBorder="1" applyAlignment="1">
      <alignment horizontal="center" vertical="center" wrapText="1"/>
    </xf>
    <xf numFmtId="4" fontId="66" fillId="0" borderId="57" xfId="87" applyNumberFormat="1" applyFont="1" applyFill="1" applyBorder="1" applyAlignment="1">
      <alignment horizontal="center" vertical="center" wrapText="1"/>
    </xf>
    <xf numFmtId="4" fontId="19" fillId="0" borderId="63" xfId="87" applyNumberFormat="1" applyFont="1" applyBorder="1" applyAlignment="1">
      <alignment horizontal="center" vertical="center" wrapText="1"/>
    </xf>
    <xf numFmtId="4" fontId="22" fillId="36" borderId="57" xfId="87" applyNumberFormat="1" applyFont="1" applyFill="1" applyBorder="1" applyAlignment="1">
      <alignment horizontal="center" vertical="center" wrapText="1"/>
    </xf>
    <xf numFmtId="4" fontId="20" fillId="0" borderId="57" xfId="87" applyNumberFormat="1" applyFont="1" applyFill="1" applyBorder="1" applyAlignment="1">
      <alignment horizontal="center" vertical="center" wrapText="1"/>
    </xf>
    <xf numFmtId="4" fontId="19" fillId="0" borderId="58" xfId="87" applyNumberFormat="1" applyFont="1" applyFill="1" applyBorder="1" applyAlignment="1">
      <alignment horizontal="center" vertical="center" wrapText="1"/>
    </xf>
    <xf numFmtId="0" fontId="15" fillId="0" borderId="48" xfId="87" applyFont="1" applyFill="1" applyBorder="1" applyAlignment="1">
      <alignment horizontal="center" vertical="center" wrapText="1"/>
    </xf>
    <xf numFmtId="0" fontId="15" fillId="34" borderId="64" xfId="0" applyFont="1" applyFill="1" applyBorder="1" applyAlignment="1">
      <alignment horizontal="center" vertical="center" wrapText="1"/>
    </xf>
    <xf numFmtId="0" fontId="15" fillId="34" borderId="65" xfId="0" applyFont="1" applyFill="1" applyBorder="1" applyAlignment="1">
      <alignment horizontal="center" vertical="center" wrapText="1"/>
    </xf>
    <xf numFmtId="0" fontId="15" fillId="34" borderId="66" xfId="0" applyFont="1" applyFill="1" applyBorder="1" applyAlignment="1">
      <alignment horizontal="center" vertical="center" wrapText="1"/>
    </xf>
    <xf numFmtId="0" fontId="15" fillId="34" borderId="53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34" borderId="58" xfId="0" applyFont="1" applyFill="1" applyBorder="1" applyAlignment="1">
      <alignment horizontal="center" vertical="center" wrapText="1"/>
    </xf>
    <xf numFmtId="49" fontId="22" fillId="30" borderId="0" xfId="89" applyNumberFormat="1" applyFont="1" applyFill="1" applyAlignment="1">
      <alignment vertical="center"/>
    </xf>
    <xf numFmtId="178" fontId="22" fillId="30" borderId="0" xfId="72" applyNumberFormat="1" applyFont="1" applyFill="1" applyAlignment="1">
      <alignment vertical="center"/>
    </xf>
    <xf numFmtId="178" fontId="24" fillId="30" borderId="0" xfId="89" applyNumberFormat="1" applyFont="1" applyFill="1" applyAlignment="1">
      <alignment vertical="center"/>
    </xf>
    <xf numFmtId="180" fontId="24" fillId="30" borderId="0" xfId="96" applyNumberFormat="1" applyFont="1" applyFill="1" applyAlignment="1">
      <alignment vertical="center"/>
    </xf>
    <xf numFmtId="4" fontId="22" fillId="36" borderId="0" xfId="87" applyNumberFormat="1" applyFont="1" applyFill="1" applyBorder="1" applyAlignment="1">
      <alignment vertical="center" wrapText="1"/>
    </xf>
    <xf numFmtId="4" fontId="15" fillId="35" borderId="0" xfId="87" applyNumberFormat="1" applyFont="1" applyFill="1" applyBorder="1" applyAlignment="1">
      <alignment vertical="center" wrapText="1"/>
    </xf>
    <xf numFmtId="43" fontId="25" fillId="2" borderId="0" xfId="91" applyNumberFormat="1" applyFont="1" applyFill="1" applyAlignment="1">
      <alignment vertical="center"/>
    </xf>
    <xf numFmtId="43" fontId="25" fillId="2" borderId="0" xfId="91" applyNumberFormat="1" applyFont="1" applyFill="1" applyAlignment="1">
      <alignment horizontal="center" vertical="center"/>
    </xf>
    <xf numFmtId="43" fontId="25" fillId="2" borderId="16" xfId="91" applyNumberFormat="1" applyFont="1" applyFill="1" applyBorder="1" applyAlignment="1">
      <alignment horizontal="center" vertical="center"/>
    </xf>
    <xf numFmtId="43" fontId="25" fillId="2" borderId="0" xfId="91" applyNumberFormat="1" applyFont="1" applyFill="1" applyBorder="1" applyAlignment="1">
      <alignment horizontal="center" vertical="center"/>
    </xf>
    <xf numFmtId="43" fontId="25" fillId="2" borderId="0" xfId="91" applyNumberFormat="1" applyFont="1" applyFill="1" applyBorder="1" applyAlignment="1">
      <alignment horizontal="left" vertical="center"/>
    </xf>
    <xf numFmtId="43" fontId="25" fillId="2" borderId="21" xfId="91" applyNumberFormat="1" applyFont="1" applyFill="1" applyBorder="1" applyAlignment="1">
      <alignment horizontal="center" vertical="center"/>
    </xf>
    <xf numFmtId="43" fontId="27" fillId="2" borderId="16" xfId="91" applyNumberFormat="1" applyFont="1" applyFill="1" applyBorder="1" applyAlignment="1">
      <alignment horizontal="center" vertical="center"/>
    </xf>
    <xf numFmtId="43" fontId="27" fillId="2" borderId="16" xfId="83" applyNumberFormat="1" applyFont="1" applyFill="1" applyBorder="1" applyAlignment="1" applyProtection="1">
      <alignment horizontal="left" vertical="center" wrapText="1"/>
    </xf>
    <xf numFmtId="43" fontId="27" fillId="2" borderId="0" xfId="83" applyNumberFormat="1" applyFont="1" applyFill="1" applyBorder="1" applyAlignment="1" applyProtection="1">
      <alignment horizontal="left" vertical="center" wrapText="1"/>
    </xf>
    <xf numFmtId="43" fontId="27" fillId="0" borderId="67" xfId="83" applyNumberFormat="1" applyFont="1" applyFill="1" applyBorder="1" applyAlignment="1" applyProtection="1">
      <alignment vertical="center" wrapText="1"/>
    </xf>
    <xf numFmtId="43" fontId="27" fillId="0" borderId="68" xfId="77" applyNumberFormat="1" applyFont="1" applyFill="1" applyBorder="1" applyAlignment="1" applyProtection="1">
      <alignment vertical="center" wrapText="1"/>
    </xf>
    <xf numFmtId="43" fontId="35" fillId="0" borderId="68" xfId="77" applyNumberFormat="1" applyFont="1" applyFill="1" applyBorder="1" applyAlignment="1" applyProtection="1">
      <alignment vertical="center" wrapText="1"/>
    </xf>
    <xf numFmtId="43" fontId="25" fillId="0" borderId="68" xfId="83" applyNumberFormat="1" applyFont="1" applyFill="1" applyBorder="1" applyAlignment="1" applyProtection="1">
      <alignment vertical="center" wrapText="1"/>
    </xf>
    <xf numFmtId="43" fontId="27" fillId="2" borderId="68" xfId="83" applyNumberFormat="1" applyFont="1" applyFill="1" applyBorder="1" applyAlignment="1" applyProtection="1">
      <alignment vertical="center" wrapText="1"/>
    </xf>
    <xf numFmtId="43" fontId="27" fillId="0" borderId="68" xfId="83" applyNumberFormat="1" applyFont="1" applyFill="1" applyBorder="1" applyAlignment="1" applyProtection="1">
      <alignment vertical="center" wrapText="1"/>
    </xf>
    <xf numFmtId="43" fontId="25" fillId="2" borderId="68" xfId="83" applyNumberFormat="1" applyFont="1" applyFill="1" applyBorder="1" applyAlignment="1" applyProtection="1">
      <alignment vertical="center" wrapText="1"/>
    </xf>
    <xf numFmtId="43" fontId="67" fillId="0" borderId="68" xfId="83" applyNumberFormat="1" applyFont="1" applyFill="1" applyBorder="1" applyAlignment="1" applyProtection="1">
      <alignment vertical="center" wrapText="1"/>
    </xf>
    <xf numFmtId="43" fontId="27" fillId="0" borderId="69" xfId="83" applyNumberFormat="1" applyFont="1" applyFill="1" applyBorder="1" applyAlignment="1" applyProtection="1">
      <alignment vertical="center" wrapText="1"/>
    </xf>
    <xf numFmtId="43" fontId="25" fillId="2" borderId="0" xfId="91" applyNumberFormat="1" applyFont="1" applyFill="1" applyBorder="1" applyAlignment="1">
      <alignment vertical="center"/>
    </xf>
    <xf numFmtId="4" fontId="15" fillId="0" borderId="0" xfId="87" applyNumberFormat="1" applyFont="1" applyBorder="1" applyAlignment="1">
      <alignment wrapText="1"/>
    </xf>
    <xf numFmtId="0" fontId="15" fillId="0" borderId="70" xfId="0" applyFont="1" applyBorder="1" applyAlignment="1">
      <alignment horizontal="left" wrapText="1"/>
    </xf>
    <xf numFmtId="0" fontId="15" fillId="0" borderId="71" xfId="87" applyFont="1" applyBorder="1" applyAlignment="1">
      <alignment wrapText="1"/>
    </xf>
    <xf numFmtId="4" fontId="19" fillId="0" borderId="71" xfId="87" applyNumberFormat="1" applyFont="1" applyBorder="1" applyAlignment="1">
      <alignment horizontal="center" wrapText="1"/>
    </xf>
    <xf numFmtId="4" fontId="19" fillId="0" borderId="71" xfId="87" applyNumberFormat="1" applyFont="1" applyBorder="1" applyAlignment="1">
      <alignment wrapText="1"/>
    </xf>
    <xf numFmtId="4" fontId="19" fillId="0" borderId="72" xfId="87" applyNumberFormat="1" applyFont="1" applyBorder="1" applyAlignment="1">
      <alignment horizontal="center" wrapText="1"/>
    </xf>
    <xf numFmtId="0" fontId="15" fillId="0" borderId="49" xfId="0" applyFont="1" applyBorder="1" applyAlignment="1">
      <alignment horizontal="left" wrapText="1"/>
    </xf>
    <xf numFmtId="0" fontId="15" fillId="0" borderId="48" xfId="87" applyFont="1" applyBorder="1" applyAlignment="1">
      <alignment wrapText="1"/>
    </xf>
    <xf numFmtId="4" fontId="19" fillId="0" borderId="48" xfId="87" applyNumberFormat="1" applyFont="1" applyBorder="1" applyAlignment="1">
      <alignment horizontal="center" wrapText="1"/>
    </xf>
    <xf numFmtId="4" fontId="19" fillId="0" borderId="48" xfId="87" applyNumberFormat="1" applyFont="1" applyBorder="1" applyAlignment="1">
      <alignment wrapText="1"/>
    </xf>
    <xf numFmtId="4" fontId="19" fillId="0" borderId="57" xfId="87" applyNumberFormat="1" applyFont="1" applyBorder="1" applyAlignment="1">
      <alignment horizontal="center" wrapText="1"/>
    </xf>
    <xf numFmtId="0" fontId="15" fillId="0" borderId="53" xfId="0" applyFont="1" applyBorder="1" applyAlignment="1">
      <alignment horizontal="left" wrapText="1"/>
    </xf>
    <xf numFmtId="0" fontId="15" fillId="0" borderId="54" xfId="87" applyFont="1" applyBorder="1" applyAlignment="1">
      <alignment wrapText="1"/>
    </xf>
    <xf numFmtId="4" fontId="19" fillId="0" borderId="54" xfId="87" applyNumberFormat="1" applyFont="1" applyBorder="1" applyAlignment="1">
      <alignment horizontal="center" wrapText="1"/>
    </xf>
    <xf numFmtId="4" fontId="19" fillId="0" borderId="54" xfId="87" applyNumberFormat="1" applyFont="1" applyBorder="1" applyAlignment="1">
      <alignment wrapText="1"/>
    </xf>
    <xf numFmtId="4" fontId="19" fillId="0" borderId="58" xfId="87" applyNumberFormat="1" applyFont="1" applyBorder="1" applyAlignment="1">
      <alignment horizontal="center" wrapText="1"/>
    </xf>
    <xf numFmtId="43" fontId="9" fillId="0" borderId="71" xfId="87" applyNumberFormat="1" applyFont="1" applyFill="1" applyBorder="1" applyAlignment="1"/>
    <xf numFmtId="43" fontId="9" fillId="0" borderId="48" xfId="87" applyNumberFormat="1" applyFont="1" applyFill="1" applyBorder="1" applyAlignment="1"/>
    <xf numFmtId="43" fontId="9" fillId="0" borderId="54" xfId="87" applyNumberFormat="1" applyFont="1" applyFill="1" applyBorder="1" applyAlignment="1"/>
    <xf numFmtId="182" fontId="9" fillId="0" borderId="72" xfId="87" applyNumberFormat="1" applyFont="1" applyFill="1" applyBorder="1" applyAlignment="1"/>
    <xf numFmtId="182" fontId="9" fillId="0" borderId="57" xfId="87" applyNumberFormat="1" applyFont="1" applyFill="1" applyBorder="1" applyAlignment="1"/>
    <xf numFmtId="182" fontId="9" fillId="0" borderId="58" xfId="87" applyNumberFormat="1" applyFont="1" applyFill="1" applyBorder="1" applyAlignment="1"/>
    <xf numFmtId="168" fontId="15" fillId="28" borderId="9" xfId="0" applyNumberFormat="1" applyFont="1" applyFill="1" applyBorder="1" applyAlignment="1">
      <alignment horizontal="center" vertical="center" wrapText="1"/>
    </xf>
    <xf numFmtId="0" fontId="15" fillId="28" borderId="13" xfId="0" applyNumberFormat="1" applyFont="1" applyFill="1" applyBorder="1" applyAlignment="1">
      <alignment horizontal="center" vertical="center"/>
    </xf>
    <xf numFmtId="0" fontId="15" fillId="28" borderId="9" xfId="0" applyNumberFormat="1" applyFont="1" applyFill="1" applyBorder="1" applyAlignment="1">
      <alignment horizontal="center" vertical="center"/>
    </xf>
    <xf numFmtId="0" fontId="15" fillId="28" borderId="9" xfId="0" applyNumberFormat="1" applyFont="1" applyFill="1" applyBorder="1" applyAlignment="1">
      <alignment horizontal="center" vertical="center" wrapText="1"/>
    </xf>
    <xf numFmtId="0" fontId="9" fillId="0" borderId="73" xfId="100" applyFont="1" applyBorder="1" applyAlignment="1">
      <alignment horizontal="left" vertical="center" wrapText="1" indent="2"/>
    </xf>
    <xf numFmtId="166" fontId="9" fillId="0" borderId="74" xfId="0" applyNumberFormat="1" applyFont="1" applyBorder="1" applyAlignment="1">
      <alignment horizontal="center" vertical="center" wrapText="1"/>
    </xf>
    <xf numFmtId="0" fontId="23" fillId="0" borderId="46" xfId="100" applyFont="1" applyBorder="1" applyAlignment="1">
      <alignment vertical="center" wrapText="1"/>
    </xf>
    <xf numFmtId="166" fontId="23" fillId="0" borderId="46" xfId="0" applyNumberFormat="1" applyFont="1" applyBorder="1" applyAlignment="1">
      <alignment horizontal="center" vertical="center" wrapText="1"/>
    </xf>
    <xf numFmtId="0" fontId="22" fillId="30" borderId="0" xfId="89" applyFont="1" applyFill="1" applyAlignment="1">
      <alignment vertical="top"/>
    </xf>
    <xf numFmtId="177" fontId="23" fillId="30" borderId="75" xfId="47" applyFont="1" applyFill="1" applyBorder="1" applyAlignment="1">
      <alignment horizontal="left" vertical="top"/>
    </xf>
    <xf numFmtId="178" fontId="23" fillId="30" borderId="76" xfId="72" applyNumberFormat="1" applyFont="1" applyFill="1" applyBorder="1" applyAlignment="1">
      <alignment vertical="top"/>
    </xf>
    <xf numFmtId="178" fontId="23" fillId="30" borderId="76" xfId="76" applyNumberFormat="1" applyFont="1" applyFill="1" applyBorder="1" applyAlignment="1">
      <alignment horizontal="center" vertical="top"/>
    </xf>
    <xf numFmtId="180" fontId="23" fillId="30" borderId="77" xfId="96" applyNumberFormat="1" applyFont="1" applyFill="1" applyBorder="1" applyAlignment="1">
      <alignment horizontal="right" vertical="top"/>
    </xf>
    <xf numFmtId="0" fontId="24" fillId="30" borderId="0" xfId="89" applyFont="1" applyFill="1" applyAlignment="1">
      <alignment vertical="top"/>
    </xf>
    <xf numFmtId="49" fontId="23" fillId="30" borderId="78" xfId="47" applyNumberFormat="1" applyFont="1" applyFill="1" applyBorder="1" applyAlignment="1">
      <alignment horizontal="left" vertical="top"/>
    </xf>
    <xf numFmtId="49" fontId="23" fillId="30" borderId="0" xfId="47" applyNumberFormat="1" applyFont="1" applyFill="1" applyBorder="1" applyAlignment="1">
      <alignment horizontal="right" vertical="top"/>
    </xf>
    <xf numFmtId="43" fontId="23" fillId="30" borderId="79" xfId="72" applyNumberFormat="1" applyFont="1" applyFill="1" applyBorder="1" applyAlignment="1">
      <alignment vertical="top"/>
    </xf>
    <xf numFmtId="43" fontId="23" fillId="30" borderId="79" xfId="76" applyNumberFormat="1" applyFont="1" applyFill="1" applyBorder="1" applyAlignment="1">
      <alignment horizontal="center" vertical="top"/>
    </xf>
    <xf numFmtId="184" fontId="23" fillId="30" borderId="80" xfId="96" applyNumberFormat="1" applyFont="1" applyFill="1" applyBorder="1" applyAlignment="1">
      <alignment horizontal="right" vertical="top"/>
    </xf>
    <xf numFmtId="183" fontId="23" fillId="30" borderId="79" xfId="72" applyNumberFormat="1" applyFont="1" applyFill="1" applyBorder="1" applyAlignment="1">
      <alignment vertical="top"/>
    </xf>
    <xf numFmtId="49" fontId="9" fillId="30" borderId="78" xfId="47" applyNumberFormat="1" applyFont="1" applyFill="1" applyBorder="1" applyAlignment="1">
      <alignment horizontal="left" vertical="top"/>
    </xf>
    <xf numFmtId="49" fontId="9" fillId="30" borderId="0" xfId="47" applyNumberFormat="1" applyFont="1" applyFill="1" applyBorder="1" applyAlignment="1">
      <alignment horizontal="right" vertical="top"/>
    </xf>
    <xf numFmtId="49" fontId="9" fillId="30" borderId="0" xfId="47" applyNumberFormat="1" applyFont="1" applyFill="1" applyBorder="1" applyAlignment="1">
      <alignment horizontal="left" vertical="top"/>
    </xf>
    <xf numFmtId="49" fontId="9" fillId="30" borderId="59" xfId="47" applyNumberFormat="1" applyFont="1" applyFill="1" applyBorder="1" applyAlignment="1">
      <alignment horizontal="left" vertical="top"/>
    </xf>
    <xf numFmtId="43" fontId="9" fillId="30" borderId="79" xfId="72" applyNumberFormat="1" applyFont="1" applyFill="1" applyBorder="1" applyAlignment="1">
      <alignment vertical="top"/>
    </xf>
    <xf numFmtId="43" fontId="9" fillId="30" borderId="79" xfId="76" applyNumberFormat="1" applyFont="1" applyFill="1" applyBorder="1" applyAlignment="1">
      <alignment horizontal="center" vertical="top"/>
    </xf>
    <xf numFmtId="184" fontId="9" fillId="30" borderId="80" xfId="96" applyNumberFormat="1" applyFont="1" applyFill="1" applyBorder="1" applyAlignment="1">
      <alignment horizontal="right" vertical="top"/>
    </xf>
    <xf numFmtId="183" fontId="9" fillId="30" borderId="79" xfId="72" applyNumberFormat="1" applyFont="1" applyFill="1" applyBorder="1" applyAlignment="1">
      <alignment vertical="top"/>
    </xf>
    <xf numFmtId="49" fontId="9" fillId="0" borderId="78" xfId="47" applyNumberFormat="1" applyFont="1" applyFill="1" applyBorder="1" applyAlignment="1">
      <alignment horizontal="left" vertical="top"/>
    </xf>
    <xf numFmtId="49" fontId="9" fillId="0" borderId="0" xfId="47" applyNumberFormat="1" applyFont="1" applyFill="1" applyBorder="1" applyAlignment="1">
      <alignment horizontal="right" vertical="top"/>
    </xf>
    <xf numFmtId="49" fontId="9" fillId="0" borderId="0" xfId="47" applyNumberFormat="1" applyFont="1" applyFill="1" applyBorder="1" applyAlignment="1">
      <alignment horizontal="left" vertical="top"/>
    </xf>
    <xf numFmtId="49" fontId="54" fillId="0" borderId="0" xfId="47" applyNumberFormat="1" applyFont="1" applyFill="1" applyBorder="1" applyAlignment="1">
      <alignment horizontal="left" vertical="top"/>
    </xf>
    <xf numFmtId="43" fontId="54" fillId="0" borderId="59" xfId="63" applyNumberFormat="1" applyFont="1" applyFill="1" applyBorder="1" applyAlignment="1">
      <alignment horizontal="left" vertical="top"/>
    </xf>
    <xf numFmtId="0" fontId="22" fillId="0" borderId="0" xfId="89" applyFont="1" applyFill="1" applyAlignment="1">
      <alignment vertical="top"/>
    </xf>
    <xf numFmtId="183" fontId="9" fillId="0" borderId="79" xfId="72" applyNumberFormat="1" applyFont="1" applyFill="1" applyBorder="1" applyAlignment="1">
      <alignment vertical="top"/>
    </xf>
    <xf numFmtId="49" fontId="54" fillId="0" borderId="59" xfId="47" applyNumberFormat="1" applyFont="1" applyFill="1" applyBorder="1" applyAlignment="1">
      <alignment horizontal="left" vertical="top" wrapText="1"/>
    </xf>
    <xf numFmtId="184" fontId="9" fillId="0" borderId="80" xfId="96" applyNumberFormat="1" applyFont="1" applyFill="1" applyBorder="1" applyAlignment="1">
      <alignment horizontal="right" vertical="top"/>
    </xf>
    <xf numFmtId="49" fontId="54" fillId="30" borderId="0" xfId="47" applyNumberFormat="1" applyFont="1" applyFill="1" applyBorder="1" applyAlignment="1">
      <alignment horizontal="left" vertical="top"/>
    </xf>
    <xf numFmtId="184" fontId="54" fillId="30" borderId="80" xfId="96" applyNumberFormat="1" applyFont="1" applyFill="1" applyBorder="1" applyAlignment="1">
      <alignment horizontal="right" vertical="top"/>
    </xf>
    <xf numFmtId="49" fontId="23" fillId="30" borderId="78" xfId="89" applyNumberFormat="1" applyFont="1" applyFill="1" applyBorder="1" applyAlignment="1">
      <alignment horizontal="center" vertical="top"/>
    </xf>
    <xf numFmtId="49" fontId="23" fillId="35" borderId="42" xfId="89" applyNumberFormat="1" applyFont="1" applyFill="1" applyBorder="1" applyAlignment="1">
      <alignment horizontal="center" vertical="top"/>
    </xf>
    <xf numFmtId="49" fontId="23" fillId="35" borderId="43" xfId="47" applyNumberFormat="1" applyFont="1" applyFill="1" applyBorder="1" applyAlignment="1">
      <alignment horizontal="left" vertical="top"/>
    </xf>
    <xf numFmtId="49" fontId="23" fillId="35" borderId="44" xfId="47" applyNumberFormat="1" applyFont="1" applyFill="1" applyBorder="1" applyAlignment="1">
      <alignment horizontal="left" vertical="top"/>
    </xf>
    <xf numFmtId="43" fontId="23" fillId="35" borderId="46" xfId="72" applyNumberFormat="1" applyFont="1" applyFill="1" applyBorder="1" applyAlignment="1">
      <alignment vertical="top"/>
    </xf>
    <xf numFmtId="43" fontId="23" fillId="35" borderId="46" xfId="76" applyNumberFormat="1" applyFont="1" applyFill="1" applyBorder="1" applyAlignment="1">
      <alignment horizontal="center" vertical="top"/>
    </xf>
    <xf numFmtId="184" fontId="23" fillId="35" borderId="47" xfId="96" applyNumberFormat="1" applyFont="1" applyFill="1" applyBorder="1" applyAlignment="1">
      <alignment horizontal="right" vertical="top"/>
    </xf>
    <xf numFmtId="183" fontId="23" fillId="37" borderId="46" xfId="72" applyNumberFormat="1" applyFont="1" applyFill="1" applyBorder="1" applyAlignment="1">
      <alignment vertical="top"/>
    </xf>
    <xf numFmtId="49" fontId="9" fillId="30" borderId="78" xfId="89" applyNumberFormat="1" applyFont="1" applyFill="1" applyBorder="1" applyAlignment="1">
      <alignment horizontal="center" vertical="top"/>
    </xf>
    <xf numFmtId="49" fontId="9" fillId="30" borderId="0" xfId="89" applyNumberFormat="1" applyFont="1" applyFill="1" applyBorder="1" applyAlignment="1">
      <alignment horizontal="center" vertical="top"/>
    </xf>
    <xf numFmtId="49" fontId="9" fillId="30" borderId="0" xfId="89" applyNumberFormat="1" applyFont="1" applyFill="1" applyBorder="1" applyAlignment="1">
      <alignment horizontal="right" vertical="top"/>
    </xf>
    <xf numFmtId="49" fontId="9" fillId="30" borderId="0" xfId="89" applyNumberFormat="1" applyFont="1" applyFill="1" applyBorder="1" applyAlignment="1">
      <alignment horizontal="left" vertical="top"/>
    </xf>
    <xf numFmtId="49" fontId="23" fillId="30" borderId="0" xfId="47" applyNumberFormat="1" applyFont="1" applyFill="1" applyBorder="1" applyAlignment="1">
      <alignment horizontal="left" vertical="top"/>
    </xf>
    <xf numFmtId="49" fontId="55" fillId="30" borderId="0" xfId="47" applyNumberFormat="1" applyFont="1" applyFill="1" applyBorder="1" applyAlignment="1">
      <alignment horizontal="right" vertical="top"/>
    </xf>
    <xf numFmtId="49" fontId="9" fillId="30" borderId="0" xfId="89" applyNumberFormat="1" applyFont="1" applyFill="1" applyBorder="1" applyAlignment="1">
      <alignment vertical="top"/>
    </xf>
    <xf numFmtId="49" fontId="9" fillId="30" borderId="59" xfId="89" applyNumberFormat="1" applyFont="1" applyFill="1" applyBorder="1" applyAlignment="1">
      <alignment vertical="top"/>
    </xf>
    <xf numFmtId="49" fontId="23" fillId="30" borderId="0" xfId="89" applyNumberFormat="1" applyFont="1" applyFill="1" applyBorder="1" applyAlignment="1">
      <alignment vertical="top"/>
    </xf>
    <xf numFmtId="49" fontId="9" fillId="30" borderId="78" xfId="89" applyNumberFormat="1" applyFont="1" applyFill="1" applyBorder="1" applyAlignment="1">
      <alignment horizontal="left" vertical="top"/>
    </xf>
    <xf numFmtId="0" fontId="22" fillId="30" borderId="0" xfId="89" applyFont="1" applyFill="1" applyBorder="1" applyAlignment="1">
      <alignment vertical="top"/>
    </xf>
    <xf numFmtId="49" fontId="57" fillId="36" borderId="81" xfId="47" applyNumberFormat="1" applyFont="1" applyFill="1" applyBorder="1" applyAlignment="1">
      <alignment horizontal="left" vertical="top"/>
    </xf>
    <xf numFmtId="49" fontId="23" fillId="36" borderId="82" xfId="47" applyNumberFormat="1" applyFont="1" applyFill="1" applyBorder="1" applyAlignment="1">
      <alignment horizontal="left" vertical="top"/>
    </xf>
    <xf numFmtId="49" fontId="23" fillId="36" borderId="83" xfId="47" applyNumberFormat="1" applyFont="1" applyFill="1" applyBorder="1" applyAlignment="1">
      <alignment horizontal="left" vertical="top"/>
    </xf>
    <xf numFmtId="43" fontId="23" fillId="36" borderId="84" xfId="72" applyNumberFormat="1" applyFont="1" applyFill="1" applyBorder="1" applyAlignment="1">
      <alignment vertical="top"/>
    </xf>
    <xf numFmtId="43" fontId="23" fillId="36" borderId="84" xfId="76" applyNumberFormat="1" applyFont="1" applyFill="1" applyBorder="1" applyAlignment="1">
      <alignment horizontal="center" vertical="top"/>
    </xf>
    <xf numFmtId="184" fontId="23" fillId="36" borderId="85" xfId="96" applyNumberFormat="1" applyFont="1" applyFill="1" applyBorder="1" applyAlignment="1">
      <alignment horizontal="right" vertical="top"/>
    </xf>
    <xf numFmtId="0" fontId="24" fillId="30" borderId="0" xfId="89" applyFont="1" applyFill="1" applyBorder="1" applyAlignment="1">
      <alignment vertical="top"/>
    </xf>
    <xf numFmtId="183" fontId="23" fillId="38" borderId="84" xfId="72" applyNumberFormat="1" applyFont="1" applyFill="1" applyBorder="1" applyAlignment="1">
      <alignment vertical="top"/>
    </xf>
    <xf numFmtId="49" fontId="23" fillId="30" borderId="86" xfId="47" applyNumberFormat="1" applyFont="1" applyFill="1" applyBorder="1" applyAlignment="1">
      <alignment horizontal="left" vertical="top"/>
    </xf>
    <xf numFmtId="49" fontId="23" fillId="30" borderId="87" xfId="89" applyNumberFormat="1" applyFont="1" applyFill="1" applyBorder="1" applyAlignment="1">
      <alignment horizontal="center" vertical="top"/>
    </xf>
    <xf numFmtId="49" fontId="23" fillId="30" borderId="87" xfId="89" applyNumberFormat="1" applyFont="1" applyFill="1" applyBorder="1" applyAlignment="1">
      <alignment horizontal="left" vertical="top"/>
    </xf>
    <xf numFmtId="49" fontId="23" fillId="30" borderId="87" xfId="89" applyNumberFormat="1" applyFont="1" applyFill="1" applyBorder="1" applyAlignment="1">
      <alignment vertical="top"/>
    </xf>
    <xf numFmtId="49" fontId="23" fillId="30" borderId="88" xfId="89" applyNumberFormat="1" applyFont="1" applyFill="1" applyBorder="1" applyAlignment="1">
      <alignment vertical="top"/>
    </xf>
    <xf numFmtId="43" fontId="23" fillId="30" borderId="89" xfId="72" applyNumberFormat="1" applyFont="1" applyFill="1" applyBorder="1" applyAlignment="1">
      <alignment vertical="top"/>
    </xf>
    <xf numFmtId="43" fontId="23" fillId="30" borderId="89" xfId="76" applyNumberFormat="1" applyFont="1" applyFill="1" applyBorder="1" applyAlignment="1">
      <alignment horizontal="center" vertical="top"/>
    </xf>
    <xf numFmtId="184" fontId="23" fillId="30" borderId="90" xfId="96" applyNumberFormat="1" applyFont="1" applyFill="1" applyBorder="1" applyAlignment="1">
      <alignment horizontal="right" vertical="top"/>
    </xf>
    <xf numFmtId="183" fontId="23" fillId="30" borderId="89" xfId="72" applyNumberFormat="1" applyFont="1" applyFill="1" applyBorder="1" applyAlignment="1">
      <alignment vertical="top"/>
    </xf>
    <xf numFmtId="49" fontId="23" fillId="36" borderId="91" xfId="47" applyNumberFormat="1" applyFont="1" applyFill="1" applyBorder="1" applyAlignment="1">
      <alignment horizontal="left" vertical="top"/>
    </xf>
    <xf numFmtId="49" fontId="23" fillId="36" borderId="92" xfId="89" applyNumberFormat="1" applyFont="1" applyFill="1" applyBorder="1" applyAlignment="1">
      <alignment horizontal="left" vertical="top"/>
    </xf>
    <xf numFmtId="49" fontId="23" fillId="36" borderId="92" xfId="89" applyNumberFormat="1" applyFont="1" applyFill="1" applyBorder="1" applyAlignment="1">
      <alignment horizontal="center" vertical="top"/>
    </xf>
    <xf numFmtId="49" fontId="23" fillId="36" borderId="92" xfId="89" applyNumberFormat="1" applyFont="1" applyFill="1" applyBorder="1" applyAlignment="1">
      <alignment vertical="top"/>
    </xf>
    <xf numFmtId="49" fontId="23" fillId="36" borderId="93" xfId="89" applyNumberFormat="1" applyFont="1" applyFill="1" applyBorder="1" applyAlignment="1">
      <alignment vertical="top"/>
    </xf>
    <xf numFmtId="43" fontId="23" fillId="36" borderId="94" xfId="72" applyNumberFormat="1" applyFont="1" applyFill="1" applyBorder="1" applyAlignment="1">
      <alignment vertical="top"/>
    </xf>
    <xf numFmtId="43" fontId="23" fillId="36" borderId="94" xfId="76" applyNumberFormat="1" applyFont="1" applyFill="1" applyBorder="1" applyAlignment="1">
      <alignment horizontal="center" vertical="top"/>
    </xf>
    <xf numFmtId="184" fontId="23" fillId="36" borderId="95" xfId="96" applyNumberFormat="1" applyFont="1" applyFill="1" applyBorder="1" applyAlignment="1">
      <alignment horizontal="right" vertical="top"/>
    </xf>
    <xf numFmtId="4" fontId="23" fillId="30" borderId="40" xfId="71" applyNumberFormat="1" applyFont="1" applyFill="1" applyBorder="1" applyAlignment="1">
      <alignment horizontal="centerContinuous" vertical="center" wrapText="1"/>
    </xf>
    <xf numFmtId="43" fontId="9" fillId="0" borderId="0" xfId="100" applyNumberFormat="1" applyFont="1" applyAlignment="1">
      <alignment vertical="center"/>
    </xf>
    <xf numFmtId="176" fontId="27" fillId="0" borderId="68" xfId="77" applyNumberFormat="1" applyFont="1" applyFill="1" applyBorder="1" applyAlignment="1" applyProtection="1">
      <alignment vertical="center" wrapText="1"/>
    </xf>
    <xf numFmtId="176" fontId="35" fillId="0" borderId="68" xfId="77" applyNumberFormat="1" applyFont="1" applyFill="1" applyBorder="1" applyAlignment="1" applyProtection="1">
      <alignment vertical="center" wrapText="1"/>
    </xf>
    <xf numFmtId="176" fontId="37" fillId="0" borderId="68" xfId="77" applyNumberFormat="1" applyFont="1" applyFill="1" applyBorder="1" applyAlignment="1" applyProtection="1">
      <alignment vertical="center" wrapText="1"/>
    </xf>
    <xf numFmtId="176" fontId="25" fillId="0" borderId="68" xfId="77" applyNumberFormat="1" applyFont="1" applyFill="1" applyBorder="1" applyAlignment="1" applyProtection="1">
      <alignment vertical="center" wrapText="1"/>
    </xf>
    <xf numFmtId="0" fontId="39" fillId="40" borderId="24" xfId="83" applyFont="1" applyFill="1" applyBorder="1" applyAlignment="1" applyProtection="1">
      <alignment horizontal="center" vertical="center"/>
    </xf>
    <xf numFmtId="43" fontId="27" fillId="41" borderId="68" xfId="83" applyNumberFormat="1" applyFont="1" applyFill="1" applyBorder="1" applyAlignment="1" applyProtection="1">
      <alignment vertical="center" wrapText="1"/>
    </xf>
    <xf numFmtId="0" fontId="29" fillId="40" borderId="24" xfId="83" applyFont="1" applyFill="1" applyBorder="1" applyAlignment="1" applyProtection="1">
      <alignment horizontal="center" vertical="center"/>
    </xf>
    <xf numFmtId="0" fontId="25" fillId="42" borderId="0" xfId="91" applyFont="1" applyFill="1" applyAlignment="1">
      <alignment vertical="center"/>
    </xf>
    <xf numFmtId="43" fontId="27" fillId="43" borderId="68" xfId="83" applyNumberFormat="1" applyFont="1" applyFill="1" applyBorder="1" applyAlignment="1" applyProtection="1">
      <alignment vertical="center" wrapText="1"/>
    </xf>
    <xf numFmtId="176" fontId="25" fillId="42" borderId="68" xfId="77" applyNumberFormat="1" applyFont="1" applyFill="1" applyBorder="1" applyAlignment="1" applyProtection="1">
      <alignment vertical="center" wrapText="1"/>
    </xf>
    <xf numFmtId="176" fontId="27" fillId="0" borderId="68" xfId="78" applyNumberFormat="1" applyFont="1" applyFill="1" applyBorder="1" applyAlignment="1" applyProtection="1">
      <alignment vertical="center" wrapText="1"/>
    </xf>
    <xf numFmtId="176" fontId="27" fillId="0" borderId="69" xfId="77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34" borderId="123" xfId="0" applyFont="1" applyFill="1" applyBorder="1" applyAlignment="1">
      <alignment horizontal="center" vertical="center" wrapText="1"/>
    </xf>
    <xf numFmtId="1" fontId="9" fillId="0" borderId="11" xfId="100" applyNumberFormat="1" applyFont="1" applyBorder="1" applyAlignment="1">
      <alignment horizontal="center" vertical="center" wrapText="1"/>
    </xf>
    <xf numFmtId="0" fontId="48" fillId="30" borderId="125" xfId="89" applyFont="1" applyFill="1" applyBorder="1" applyAlignment="1">
      <alignment horizontal="centerContinuous" vertical="center"/>
    </xf>
    <xf numFmtId="0" fontId="48" fillId="30" borderId="126" xfId="89" applyFont="1" applyFill="1" applyBorder="1" applyAlignment="1">
      <alignment horizontal="centerContinuous" vertical="center"/>
    </xf>
    <xf numFmtId="0" fontId="23" fillId="30" borderId="91" xfId="89" applyFont="1" applyFill="1" applyBorder="1" applyAlignment="1">
      <alignment horizontal="centerContinuous" vertical="center"/>
    </xf>
    <xf numFmtId="0" fontId="23" fillId="30" borderId="92" xfId="89" applyFont="1" applyFill="1" applyBorder="1" applyAlignment="1">
      <alignment horizontal="centerContinuous" vertical="center"/>
    </xf>
    <xf numFmtId="0" fontId="22" fillId="30" borderId="92" xfId="89" applyFont="1" applyFill="1" applyBorder="1" applyAlignment="1">
      <alignment vertical="center"/>
    </xf>
    <xf numFmtId="0" fontId="48" fillId="30" borderId="36" xfId="89" applyFont="1" applyFill="1" applyBorder="1" applyAlignment="1">
      <alignment horizontal="centerContinuous" vertical="center"/>
    </xf>
    <xf numFmtId="4" fontId="23" fillId="30" borderId="129" xfId="71" applyNumberFormat="1" applyFont="1" applyFill="1" applyBorder="1" applyAlignment="1">
      <alignment horizontal="centerContinuous" vertical="center" wrapText="1"/>
    </xf>
    <xf numFmtId="1" fontId="23" fillId="30" borderId="130" xfId="71" applyNumberFormat="1" applyFont="1" applyFill="1" applyBorder="1" applyAlignment="1">
      <alignment horizontal="centerContinuous" vertical="top" wrapText="1"/>
    </xf>
    <xf numFmtId="178" fontId="23" fillId="30" borderId="131" xfId="72" applyNumberFormat="1" applyFont="1" applyFill="1" applyBorder="1" applyAlignment="1">
      <alignment vertical="top"/>
    </xf>
    <xf numFmtId="43" fontId="23" fillId="30" borderId="132" xfId="72" applyNumberFormat="1" applyFont="1" applyFill="1" applyBorder="1" applyAlignment="1">
      <alignment vertical="top"/>
    </xf>
    <xf numFmtId="43" fontId="9" fillId="30" borderId="132" xfId="72" applyNumberFormat="1" applyFont="1" applyFill="1" applyBorder="1" applyAlignment="1">
      <alignment vertical="top"/>
    </xf>
    <xf numFmtId="43" fontId="54" fillId="0" borderId="132" xfId="63" applyNumberFormat="1" applyFont="1" applyFill="1" applyBorder="1" applyAlignment="1">
      <alignment horizontal="left" vertical="top"/>
    </xf>
    <xf numFmtId="43" fontId="23" fillId="35" borderId="133" xfId="72" applyNumberFormat="1" applyFont="1" applyFill="1" applyBorder="1" applyAlignment="1">
      <alignment vertical="top"/>
    </xf>
    <xf numFmtId="43" fontId="23" fillId="36" borderId="134" xfId="72" applyNumberFormat="1" applyFont="1" applyFill="1" applyBorder="1" applyAlignment="1">
      <alignment vertical="top"/>
    </xf>
    <xf numFmtId="43" fontId="23" fillId="30" borderId="135" xfId="72" applyNumberFormat="1" applyFont="1" applyFill="1" applyBorder="1" applyAlignment="1">
      <alignment vertical="top"/>
    </xf>
    <xf numFmtId="43" fontId="23" fillId="36" borderId="136" xfId="72" applyNumberFormat="1" applyFont="1" applyFill="1" applyBorder="1" applyAlignment="1">
      <alignment vertical="top"/>
    </xf>
    <xf numFmtId="43" fontId="9" fillId="30" borderId="136" xfId="72" applyNumberFormat="1" applyFont="1" applyFill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49" fontId="15" fillId="42" borderId="49" xfId="87" applyNumberFormat="1" applyFont="1" applyFill="1" applyBorder="1" applyAlignment="1">
      <alignment horizontal="center" vertical="center" wrapText="1"/>
    </xf>
    <xf numFmtId="49" fontId="15" fillId="42" borderId="48" xfId="87" applyNumberFormat="1" applyFont="1" applyFill="1" applyBorder="1" applyAlignment="1">
      <alignment horizontal="center" vertical="center" wrapText="1"/>
    </xf>
    <xf numFmtId="0" fontId="15" fillId="42" borderId="48" xfId="87" applyFont="1" applyFill="1" applyBorder="1" applyAlignment="1">
      <alignment vertical="center" wrapText="1"/>
    </xf>
    <xf numFmtId="4" fontId="19" fillId="42" borderId="48" xfId="87" applyNumberFormat="1" applyFont="1" applyFill="1" applyBorder="1" applyAlignment="1">
      <alignment horizontal="center" vertical="center" wrapText="1"/>
    </xf>
    <xf numFmtId="4" fontId="19" fillId="42" borderId="48" xfId="87" applyNumberFormat="1" applyFont="1" applyFill="1" applyBorder="1" applyAlignment="1">
      <alignment vertical="center" wrapText="1"/>
    </xf>
    <xf numFmtId="4" fontId="19" fillId="42" borderId="57" xfId="87" applyNumberFormat="1" applyFont="1" applyFill="1" applyBorder="1" applyAlignment="1">
      <alignment horizontal="center" vertical="center" wrapText="1"/>
    </xf>
    <xf numFmtId="0" fontId="16" fillId="42" borderId="48" xfId="87" applyFont="1" applyFill="1" applyBorder="1" applyAlignment="1">
      <alignment vertical="center" wrapText="1"/>
    </xf>
    <xf numFmtId="49" fontId="16" fillId="42" borderId="48" xfId="87" applyNumberFormat="1" applyFont="1" applyFill="1" applyBorder="1" applyAlignment="1">
      <alignment horizontal="center" vertical="center" wrapText="1"/>
    </xf>
    <xf numFmtId="49" fontId="16" fillId="42" borderId="49" xfId="87" applyNumberFormat="1" applyFont="1" applyFill="1" applyBorder="1" applyAlignment="1">
      <alignment horizontal="center" vertical="center" wrapText="1"/>
    </xf>
    <xf numFmtId="0" fontId="15" fillId="42" borderId="48" xfId="87" applyFont="1" applyFill="1" applyBorder="1" applyAlignment="1">
      <alignment horizontal="left" vertical="center" wrapText="1"/>
    </xf>
    <xf numFmtId="4" fontId="15" fillId="42" borderId="50" xfId="87" applyNumberFormat="1" applyFont="1" applyFill="1" applyBorder="1" applyAlignment="1">
      <alignment vertical="center" wrapText="1"/>
    </xf>
    <xf numFmtId="0" fontId="15" fillId="42" borderId="10" xfId="0" applyFont="1" applyFill="1" applyBorder="1" applyAlignment="1">
      <alignment horizontal="center" vertical="center" wrapText="1"/>
    </xf>
    <xf numFmtId="4" fontId="15" fillId="42" borderId="0" xfId="87" applyNumberFormat="1" applyFont="1" applyFill="1" applyBorder="1" applyAlignment="1">
      <alignment vertical="center" wrapText="1"/>
    </xf>
    <xf numFmtId="4" fontId="15" fillId="56" borderId="50" xfId="87" applyNumberFormat="1" applyFont="1" applyFill="1" applyBorder="1" applyAlignment="1">
      <alignment vertical="center" wrapText="1"/>
    </xf>
    <xf numFmtId="4" fontId="15" fillId="56" borderId="0" xfId="87" applyNumberFormat="1" applyFont="1" applyFill="1" applyBorder="1" applyAlignment="1">
      <alignment vertical="center" wrapText="1"/>
    </xf>
    <xf numFmtId="0" fontId="15" fillId="57" borderId="10" xfId="0" applyFont="1" applyFill="1" applyBorder="1" applyAlignment="1">
      <alignment horizontal="center" vertical="center" wrapText="1"/>
    </xf>
    <xf numFmtId="0" fontId="15" fillId="43" borderId="10" xfId="0" applyFont="1" applyFill="1" applyBorder="1" applyAlignment="1">
      <alignment horizontal="center" vertical="center" wrapText="1"/>
    </xf>
    <xf numFmtId="0" fontId="15" fillId="56" borderId="10" xfId="0" applyFont="1" applyFill="1" applyBorder="1" applyAlignment="1">
      <alignment horizontal="center" vertical="center" wrapText="1"/>
    </xf>
    <xf numFmtId="43" fontId="22" fillId="0" borderId="49" xfId="87" applyNumberFormat="1" applyFont="1" applyFill="1" applyBorder="1" applyAlignment="1">
      <alignment vertical="center"/>
    </xf>
    <xf numFmtId="43" fontId="22" fillId="0" borderId="48" xfId="87" applyNumberFormat="1" applyFont="1" applyFill="1" applyBorder="1" applyAlignment="1">
      <alignment vertical="center"/>
    </xf>
    <xf numFmtId="43" fontId="22" fillId="0" borderId="57" xfId="87" applyNumberFormat="1" applyFont="1" applyFill="1" applyBorder="1" applyAlignment="1">
      <alignment vertical="center"/>
    </xf>
    <xf numFmtId="182" fontId="22" fillId="0" borderId="57" xfId="87" applyNumberFormat="1" applyFont="1" applyFill="1" applyBorder="1" applyAlignment="1">
      <alignment vertical="center"/>
    </xf>
    <xf numFmtId="49" fontId="15" fillId="56" borderId="49" xfId="87" applyNumberFormat="1" applyFont="1" applyFill="1" applyBorder="1" applyAlignment="1">
      <alignment horizontal="center" vertical="center" wrapText="1"/>
    </xf>
    <xf numFmtId="49" fontId="15" fillId="56" borderId="48" xfId="87" applyNumberFormat="1" applyFont="1" applyFill="1" applyBorder="1" applyAlignment="1">
      <alignment horizontal="center" vertical="center" wrapText="1"/>
    </xf>
    <xf numFmtId="0" fontId="15" fillId="56" borderId="48" xfId="87" applyFont="1" applyFill="1" applyBorder="1" applyAlignment="1">
      <alignment vertical="center" wrapText="1"/>
    </xf>
    <xf numFmtId="4" fontId="19" fillId="56" borderId="48" xfId="87" applyNumberFormat="1" applyFont="1" applyFill="1" applyBorder="1" applyAlignment="1">
      <alignment horizontal="center" vertical="center" wrapText="1"/>
    </xf>
    <xf numFmtId="4" fontId="19" fillId="56" borderId="48" xfId="87" applyNumberFormat="1" applyFont="1" applyFill="1" applyBorder="1" applyAlignment="1">
      <alignment vertical="center" wrapText="1"/>
    </xf>
    <xf numFmtId="4" fontId="19" fillId="56" borderId="57" xfId="87" applyNumberFormat="1" applyFont="1" applyFill="1" applyBorder="1" applyAlignment="1">
      <alignment horizontal="center" vertical="center" wrapText="1"/>
    </xf>
    <xf numFmtId="49" fontId="16" fillId="56" borderId="49" xfId="87" applyNumberFormat="1" applyFont="1" applyFill="1" applyBorder="1" applyAlignment="1">
      <alignment horizontal="center" vertical="center" wrapText="1"/>
    </xf>
    <xf numFmtId="49" fontId="16" fillId="56" borderId="48" xfId="87" applyNumberFormat="1" applyFont="1" applyFill="1" applyBorder="1" applyAlignment="1">
      <alignment horizontal="center" vertical="center" wrapText="1"/>
    </xf>
    <xf numFmtId="0" fontId="16" fillId="56" borderId="48" xfId="87" applyFont="1" applyFill="1" applyBorder="1" applyAlignment="1">
      <alignment vertical="center" wrapText="1"/>
    </xf>
    <xf numFmtId="0" fontId="15" fillId="56" borderId="48" xfId="87" applyFont="1" applyFill="1" applyBorder="1" applyAlignment="1">
      <alignment horizontal="left" vertical="center" wrapText="1"/>
    </xf>
    <xf numFmtId="0" fontId="16" fillId="56" borderId="48" xfId="87" applyFont="1" applyFill="1" applyBorder="1" applyAlignment="1">
      <alignment horizontal="left" vertical="center" wrapText="1"/>
    </xf>
    <xf numFmtId="49" fontId="15" fillId="56" borderId="48" xfId="87" applyNumberFormat="1" applyFont="1" applyFill="1" applyBorder="1" applyAlignment="1">
      <alignment vertical="center" wrapText="1"/>
    </xf>
    <xf numFmtId="0" fontId="15" fillId="56" borderId="48" xfId="87" applyFont="1" applyFill="1" applyBorder="1" applyAlignment="1">
      <alignment horizontal="center" vertical="center" wrapText="1"/>
    </xf>
    <xf numFmtId="4" fontId="19" fillId="56" borderId="142" xfId="87" applyNumberFormat="1" applyFont="1" applyFill="1" applyBorder="1" applyAlignment="1">
      <alignment vertical="center" wrapText="1"/>
    </xf>
    <xf numFmtId="43" fontId="9" fillId="58" borderId="48" xfId="87" applyNumberFormat="1" applyFont="1" applyFill="1" applyBorder="1" applyAlignment="1">
      <alignment vertical="center"/>
    </xf>
    <xf numFmtId="43" fontId="9" fillId="58" borderId="57" xfId="87" applyNumberFormat="1" applyFont="1" applyFill="1" applyBorder="1" applyAlignment="1">
      <alignment vertical="center"/>
    </xf>
    <xf numFmtId="43" fontId="9" fillId="59" borderId="48" xfId="87" applyNumberFormat="1" applyFont="1" applyFill="1" applyBorder="1" applyAlignment="1">
      <alignment vertical="center"/>
    </xf>
    <xf numFmtId="43" fontId="9" fillId="59" borderId="57" xfId="87" applyNumberFormat="1" applyFont="1" applyFill="1" applyBorder="1" applyAlignment="1">
      <alignment vertical="center"/>
    </xf>
    <xf numFmtId="4" fontId="19" fillId="35" borderId="144" xfId="87" applyNumberFormat="1" applyFont="1" applyFill="1" applyBorder="1" applyAlignment="1">
      <alignment vertical="center" wrapText="1"/>
    </xf>
    <xf numFmtId="4" fontId="19" fillId="42" borderId="61" xfId="87" applyNumberFormat="1" applyFont="1" applyFill="1" applyBorder="1" applyAlignment="1">
      <alignment vertical="center" wrapText="1"/>
    </xf>
    <xf numFmtId="4" fontId="19" fillId="42" borderId="143" xfId="87" applyNumberFormat="1" applyFont="1" applyFill="1" applyBorder="1" applyAlignment="1">
      <alignment horizontal="center" vertical="center" wrapText="1"/>
    </xf>
    <xf numFmtId="4" fontId="19" fillId="42" borderId="0" xfId="87" applyNumberFormat="1" applyFont="1" applyFill="1" applyBorder="1" applyAlignment="1">
      <alignment vertical="center" wrapText="1"/>
    </xf>
    <xf numFmtId="3" fontId="19" fillId="42" borderId="48" xfId="87" applyNumberFormat="1" applyFont="1" applyFill="1" applyBorder="1" applyAlignment="1" applyProtection="1">
      <alignment horizontal="center" vertical="center" wrapText="1"/>
    </xf>
    <xf numFmtId="0" fontId="15" fillId="42" borderId="142" xfId="87" applyFont="1" applyFill="1" applyBorder="1" applyAlignment="1">
      <alignment horizontal="center" vertical="center" wrapText="1"/>
    </xf>
    <xf numFmtId="0" fontId="15" fillId="28" borderId="9" xfId="0" applyFont="1" applyFill="1" applyBorder="1" applyAlignment="1">
      <alignment horizontal="center" vertical="center" wrapText="1"/>
    </xf>
    <xf numFmtId="0" fontId="9" fillId="0" borderId="11" xfId="100" applyFont="1" applyBorder="1" applyAlignment="1">
      <alignment horizontal="center" vertical="center" wrapText="1"/>
    </xf>
    <xf numFmtId="186" fontId="9" fillId="0" borderId="49" xfId="87" applyNumberFormat="1" applyFont="1" applyFill="1" applyBorder="1" applyAlignment="1">
      <alignment vertical="center"/>
    </xf>
    <xf numFmtId="186" fontId="22" fillId="0" borderId="49" xfId="87" applyNumberFormat="1" applyFont="1" applyFill="1" applyBorder="1" applyAlignment="1">
      <alignment vertical="center"/>
    </xf>
    <xf numFmtId="186" fontId="23" fillId="0" borderId="49" xfId="87" applyNumberFormat="1" applyFont="1" applyFill="1" applyBorder="1" applyAlignment="1">
      <alignment vertical="center"/>
    </xf>
    <xf numFmtId="186" fontId="9" fillId="0" borderId="53" xfId="87" applyNumberFormat="1" applyFont="1" applyFill="1" applyBorder="1" applyAlignment="1">
      <alignment vertical="center"/>
    </xf>
    <xf numFmtId="186" fontId="9" fillId="0" borderId="70" xfId="87" applyNumberFormat="1" applyFont="1" applyFill="1" applyBorder="1" applyAlignment="1"/>
    <xf numFmtId="186" fontId="9" fillId="0" borderId="49" xfId="87" applyNumberFormat="1" applyFont="1" applyFill="1" applyBorder="1" applyAlignment="1"/>
    <xf numFmtId="186" fontId="9" fillId="0" borderId="53" xfId="87" applyNumberFormat="1" applyFont="1" applyFill="1" applyBorder="1" applyAlignment="1"/>
    <xf numFmtId="186" fontId="9" fillId="0" borderId="71" xfId="87" applyNumberFormat="1" applyFont="1" applyFill="1" applyBorder="1" applyAlignment="1"/>
    <xf numFmtId="186" fontId="9" fillId="0" borderId="72" xfId="87" applyNumberFormat="1" applyFont="1" applyFill="1" applyBorder="1" applyAlignment="1"/>
    <xf numFmtId="186" fontId="9" fillId="0" borderId="48" xfId="87" applyNumberFormat="1" applyFont="1" applyFill="1" applyBorder="1" applyAlignment="1"/>
    <xf numFmtId="186" fontId="9" fillId="0" borderId="57" xfId="87" applyNumberFormat="1" applyFont="1" applyFill="1" applyBorder="1" applyAlignment="1"/>
    <xf numFmtId="186" fontId="9" fillId="0" borderId="54" xfId="87" applyNumberFormat="1" applyFont="1" applyFill="1" applyBorder="1" applyAlignment="1"/>
    <xf numFmtId="186" fontId="9" fillId="0" borderId="58" xfId="87" applyNumberFormat="1" applyFont="1" applyFill="1" applyBorder="1" applyAlignment="1"/>
    <xf numFmtId="0" fontId="46" fillId="30" borderId="0" xfId="88" applyFont="1" applyFill="1" applyBorder="1" applyAlignment="1">
      <alignment vertical="center"/>
    </xf>
    <xf numFmtId="0" fontId="22" fillId="30" borderId="0" xfId="88" applyFont="1" applyFill="1" applyBorder="1"/>
    <xf numFmtId="0" fontId="22" fillId="30" borderId="0" xfId="89" applyFont="1" applyFill="1" applyBorder="1"/>
    <xf numFmtId="180" fontId="23" fillId="30" borderId="77" xfId="154" applyNumberFormat="1" applyFont="1" applyFill="1" applyBorder="1" applyAlignment="1">
      <alignment horizontal="right" vertical="top"/>
    </xf>
    <xf numFmtId="184" fontId="23" fillId="30" borderId="80" xfId="154" applyNumberFormat="1" applyFont="1" applyFill="1" applyBorder="1" applyAlignment="1">
      <alignment horizontal="right" vertical="top"/>
    </xf>
    <xf numFmtId="184" fontId="9" fillId="30" borderId="80" xfId="154" applyNumberFormat="1" applyFont="1" applyFill="1" applyBorder="1" applyAlignment="1">
      <alignment horizontal="right" vertical="top"/>
    </xf>
    <xf numFmtId="43" fontId="54" fillId="0" borderId="59" xfId="121" applyNumberFormat="1" applyFont="1" applyFill="1" applyBorder="1" applyAlignment="1">
      <alignment horizontal="left" vertical="top"/>
    </xf>
    <xf numFmtId="0" fontId="22" fillId="0" borderId="0" xfId="89" applyFont="1" applyFill="1" applyBorder="1" applyAlignment="1">
      <alignment vertical="top"/>
    </xf>
    <xf numFmtId="184" fontId="9" fillId="0" borderId="80" xfId="154" applyNumberFormat="1" applyFont="1" applyFill="1" applyBorder="1" applyAlignment="1">
      <alignment horizontal="right" vertical="top"/>
    </xf>
    <xf numFmtId="184" fontId="54" fillId="30" borderId="80" xfId="154" applyNumberFormat="1" applyFont="1" applyFill="1" applyBorder="1" applyAlignment="1">
      <alignment horizontal="right" vertical="top"/>
    </xf>
    <xf numFmtId="184" fontId="23" fillId="35" borderId="47" xfId="154" applyNumberFormat="1" applyFont="1" applyFill="1" applyBorder="1" applyAlignment="1">
      <alignment horizontal="right" vertical="top"/>
    </xf>
    <xf numFmtId="184" fontId="23" fillId="36" borderId="85" xfId="154" applyNumberFormat="1" applyFont="1" applyFill="1" applyBorder="1" applyAlignment="1">
      <alignment horizontal="right" vertical="top"/>
    </xf>
    <xf numFmtId="184" fontId="23" fillId="30" borderId="90" xfId="154" applyNumberFormat="1" applyFont="1" applyFill="1" applyBorder="1" applyAlignment="1">
      <alignment horizontal="right" vertical="top"/>
    </xf>
    <xf numFmtId="184" fontId="23" fillId="36" borderId="95" xfId="154" applyNumberFormat="1" applyFont="1" applyFill="1" applyBorder="1" applyAlignment="1">
      <alignment horizontal="right" vertical="top"/>
    </xf>
    <xf numFmtId="180" fontId="23" fillId="30" borderId="0" xfId="154" applyNumberFormat="1" applyFont="1" applyFill="1" applyAlignment="1">
      <alignment vertical="center"/>
    </xf>
    <xf numFmtId="0" fontId="22" fillId="30" borderId="0" xfId="89" applyFont="1" applyFill="1" applyBorder="1" applyAlignment="1">
      <alignment vertical="center"/>
    </xf>
    <xf numFmtId="180" fontId="24" fillId="30" borderId="0" xfId="154" applyNumberFormat="1" applyFont="1" applyFill="1" applyAlignment="1">
      <alignment vertical="center"/>
    </xf>
    <xf numFmtId="166" fontId="23" fillId="0" borderId="27" xfId="121" applyFont="1" applyFill="1" applyBorder="1" applyAlignment="1" applyProtection="1">
      <alignment horizontal="center" vertical="center" wrapText="1"/>
    </xf>
    <xf numFmtId="166" fontId="9" fillId="0" borderId="27" xfId="121" applyFont="1" applyFill="1" applyBorder="1" applyAlignment="1" applyProtection="1">
      <alignment horizontal="center" vertical="center" wrapText="1"/>
    </xf>
    <xf numFmtId="4" fontId="15" fillId="28" borderId="11" xfId="135" applyNumberFormat="1" applyFont="1" applyFill="1" applyBorder="1" applyAlignment="1" applyProtection="1">
      <alignment horizontal="center" vertical="center" wrapText="1"/>
    </xf>
    <xf numFmtId="174" fontId="15" fillId="0" borderId="13" xfId="135" applyNumberFormat="1" applyFont="1" applyFill="1" applyBorder="1" applyAlignment="1" applyProtection="1">
      <alignment vertical="center"/>
    </xf>
    <xf numFmtId="10" fontId="15" fillId="0" borderId="9" xfId="135" applyNumberFormat="1" applyFont="1" applyFill="1" applyBorder="1" applyAlignment="1" applyProtection="1">
      <alignment vertical="center"/>
    </xf>
    <xf numFmtId="10" fontId="15" fillId="0" borderId="13" xfId="135" applyNumberFormat="1" applyFont="1" applyFill="1" applyBorder="1" applyAlignment="1" applyProtection="1">
      <alignment vertical="center"/>
    </xf>
    <xf numFmtId="174" fontId="16" fillId="0" borderId="13" xfId="135" applyNumberFormat="1" applyFont="1" applyFill="1" applyBorder="1" applyAlignment="1" applyProtection="1">
      <alignment vertical="center"/>
    </xf>
    <xf numFmtId="10" fontId="16" fillId="0" borderId="13" xfId="135" applyNumberFormat="1" applyFont="1" applyFill="1" applyBorder="1" applyAlignment="1" applyProtection="1">
      <alignment vertical="center"/>
    </xf>
    <xf numFmtId="10" fontId="16" fillId="0" borderId="9" xfId="135" applyNumberFormat="1" applyFont="1" applyFill="1" applyBorder="1" applyAlignment="1" applyProtection="1">
      <alignment vertical="center"/>
    </xf>
    <xf numFmtId="43" fontId="9" fillId="59" borderId="49" xfId="87" applyNumberFormat="1" applyFont="1" applyFill="1" applyBorder="1" applyAlignment="1">
      <alignment vertical="center"/>
    </xf>
    <xf numFmtId="176" fontId="37" fillId="0" borderId="115" xfId="77" applyNumberFormat="1" applyFont="1" applyFill="1" applyBorder="1" applyAlignment="1" applyProtection="1">
      <alignment vertical="center" wrapText="1"/>
    </xf>
    <xf numFmtId="3" fontId="15" fillId="34" borderId="124" xfId="0" applyNumberFormat="1" applyFont="1" applyFill="1" applyBorder="1" applyAlignment="1">
      <alignment horizontal="center" vertical="center" wrapText="1"/>
    </xf>
    <xf numFmtId="3" fontId="15" fillId="34" borderId="68" xfId="0" applyNumberFormat="1" applyFont="1" applyFill="1" applyBorder="1" applyAlignment="1">
      <alignment horizontal="center" vertical="center" wrapText="1"/>
    </xf>
    <xf numFmtId="3" fontId="15" fillId="34" borderId="14" xfId="0" applyNumberFormat="1" applyFont="1" applyFill="1" applyBorder="1" applyAlignment="1">
      <alignment horizontal="center" vertical="center" wrapText="1"/>
    </xf>
    <xf numFmtId="0" fontId="19" fillId="39" borderId="141" xfId="87" applyFont="1" applyFill="1" applyBorder="1" applyAlignment="1">
      <alignment horizontal="center" vertical="center" textRotation="90"/>
    </xf>
    <xf numFmtId="0" fontId="19" fillId="39" borderId="98" xfId="87" applyFont="1" applyFill="1" applyBorder="1" applyAlignment="1">
      <alignment horizontal="center" vertical="center" textRotation="90"/>
    </xf>
    <xf numFmtId="0" fontId="19" fillId="39" borderId="99" xfId="87" applyFont="1" applyFill="1" applyBorder="1" applyAlignment="1">
      <alignment horizontal="center" vertical="center" textRotation="90"/>
    </xf>
    <xf numFmtId="0" fontId="19" fillId="39" borderId="100" xfId="87" applyFont="1" applyFill="1" applyBorder="1" applyAlignment="1">
      <alignment horizontal="center" vertical="center" textRotation="90"/>
    </xf>
    <xf numFmtId="0" fontId="19" fillId="39" borderId="101" xfId="87" applyFont="1" applyFill="1" applyBorder="1" applyAlignment="1">
      <alignment horizontal="center" vertical="center" textRotation="90"/>
    </xf>
    <xf numFmtId="0" fontId="19" fillId="39" borderId="102" xfId="87" applyFont="1" applyFill="1" applyBorder="1" applyAlignment="1">
      <alignment horizontal="center" vertical="center" textRotation="90"/>
    </xf>
    <xf numFmtId="0" fontId="19" fillId="39" borderId="100" xfId="87" applyFont="1" applyFill="1" applyBorder="1" applyAlignment="1">
      <alignment horizontal="center" vertical="center" wrapText="1"/>
    </xf>
    <xf numFmtId="0" fontId="19" fillId="39" borderId="101" xfId="87" applyFont="1" applyFill="1" applyBorder="1" applyAlignment="1">
      <alignment horizontal="center" vertical="center" wrapText="1"/>
    </xf>
    <xf numFmtId="0" fontId="19" fillId="39" borderId="102" xfId="87" applyFont="1" applyFill="1" applyBorder="1" applyAlignment="1">
      <alignment horizontal="center" vertical="center" wrapText="1"/>
    </xf>
    <xf numFmtId="0" fontId="19" fillId="39" borderId="104" xfId="87" applyFont="1" applyFill="1" applyBorder="1" applyAlignment="1">
      <alignment horizontal="center" vertical="center" wrapText="1"/>
    </xf>
    <xf numFmtId="0" fontId="19" fillId="39" borderId="105" xfId="87" applyFont="1" applyFill="1" applyBorder="1" applyAlignment="1">
      <alignment horizontal="center" vertical="center" wrapText="1"/>
    </xf>
    <xf numFmtId="0" fontId="19" fillId="39" borderId="106" xfId="87" applyFont="1" applyFill="1" applyBorder="1" applyAlignment="1">
      <alignment horizontal="center" vertical="center" wrapText="1"/>
    </xf>
    <xf numFmtId="0" fontId="19" fillId="39" borderId="76" xfId="87" applyFont="1" applyFill="1" applyBorder="1" applyAlignment="1">
      <alignment horizontal="center" vertical="center" wrapText="1"/>
    </xf>
    <xf numFmtId="0" fontId="19" fillId="39" borderId="79" xfId="87" applyFont="1" applyFill="1" applyBorder="1" applyAlignment="1">
      <alignment horizontal="center" vertical="center" wrapText="1"/>
    </xf>
    <xf numFmtId="0" fontId="19" fillId="39" borderId="45" xfId="87" applyFont="1" applyFill="1" applyBorder="1" applyAlignment="1">
      <alignment horizontal="center" vertical="center" wrapText="1"/>
    </xf>
    <xf numFmtId="4" fontId="15" fillId="34" borderId="109" xfId="50" applyNumberFormat="1" applyFont="1" applyFill="1" applyBorder="1" applyAlignment="1" applyProtection="1">
      <alignment horizontal="center" vertical="center" wrapText="1"/>
    </xf>
    <xf numFmtId="4" fontId="15" fillId="34" borderId="108" xfId="50" applyNumberFormat="1" applyFont="1" applyFill="1" applyBorder="1" applyAlignment="1" applyProtection="1">
      <alignment horizontal="center" vertical="center" wrapText="1"/>
    </xf>
    <xf numFmtId="4" fontId="15" fillId="34" borderId="107" xfId="50" applyNumberFormat="1" applyFont="1" applyFill="1" applyBorder="1" applyAlignment="1" applyProtection="1">
      <alignment horizontal="center" vertical="center" wrapText="1"/>
    </xf>
    <xf numFmtId="4" fontId="15" fillId="34" borderId="103" xfId="50" applyNumberFormat="1" applyFont="1" applyFill="1" applyBorder="1" applyAlignment="1" applyProtection="1">
      <alignment horizontal="center" vertical="center" wrapText="1"/>
    </xf>
    <xf numFmtId="4" fontId="15" fillId="34" borderId="97" xfId="50" applyNumberFormat="1" applyFont="1" applyFill="1" applyBorder="1" applyAlignment="1" applyProtection="1">
      <alignment horizontal="center" vertical="center" wrapText="1"/>
    </xf>
    <xf numFmtId="4" fontId="15" fillId="34" borderId="96" xfId="50" applyNumberFormat="1" applyFont="1" applyFill="1" applyBorder="1" applyAlignment="1" applyProtection="1">
      <alignment horizontal="center" vertical="center" wrapText="1"/>
    </xf>
    <xf numFmtId="0" fontId="24" fillId="30" borderId="127" xfId="89" applyFont="1" applyFill="1" applyBorder="1" applyAlignment="1">
      <alignment horizontal="center" vertical="center"/>
    </xf>
    <xf numFmtId="0" fontId="24" fillId="30" borderId="128" xfId="89" applyFont="1" applyFill="1" applyBorder="1" applyAlignment="1">
      <alignment horizontal="center" vertical="center"/>
    </xf>
    <xf numFmtId="0" fontId="24" fillId="30" borderId="32" xfId="89" applyFont="1" applyFill="1" applyBorder="1" applyAlignment="1">
      <alignment horizontal="center" vertical="center"/>
    </xf>
    <xf numFmtId="49" fontId="23" fillId="30" borderId="0" xfId="47" applyNumberFormat="1" applyFont="1" applyFill="1" applyBorder="1" applyAlignment="1">
      <alignment horizontal="left" vertical="top" wrapText="1"/>
    </xf>
    <xf numFmtId="49" fontId="23" fillId="30" borderId="59" xfId="47" applyNumberFormat="1" applyFont="1" applyFill="1" applyBorder="1" applyAlignment="1">
      <alignment horizontal="left" vertical="top" wrapText="1"/>
    </xf>
    <xf numFmtId="49" fontId="57" fillId="36" borderId="81" xfId="47" applyNumberFormat="1" applyFont="1" applyFill="1" applyBorder="1" applyAlignment="1">
      <alignment horizontal="left" vertical="top" wrapText="1"/>
    </xf>
    <xf numFmtId="49" fontId="57" fillId="36" borderId="82" xfId="47" applyNumberFormat="1" applyFont="1" applyFill="1" applyBorder="1" applyAlignment="1">
      <alignment horizontal="left" vertical="top" wrapText="1"/>
    </xf>
    <xf numFmtId="49" fontId="57" fillId="36" borderId="83" xfId="47" applyNumberFormat="1" applyFont="1" applyFill="1" applyBorder="1" applyAlignment="1">
      <alignment horizontal="left" vertical="top" wrapText="1"/>
    </xf>
    <xf numFmtId="49" fontId="9" fillId="30" borderId="0" xfId="47" applyNumberFormat="1" applyFont="1" applyFill="1" applyBorder="1" applyAlignment="1">
      <alignment horizontal="left" vertical="top" wrapText="1"/>
    </xf>
    <xf numFmtId="49" fontId="9" fillId="30" borderId="59" xfId="47" applyNumberFormat="1" applyFont="1" applyFill="1" applyBorder="1" applyAlignment="1">
      <alignment horizontal="left" vertical="top" wrapText="1"/>
    </xf>
    <xf numFmtId="49" fontId="23" fillId="30" borderId="0" xfId="89" applyNumberFormat="1" applyFont="1" applyFill="1" applyBorder="1" applyAlignment="1">
      <alignment horizontal="left" vertical="top" wrapText="1"/>
    </xf>
    <xf numFmtId="49" fontId="23" fillId="30" borderId="59" xfId="89" applyNumberFormat="1" applyFont="1" applyFill="1" applyBorder="1" applyAlignment="1">
      <alignment horizontal="left" vertical="top" wrapText="1"/>
    </xf>
    <xf numFmtId="0" fontId="46" fillId="30" borderId="0" xfId="88" applyFont="1" applyFill="1" applyAlignment="1">
      <alignment horizontal="center" vertical="center"/>
    </xf>
    <xf numFmtId="0" fontId="47" fillId="30" borderId="127" xfId="89" applyFont="1" applyFill="1" applyBorder="1" applyAlignment="1">
      <alignment horizontal="center" vertical="center"/>
    </xf>
    <xf numFmtId="0" fontId="47" fillId="30" borderId="128" xfId="89" applyFont="1" applyFill="1" applyBorder="1" applyAlignment="1">
      <alignment horizontal="center" vertical="center"/>
    </xf>
    <xf numFmtId="0" fontId="47" fillId="30" borderId="91" xfId="89" applyFont="1" applyFill="1" applyBorder="1" applyAlignment="1">
      <alignment horizontal="center" vertical="center"/>
    </xf>
    <xf numFmtId="0" fontId="47" fillId="30" borderId="92" xfId="89" applyFont="1" applyFill="1" applyBorder="1" applyAlignment="1">
      <alignment horizontal="center" vertical="center"/>
    </xf>
    <xf numFmtId="0" fontId="24" fillId="30" borderId="31" xfId="89" applyFont="1" applyFill="1" applyBorder="1" applyAlignment="1">
      <alignment horizontal="center" vertical="center"/>
    </xf>
    <xf numFmtId="0" fontId="24" fillId="30" borderId="145" xfId="89" applyFont="1" applyFill="1" applyBorder="1" applyAlignment="1">
      <alignment horizontal="center" vertical="center"/>
    </xf>
    <xf numFmtId="0" fontId="24" fillId="30" borderId="35" xfId="89" applyFont="1" applyFill="1" applyBorder="1" applyAlignment="1">
      <alignment horizontal="center" vertical="center"/>
    </xf>
    <xf numFmtId="0" fontId="24" fillId="30" borderId="92" xfId="89" applyFont="1" applyFill="1" applyBorder="1" applyAlignment="1">
      <alignment horizontal="center" vertical="center"/>
    </xf>
    <xf numFmtId="0" fontId="24" fillId="30" borderId="93" xfId="89" applyFont="1" applyFill="1" applyBorder="1" applyAlignment="1">
      <alignment horizontal="center" vertical="center"/>
    </xf>
    <xf numFmtId="0" fontId="52" fillId="30" borderId="127" xfId="47" applyNumberFormat="1" applyFont="1" applyFill="1" applyBorder="1" applyAlignment="1">
      <alignment horizontal="center" vertical="center" wrapText="1"/>
    </xf>
    <xf numFmtId="0" fontId="52" fillId="30" borderId="128" xfId="47" applyNumberFormat="1" applyFont="1" applyFill="1" applyBorder="1" applyAlignment="1">
      <alignment horizontal="center" vertical="center" wrapText="1"/>
    </xf>
    <xf numFmtId="0" fontId="52" fillId="30" borderId="145" xfId="47" applyNumberFormat="1" applyFont="1" applyFill="1" applyBorder="1" applyAlignment="1">
      <alignment horizontal="center" vertical="center" wrapText="1"/>
    </xf>
    <xf numFmtId="0" fontId="50" fillId="30" borderId="146" xfId="47" applyNumberFormat="1" applyFont="1" applyFill="1" applyBorder="1" applyAlignment="1">
      <alignment horizontal="center" vertical="top" wrapText="1"/>
    </xf>
    <xf numFmtId="0" fontId="50" fillId="30" borderId="147" xfId="47" applyNumberFormat="1" applyFont="1" applyFill="1" applyBorder="1" applyAlignment="1">
      <alignment horizontal="center" vertical="top" wrapText="1"/>
    </xf>
    <xf numFmtId="0" fontId="50" fillId="30" borderId="148" xfId="47" applyNumberFormat="1" applyFont="1" applyFill="1" applyBorder="1" applyAlignment="1">
      <alignment horizontal="center" vertical="top" wrapText="1"/>
    </xf>
    <xf numFmtId="0" fontId="47" fillId="30" borderId="145" xfId="89" applyFont="1" applyFill="1" applyBorder="1" applyAlignment="1">
      <alignment horizontal="center" vertical="center"/>
    </xf>
    <xf numFmtId="0" fontId="47" fillId="30" borderId="93" xfId="89" applyFont="1" applyFill="1" applyBorder="1" applyAlignment="1">
      <alignment horizontal="center" vertical="center"/>
    </xf>
    <xf numFmtId="0" fontId="48" fillId="30" borderId="31" xfId="89" applyFont="1" applyFill="1" applyBorder="1" applyAlignment="1">
      <alignment horizontal="center" vertical="center"/>
    </xf>
    <xf numFmtId="0" fontId="48" fillId="30" borderId="128" xfId="89" applyFont="1" applyFill="1" applyBorder="1" applyAlignment="1">
      <alignment horizontal="center" vertical="center"/>
    </xf>
    <xf numFmtId="0" fontId="48" fillId="30" borderId="32" xfId="89" applyFont="1" applyFill="1" applyBorder="1" applyAlignment="1">
      <alignment horizontal="center" vertical="center"/>
    </xf>
    <xf numFmtId="0" fontId="48" fillId="30" borderId="35" xfId="89" applyFont="1" applyFill="1" applyBorder="1" applyAlignment="1">
      <alignment horizontal="center" vertical="center"/>
    </xf>
    <xf numFmtId="0" fontId="48" fillId="30" borderId="92" xfId="89" applyFont="1" applyFill="1" applyBorder="1" applyAlignment="1">
      <alignment horizontal="center" vertical="center"/>
    </xf>
    <xf numFmtId="0" fontId="48" fillId="30" borderId="36" xfId="89" applyFont="1" applyFill="1" applyBorder="1" applyAlignment="1">
      <alignment horizontal="center" vertical="center"/>
    </xf>
    <xf numFmtId="0" fontId="29" fillId="2" borderId="0" xfId="91" applyFont="1" applyFill="1" applyBorder="1" applyAlignment="1">
      <alignment horizontal="center" vertical="center"/>
    </xf>
    <xf numFmtId="0" fontId="27" fillId="11" borderId="110" xfId="91" applyFont="1" applyFill="1" applyBorder="1" applyAlignment="1">
      <alignment horizontal="center" vertical="center" wrapText="1"/>
    </xf>
    <xf numFmtId="0" fontId="28" fillId="0" borderId="110" xfId="91" applyFont="1" applyFill="1" applyBorder="1" applyAlignment="1">
      <alignment horizontal="center" vertical="center"/>
    </xf>
    <xf numFmtId="0" fontId="28" fillId="2" borderId="0" xfId="91" applyFont="1" applyFill="1" applyBorder="1" applyAlignment="1">
      <alignment horizontal="center" vertical="center" wrapText="1"/>
    </xf>
    <xf numFmtId="0" fontId="27" fillId="11" borderId="110" xfId="91" applyFont="1" applyFill="1" applyBorder="1" applyAlignment="1">
      <alignment horizontal="center" vertical="center"/>
    </xf>
    <xf numFmtId="0" fontId="29" fillId="2" borderId="18" xfId="91" applyFont="1" applyFill="1" applyBorder="1" applyAlignment="1">
      <alignment horizontal="left" vertical="center"/>
    </xf>
    <xf numFmtId="0" fontId="27" fillId="0" borderId="23" xfId="83" applyFont="1" applyFill="1" applyBorder="1" applyAlignment="1" applyProtection="1">
      <alignment horizontal="left" vertical="center" wrapText="1"/>
    </xf>
    <xf numFmtId="176" fontId="27" fillId="0" borderId="111" xfId="77" applyNumberFormat="1" applyFont="1" applyFill="1" applyBorder="1" applyAlignment="1" applyProtection="1">
      <alignment horizontal="center" vertical="center" wrapText="1"/>
    </xf>
    <xf numFmtId="0" fontId="31" fillId="0" borderId="110" xfId="90" applyFont="1" applyFill="1" applyBorder="1" applyAlignment="1">
      <alignment horizontal="center" vertical="center" wrapText="1"/>
    </xf>
    <xf numFmtId="0" fontId="31" fillId="0" borderId="110" xfId="83" applyFont="1" applyFill="1" applyBorder="1" applyAlignment="1" applyProtection="1">
      <alignment horizontal="center" vertical="center"/>
    </xf>
    <xf numFmtId="0" fontId="31" fillId="2" borderId="112" xfId="83" applyFont="1" applyFill="1" applyBorder="1" applyAlignment="1" applyProtection="1">
      <alignment horizontal="center" vertical="center"/>
    </xf>
    <xf numFmtId="0" fontId="31" fillId="2" borderId="110" xfId="83" applyFont="1" applyFill="1" applyBorder="1" applyAlignment="1" applyProtection="1">
      <alignment horizontal="left" vertical="center" wrapText="1"/>
    </xf>
    <xf numFmtId="4" fontId="31" fillId="0" borderId="113" xfId="73" applyNumberFormat="1" applyFont="1" applyFill="1" applyBorder="1" applyAlignment="1" applyProtection="1">
      <alignment horizontal="center" vertical="center" wrapText="1"/>
    </xf>
    <xf numFmtId="0" fontId="29" fillId="2" borderId="16" xfId="91" applyFont="1" applyFill="1" applyBorder="1" applyAlignment="1">
      <alignment horizontal="center" vertical="center"/>
    </xf>
    <xf numFmtId="0" fontId="29" fillId="0" borderId="21" xfId="91" applyFont="1" applyFill="1" applyBorder="1" applyAlignment="1">
      <alignment horizontal="center" vertical="center"/>
    </xf>
    <xf numFmtId="0" fontId="35" fillId="0" borderId="114" xfId="83" applyFont="1" applyFill="1" applyBorder="1" applyAlignment="1" applyProtection="1">
      <alignment horizontal="center" vertical="center" wrapText="1"/>
    </xf>
    <xf numFmtId="0" fontId="36" fillId="0" borderId="24" xfId="83" applyFont="1" applyFill="1" applyBorder="1" applyAlignment="1" applyProtection="1">
      <alignment horizontal="left" vertical="center" wrapText="1"/>
    </xf>
    <xf numFmtId="176" fontId="35" fillId="0" borderId="115" xfId="77" applyNumberFormat="1" applyFont="1" applyFill="1" applyBorder="1" applyAlignment="1" applyProtection="1">
      <alignment horizontal="center" vertical="center" wrapText="1"/>
    </xf>
    <xf numFmtId="0" fontId="27" fillId="0" borderId="114" xfId="83" applyFont="1" applyFill="1" applyBorder="1" applyAlignment="1" applyProtection="1">
      <alignment horizontal="center" vertical="center" wrapText="1"/>
    </xf>
    <xf numFmtId="0" fontId="31" fillId="0" borderId="24" xfId="83" applyFont="1" applyFill="1" applyBorder="1" applyAlignment="1" applyProtection="1">
      <alignment horizontal="left" vertical="center" wrapText="1"/>
    </xf>
    <xf numFmtId="176" fontId="27" fillId="0" borderId="115" xfId="77" applyNumberFormat="1" applyFont="1" applyFill="1" applyBorder="1" applyAlignment="1" applyProtection="1">
      <alignment horizontal="center" vertical="center" wrapText="1"/>
    </xf>
    <xf numFmtId="0" fontId="27" fillId="0" borderId="116" xfId="83" applyFont="1" applyFill="1" applyBorder="1" applyAlignment="1" applyProtection="1">
      <alignment horizontal="center" vertical="center"/>
    </xf>
    <xf numFmtId="0" fontId="37" fillId="0" borderId="114" xfId="83" applyFont="1" applyFill="1" applyBorder="1" applyAlignment="1" applyProtection="1">
      <alignment horizontal="center" vertical="center" wrapText="1"/>
    </xf>
    <xf numFmtId="0" fontId="34" fillId="0" borderId="24" xfId="83" applyFont="1" applyFill="1" applyBorder="1" applyAlignment="1" applyProtection="1">
      <alignment horizontal="left" vertical="center" wrapText="1"/>
    </xf>
    <xf numFmtId="176" fontId="37" fillId="0" borderId="115" xfId="77" applyNumberFormat="1" applyFont="1" applyFill="1" applyBorder="1" applyAlignment="1" applyProtection="1">
      <alignment horizontal="center" vertical="center" wrapText="1"/>
    </xf>
    <xf numFmtId="0" fontId="25" fillId="0" borderId="114" xfId="83" applyFont="1" applyFill="1" applyBorder="1" applyAlignment="1" applyProtection="1">
      <alignment horizontal="center" vertical="center" wrapText="1"/>
    </xf>
    <xf numFmtId="0" fontId="29" fillId="0" borderId="24" xfId="83" applyFont="1" applyFill="1" applyBorder="1" applyAlignment="1" applyProtection="1">
      <alignment horizontal="left" vertical="center" wrapText="1"/>
    </xf>
    <xf numFmtId="0" fontId="35" fillId="2" borderId="114" xfId="83" applyFont="1" applyFill="1" applyBorder="1" applyAlignment="1" applyProtection="1">
      <alignment horizontal="center" vertical="center" wrapText="1"/>
    </xf>
    <xf numFmtId="0" fontId="36" fillId="2" borderId="24" xfId="83" applyFont="1" applyFill="1" applyBorder="1" applyAlignment="1" applyProtection="1">
      <alignment horizontal="left" vertical="center" wrapText="1"/>
    </xf>
    <xf numFmtId="0" fontId="37" fillId="2" borderId="114" xfId="83" applyFont="1" applyFill="1" applyBorder="1" applyAlignment="1" applyProtection="1">
      <alignment horizontal="center" vertical="center" wrapText="1"/>
    </xf>
    <xf numFmtId="0" fontId="34" fillId="2" borderId="24" xfId="83" applyFont="1" applyFill="1" applyBorder="1" applyAlignment="1" applyProtection="1">
      <alignment horizontal="left" vertical="center" wrapText="1"/>
    </xf>
    <xf numFmtId="0" fontId="27" fillId="2" borderId="114" xfId="83" applyFont="1" applyFill="1" applyBorder="1" applyAlignment="1" applyProtection="1">
      <alignment horizontal="center" vertical="center" wrapText="1"/>
    </xf>
    <xf numFmtId="0" fontId="31" fillId="2" borderId="24" xfId="83" applyFont="1" applyFill="1" applyBorder="1" applyAlignment="1" applyProtection="1">
      <alignment horizontal="left" vertical="center" wrapText="1"/>
    </xf>
    <xf numFmtId="0" fontId="25" fillId="2" borderId="114" xfId="83" applyFont="1" applyFill="1" applyBorder="1" applyAlignment="1" applyProtection="1">
      <alignment horizontal="center" vertical="center" wrapText="1"/>
    </xf>
    <xf numFmtId="0" fontId="29" fillId="2" borderId="24" xfId="83" applyFont="1" applyFill="1" applyBorder="1" applyAlignment="1" applyProtection="1">
      <alignment horizontal="left" vertical="center" wrapText="1"/>
    </xf>
    <xf numFmtId="176" fontId="25" fillId="0" borderId="115" xfId="77" applyNumberFormat="1" applyFont="1" applyFill="1" applyBorder="1" applyAlignment="1" applyProtection="1">
      <alignment horizontal="center" vertical="center" wrapText="1"/>
    </xf>
    <xf numFmtId="0" fontId="27" fillId="2" borderId="24" xfId="83" applyFont="1" applyFill="1" applyBorder="1" applyAlignment="1" applyProtection="1">
      <alignment horizontal="left" vertical="center" wrapText="1"/>
    </xf>
    <xf numFmtId="0" fontId="40" fillId="0" borderId="114" xfId="83" applyFont="1" applyFill="1" applyBorder="1" applyAlignment="1" applyProtection="1">
      <alignment horizontal="center" vertical="center" wrapText="1"/>
    </xf>
    <xf numFmtId="0" fontId="41" fillId="0" borderId="24" xfId="83" applyFont="1" applyFill="1" applyBorder="1" applyAlignment="1" applyProtection="1">
      <alignment horizontal="left" vertical="center" wrapText="1"/>
    </xf>
    <xf numFmtId="176" fontId="27" fillId="0" borderId="115" xfId="78" applyNumberFormat="1" applyFont="1" applyFill="1" applyBorder="1" applyAlignment="1" applyProtection="1">
      <alignment horizontal="center" vertical="center" wrapText="1"/>
    </xf>
    <xf numFmtId="0" fontId="29" fillId="2" borderId="0" xfId="83" applyFont="1" applyFill="1" applyBorder="1" applyAlignment="1">
      <alignment horizontal="center" vertical="center"/>
    </xf>
    <xf numFmtId="0" fontId="31" fillId="0" borderId="25" xfId="83" applyFont="1" applyFill="1" applyBorder="1" applyAlignment="1" applyProtection="1">
      <alignment horizontal="left" vertical="center" wrapText="1"/>
    </xf>
    <xf numFmtId="176" fontId="27" fillId="0" borderId="118" xfId="77" applyNumberFormat="1" applyFont="1" applyFill="1" applyBorder="1" applyAlignment="1" applyProtection="1">
      <alignment horizontal="center" vertical="center" wrapText="1"/>
    </xf>
    <xf numFmtId="0" fontId="25" fillId="2" borderId="0" xfId="91" applyFont="1" applyFill="1" applyBorder="1" applyAlignment="1">
      <alignment horizontal="center" vertical="center"/>
    </xf>
    <xf numFmtId="0" fontId="27" fillId="0" borderId="117" xfId="83" applyFont="1" applyFill="1" applyBorder="1" applyAlignment="1" applyProtection="1">
      <alignment horizontal="center" vertical="center" wrapText="1"/>
    </xf>
    <xf numFmtId="0" fontId="27" fillId="0" borderId="69" xfId="83" applyFont="1" applyFill="1" applyBorder="1" applyAlignment="1" applyProtection="1">
      <alignment horizontal="center" vertical="center" wrapText="1"/>
    </xf>
    <xf numFmtId="0" fontId="27" fillId="0" borderId="118" xfId="83" applyFont="1" applyFill="1" applyBorder="1" applyAlignment="1" applyProtection="1">
      <alignment horizontal="center" vertical="center" wrapText="1"/>
    </xf>
    <xf numFmtId="0" fontId="31" fillId="0" borderId="117" xfId="83" applyFont="1" applyFill="1" applyBorder="1" applyAlignment="1" applyProtection="1">
      <alignment horizontal="left" vertical="center" wrapText="1"/>
    </xf>
    <xf numFmtId="0" fontId="31" fillId="0" borderId="69" xfId="83" applyFont="1" applyFill="1" applyBorder="1" applyAlignment="1" applyProtection="1">
      <alignment horizontal="left" vertical="center" wrapText="1"/>
    </xf>
    <xf numFmtId="0" fontId="31" fillId="0" borderId="118" xfId="83" applyFont="1" applyFill="1" applyBorder="1" applyAlignment="1" applyProtection="1">
      <alignment horizontal="left" vertical="center" wrapText="1"/>
    </xf>
    <xf numFmtId="176" fontId="27" fillId="0" borderId="69" xfId="77" applyNumberFormat="1" applyFont="1" applyFill="1" applyBorder="1" applyAlignment="1" applyProtection="1">
      <alignment horizontal="center" vertical="center" wrapText="1"/>
    </xf>
    <xf numFmtId="0" fontId="29" fillId="2" borderId="16" xfId="83" applyFont="1" applyFill="1" applyBorder="1" applyAlignment="1">
      <alignment horizontal="center" vertical="center"/>
    </xf>
    <xf numFmtId="0" fontId="27" fillId="0" borderId="68" xfId="83" applyFont="1" applyFill="1" applyBorder="1" applyAlignment="1" applyProtection="1">
      <alignment horizontal="center" vertical="center" wrapText="1"/>
    </xf>
    <xf numFmtId="0" fontId="27" fillId="0" borderId="115" xfId="83" applyFont="1" applyFill="1" applyBorder="1" applyAlignment="1" applyProtection="1">
      <alignment horizontal="center" vertical="center" wrapText="1"/>
    </xf>
    <xf numFmtId="0" fontId="31" fillId="0" borderId="114" xfId="83" applyFont="1" applyFill="1" applyBorder="1" applyAlignment="1" applyProtection="1">
      <alignment horizontal="left" vertical="center" wrapText="1"/>
    </xf>
    <xf numFmtId="0" fontId="31" fillId="0" borderId="68" xfId="83" applyFont="1" applyFill="1" applyBorder="1" applyAlignment="1" applyProtection="1">
      <alignment horizontal="left" vertical="center" wrapText="1"/>
    </xf>
    <xf numFmtId="0" fontId="31" fillId="0" borderId="115" xfId="83" applyFont="1" applyFill="1" applyBorder="1" applyAlignment="1" applyProtection="1">
      <alignment horizontal="left" vertical="center" wrapText="1"/>
    </xf>
    <xf numFmtId="176" fontId="27" fillId="0" borderId="68" xfId="77" applyNumberFormat="1" applyFont="1" applyFill="1" applyBorder="1" applyAlignment="1" applyProtection="1">
      <alignment horizontal="center" vertical="center" wrapText="1"/>
    </xf>
    <xf numFmtId="0" fontId="35" fillId="0" borderId="68" xfId="83" applyFont="1" applyFill="1" applyBorder="1" applyAlignment="1" applyProtection="1">
      <alignment horizontal="center" vertical="center" wrapText="1"/>
    </xf>
    <xf numFmtId="0" fontId="35" fillId="0" borderId="115" xfId="83" applyFont="1" applyFill="1" applyBorder="1" applyAlignment="1" applyProtection="1">
      <alignment horizontal="center" vertical="center" wrapText="1"/>
    </xf>
    <xf numFmtId="0" fontId="36" fillId="0" borderId="114" xfId="83" applyFont="1" applyFill="1" applyBorder="1" applyAlignment="1" applyProtection="1">
      <alignment horizontal="left" vertical="center" wrapText="1"/>
    </xf>
    <xf numFmtId="0" fontId="36" fillId="0" borderId="68" xfId="83" applyFont="1" applyFill="1" applyBorder="1" applyAlignment="1" applyProtection="1">
      <alignment horizontal="left" vertical="center" wrapText="1"/>
    </xf>
    <xf numFmtId="0" fontId="36" fillId="0" borderId="115" xfId="83" applyFont="1" applyFill="1" applyBorder="1" applyAlignment="1" applyProtection="1">
      <alignment horizontal="left" vertical="center" wrapText="1"/>
    </xf>
    <xf numFmtId="176" fontId="37" fillId="0" borderId="68" xfId="77" applyNumberFormat="1" applyFont="1" applyFill="1" applyBorder="1" applyAlignment="1" applyProtection="1">
      <alignment horizontal="center" vertical="center" wrapText="1"/>
    </xf>
    <xf numFmtId="176" fontId="27" fillId="0" borderId="68" xfId="78" applyNumberFormat="1" applyFont="1" applyFill="1" applyBorder="1" applyAlignment="1" applyProtection="1">
      <alignment horizontal="center" vertical="center" wrapText="1"/>
    </xf>
    <xf numFmtId="0" fontId="37" fillId="0" borderId="68" xfId="83" applyFont="1" applyFill="1" applyBorder="1" applyAlignment="1" applyProtection="1">
      <alignment horizontal="center" vertical="center" wrapText="1"/>
    </xf>
    <xf numFmtId="0" fontId="37" fillId="0" borderId="115" xfId="83" applyFont="1" applyFill="1" applyBorder="1" applyAlignment="1" applyProtection="1">
      <alignment horizontal="center" vertical="center" wrapText="1"/>
    </xf>
    <xf numFmtId="0" fontId="34" fillId="0" borderId="114" xfId="83" applyFont="1" applyFill="1" applyBorder="1" applyAlignment="1" applyProtection="1">
      <alignment horizontal="left" vertical="center" wrapText="1"/>
    </xf>
    <xf numFmtId="0" fontId="34" fillId="0" borderId="68" xfId="83" applyFont="1" applyFill="1" applyBorder="1" applyAlignment="1" applyProtection="1">
      <alignment horizontal="left" vertical="center" wrapText="1"/>
    </xf>
    <xf numFmtId="0" fontId="34" fillId="0" borderId="115" xfId="83" applyFont="1" applyFill="1" applyBorder="1" applyAlignment="1" applyProtection="1">
      <alignment horizontal="left" vertical="center" wrapText="1"/>
    </xf>
    <xf numFmtId="0" fontId="25" fillId="0" borderId="68" xfId="83" applyFont="1" applyFill="1" applyBorder="1" applyAlignment="1" applyProtection="1">
      <alignment horizontal="center" vertical="center" wrapText="1"/>
    </xf>
    <xf numFmtId="0" fontId="25" fillId="0" borderId="115" xfId="83" applyFont="1" applyFill="1" applyBorder="1" applyAlignment="1" applyProtection="1">
      <alignment horizontal="center" vertical="center" wrapText="1"/>
    </xf>
    <xf numFmtId="0" fontId="29" fillId="0" borderId="114" xfId="83" applyFont="1" applyFill="1" applyBorder="1" applyAlignment="1" applyProtection="1">
      <alignment horizontal="left" vertical="center" wrapText="1"/>
    </xf>
    <xf numFmtId="0" fontId="29" fillId="0" borderId="68" xfId="83" applyFont="1" applyFill="1" applyBorder="1" applyAlignment="1" applyProtection="1">
      <alignment horizontal="left" vertical="center" wrapText="1"/>
    </xf>
    <xf numFmtId="0" fontId="29" fillId="0" borderId="115" xfId="83" applyFont="1" applyFill="1" applyBorder="1" applyAlignment="1" applyProtection="1">
      <alignment horizontal="left" vertical="center" wrapText="1"/>
    </xf>
    <xf numFmtId="176" fontId="35" fillId="0" borderId="68" xfId="77" applyNumberFormat="1" applyFont="1" applyFill="1" applyBorder="1" applyAlignment="1" applyProtection="1">
      <alignment horizontal="center" vertical="center" wrapText="1"/>
    </xf>
    <xf numFmtId="176" fontId="25" fillId="0" borderId="68" xfId="77" applyNumberFormat="1" applyFont="1" applyFill="1" applyBorder="1" applyAlignment="1" applyProtection="1">
      <alignment horizontal="center" vertical="center" wrapText="1"/>
    </xf>
    <xf numFmtId="0" fontId="40" fillId="0" borderId="68" xfId="83" applyFont="1" applyFill="1" applyBorder="1" applyAlignment="1" applyProtection="1">
      <alignment horizontal="center" vertical="center" wrapText="1"/>
    </xf>
    <xf numFmtId="0" fontId="40" fillId="0" borderId="115" xfId="83" applyFont="1" applyFill="1" applyBorder="1" applyAlignment="1" applyProtection="1">
      <alignment horizontal="center" vertical="center" wrapText="1"/>
    </xf>
    <xf numFmtId="0" fontId="41" fillId="0" borderId="114" xfId="83" applyFont="1" applyFill="1" applyBorder="1" applyAlignment="1" applyProtection="1">
      <alignment horizontal="left" vertical="center" wrapText="1"/>
    </xf>
    <xf numFmtId="0" fontId="41" fillId="0" borderId="68" xfId="83" applyFont="1" applyFill="1" applyBorder="1" applyAlignment="1" applyProtection="1">
      <alignment horizontal="left" vertical="center" wrapText="1"/>
    </xf>
    <xf numFmtId="0" fontId="41" fillId="0" borderId="115" xfId="83" applyFont="1" applyFill="1" applyBorder="1" applyAlignment="1" applyProtection="1">
      <alignment horizontal="left" vertical="center" wrapText="1"/>
    </xf>
    <xf numFmtId="0" fontId="34" fillId="40" borderId="114" xfId="83" applyFont="1" applyFill="1" applyBorder="1" applyAlignment="1" applyProtection="1">
      <alignment horizontal="left" vertical="center" wrapText="1"/>
    </xf>
    <xf numFmtId="0" fontId="34" fillId="40" borderId="68" xfId="83" applyFont="1" applyFill="1" applyBorder="1" applyAlignment="1" applyProtection="1">
      <alignment horizontal="left" vertical="center" wrapText="1"/>
    </xf>
    <xf numFmtId="0" fontId="34" fillId="40" borderId="115" xfId="83" applyFont="1" applyFill="1" applyBorder="1" applyAlignment="1" applyProtection="1">
      <alignment horizontal="left" vertical="center" wrapText="1"/>
    </xf>
    <xf numFmtId="0" fontId="25" fillId="2" borderId="68" xfId="83" applyFont="1" applyFill="1" applyBorder="1" applyAlignment="1" applyProtection="1">
      <alignment horizontal="center" vertical="center" wrapText="1"/>
    </xf>
    <xf numFmtId="0" fontId="25" fillId="2" borderId="115" xfId="83" applyFont="1" applyFill="1" applyBorder="1" applyAlignment="1" applyProtection="1">
      <alignment horizontal="center" vertical="center" wrapText="1"/>
    </xf>
    <xf numFmtId="0" fontId="29" fillId="2" borderId="114" xfId="83" applyFont="1" applyFill="1" applyBorder="1" applyAlignment="1" applyProtection="1">
      <alignment horizontal="left" vertical="center" wrapText="1"/>
    </xf>
    <xf numFmtId="0" fontId="29" fillId="2" borderId="68" xfId="83" applyFont="1" applyFill="1" applyBorder="1" applyAlignment="1" applyProtection="1">
      <alignment horizontal="left" vertical="center" wrapText="1"/>
    </xf>
    <xf numFmtId="0" fontId="29" fillId="2" borderId="115" xfId="83" applyFont="1" applyFill="1" applyBorder="1" applyAlignment="1" applyProtection="1">
      <alignment horizontal="left" vertical="center" wrapText="1"/>
    </xf>
    <xf numFmtId="0" fontId="37" fillId="2" borderId="68" xfId="83" applyFont="1" applyFill="1" applyBorder="1" applyAlignment="1" applyProtection="1">
      <alignment horizontal="center" vertical="center" wrapText="1"/>
    </xf>
    <xf numFmtId="0" fontId="37" fillId="2" borderId="115" xfId="83" applyFont="1" applyFill="1" applyBorder="1" applyAlignment="1" applyProtection="1">
      <alignment horizontal="center" vertical="center" wrapText="1"/>
    </xf>
    <xf numFmtId="0" fontId="34" fillId="2" borderId="114" xfId="83" applyFont="1" applyFill="1" applyBorder="1" applyAlignment="1" applyProtection="1">
      <alignment horizontal="left" vertical="center" wrapText="1"/>
    </xf>
    <xf numFmtId="0" fontId="34" fillId="2" borderId="68" xfId="83" applyFont="1" applyFill="1" applyBorder="1" applyAlignment="1" applyProtection="1">
      <alignment horizontal="left" vertical="center" wrapText="1"/>
    </xf>
    <xf numFmtId="0" fontId="34" fillId="2" borderId="115" xfId="83" applyFont="1" applyFill="1" applyBorder="1" applyAlignment="1" applyProtection="1">
      <alignment horizontal="left" vertical="center" wrapText="1"/>
    </xf>
    <xf numFmtId="0" fontId="35" fillId="2" borderId="68" xfId="83" applyFont="1" applyFill="1" applyBorder="1" applyAlignment="1" applyProtection="1">
      <alignment horizontal="center" vertical="center" wrapText="1"/>
    </xf>
    <xf numFmtId="0" fontId="35" fillId="2" borderId="115" xfId="83" applyFont="1" applyFill="1" applyBorder="1" applyAlignment="1" applyProtection="1">
      <alignment horizontal="center" vertical="center" wrapText="1"/>
    </xf>
    <xf numFmtId="0" fontId="36" fillId="2" borderId="114" xfId="83" applyFont="1" applyFill="1" applyBorder="1" applyAlignment="1" applyProtection="1">
      <alignment horizontal="left" vertical="center" wrapText="1"/>
    </xf>
    <xf numFmtId="0" fontId="36" fillId="2" borderId="68" xfId="83" applyFont="1" applyFill="1" applyBorder="1" applyAlignment="1" applyProtection="1">
      <alignment horizontal="left" vertical="center" wrapText="1"/>
    </xf>
    <xf numFmtId="0" fontId="36" fillId="2" borderId="115" xfId="83" applyFont="1" applyFill="1" applyBorder="1" applyAlignment="1" applyProtection="1">
      <alignment horizontal="left" vertical="center" wrapText="1"/>
    </xf>
    <xf numFmtId="0" fontId="27" fillId="2" borderId="68" xfId="83" applyFont="1" applyFill="1" applyBorder="1" applyAlignment="1" applyProtection="1">
      <alignment horizontal="center" vertical="center" wrapText="1"/>
    </xf>
    <xf numFmtId="0" fontId="27" fillId="2" borderId="115" xfId="83" applyFont="1" applyFill="1" applyBorder="1" applyAlignment="1" applyProtection="1">
      <alignment horizontal="center" vertical="center" wrapText="1"/>
    </xf>
    <xf numFmtId="0" fontId="27" fillId="0" borderId="114" xfId="83" applyFont="1" applyFill="1" applyBorder="1" applyAlignment="1" applyProtection="1">
      <alignment horizontal="left" vertical="center" wrapText="1"/>
    </xf>
    <xf numFmtId="0" fontId="27" fillId="0" borderId="68" xfId="83" applyFont="1" applyFill="1" applyBorder="1" applyAlignment="1" applyProtection="1">
      <alignment horizontal="left" vertical="center" wrapText="1"/>
    </xf>
    <xf numFmtId="0" fontId="27" fillId="0" borderId="115" xfId="83" applyFont="1" applyFill="1" applyBorder="1" applyAlignment="1" applyProtection="1">
      <alignment horizontal="left" vertical="center" wrapText="1"/>
    </xf>
    <xf numFmtId="0" fontId="35" fillId="41" borderId="114" xfId="83" applyFont="1" applyFill="1" applyBorder="1" applyAlignment="1" applyProtection="1">
      <alignment horizontal="center" vertical="center" wrapText="1"/>
    </xf>
    <xf numFmtId="0" fontId="35" fillId="41" borderId="68" xfId="83" applyFont="1" applyFill="1" applyBorder="1" applyAlignment="1" applyProtection="1">
      <alignment horizontal="center" vertical="center" wrapText="1"/>
    </xf>
    <xf numFmtId="0" fontId="35" fillId="41" borderId="115" xfId="83" applyFont="1" applyFill="1" applyBorder="1" applyAlignment="1" applyProtection="1">
      <alignment horizontal="center" vertical="center" wrapText="1"/>
    </xf>
    <xf numFmtId="0" fontId="36" fillId="40" borderId="114" xfId="83" applyFont="1" applyFill="1" applyBorder="1" applyAlignment="1" applyProtection="1">
      <alignment horizontal="left" vertical="center" wrapText="1"/>
    </xf>
    <xf numFmtId="0" fontId="36" fillId="40" borderId="68" xfId="83" applyFont="1" applyFill="1" applyBorder="1" applyAlignment="1" applyProtection="1">
      <alignment horizontal="left" vertical="center" wrapText="1"/>
    </xf>
    <xf numFmtId="0" fontId="36" fillId="40" borderId="115" xfId="83" applyFont="1" applyFill="1" applyBorder="1" applyAlignment="1" applyProtection="1">
      <alignment horizontal="left" vertical="center" wrapText="1"/>
    </xf>
    <xf numFmtId="176" fontId="25" fillId="40" borderId="68" xfId="77" applyNumberFormat="1" applyFont="1" applyFill="1" applyBorder="1" applyAlignment="1" applyProtection="1">
      <alignment horizontal="center" vertical="center" wrapText="1"/>
    </xf>
    <xf numFmtId="176" fontId="25" fillId="40" borderId="115" xfId="77" applyNumberFormat="1" applyFont="1" applyFill="1" applyBorder="1" applyAlignment="1" applyProtection="1">
      <alignment horizontal="center" vertical="center" wrapText="1"/>
    </xf>
    <xf numFmtId="0" fontId="31" fillId="0" borderId="113" xfId="90" applyFont="1" applyFill="1" applyBorder="1" applyAlignment="1">
      <alignment horizontal="center" vertical="center" wrapText="1"/>
    </xf>
    <xf numFmtId="0" fontId="31" fillId="0" borderId="122" xfId="90" applyFont="1" applyFill="1" applyBorder="1" applyAlignment="1">
      <alignment horizontal="center" vertical="center" wrapText="1"/>
    </xf>
    <xf numFmtId="0" fontId="25" fillId="2" borderId="0" xfId="91" applyFont="1" applyFill="1" applyAlignment="1">
      <alignment horizontal="center" vertical="center"/>
    </xf>
    <xf numFmtId="0" fontId="27" fillId="0" borderId="67" xfId="83" applyFont="1" applyFill="1" applyBorder="1" applyAlignment="1" applyProtection="1">
      <alignment horizontal="center" vertical="center"/>
    </xf>
    <xf numFmtId="0" fontId="27" fillId="0" borderId="111" xfId="83" applyFont="1" applyFill="1" applyBorder="1" applyAlignment="1" applyProtection="1">
      <alignment horizontal="center" vertical="center"/>
    </xf>
    <xf numFmtId="0" fontId="27" fillId="40" borderId="116" xfId="83" applyFont="1" applyFill="1" applyBorder="1" applyAlignment="1" applyProtection="1">
      <alignment horizontal="left" vertical="center" wrapText="1"/>
    </xf>
    <xf numFmtId="0" fontId="27" fillId="40" borderId="67" xfId="83" applyFont="1" applyFill="1" applyBorder="1" applyAlignment="1" applyProtection="1">
      <alignment horizontal="left" vertical="center" wrapText="1"/>
    </xf>
    <xf numFmtId="0" fontId="27" fillId="40" borderId="111" xfId="83" applyFont="1" applyFill="1" applyBorder="1" applyAlignment="1" applyProtection="1">
      <alignment horizontal="left" vertical="center" wrapText="1"/>
    </xf>
    <xf numFmtId="176" fontId="27" fillId="0" borderId="67" xfId="77" applyNumberFormat="1" applyFont="1" applyFill="1" applyBorder="1" applyAlignment="1" applyProtection="1">
      <alignment horizontal="center" vertical="center" wrapText="1"/>
    </xf>
    <xf numFmtId="0" fontId="31" fillId="0" borderId="113" xfId="83" applyFont="1" applyFill="1" applyBorder="1" applyAlignment="1" applyProtection="1">
      <alignment horizontal="center" vertical="center"/>
    </xf>
    <xf numFmtId="0" fontId="31" fillId="0" borderId="122" xfId="83" applyFont="1" applyFill="1" applyBorder="1" applyAlignment="1" applyProtection="1">
      <alignment horizontal="center" vertical="center"/>
    </xf>
    <xf numFmtId="0" fontId="31" fillId="2" borderId="15" xfId="83" applyFont="1" applyFill="1" applyBorder="1" applyAlignment="1" applyProtection="1">
      <alignment horizontal="center" vertical="center"/>
    </xf>
    <xf numFmtId="0" fontId="31" fillId="2" borderId="16" xfId="83" applyFont="1" applyFill="1" applyBorder="1" applyAlignment="1" applyProtection="1">
      <alignment horizontal="center" vertical="center"/>
    </xf>
    <xf numFmtId="0" fontId="31" fillId="2" borderId="17" xfId="83" applyFont="1" applyFill="1" applyBorder="1" applyAlignment="1" applyProtection="1">
      <alignment horizontal="center" vertical="center"/>
    </xf>
    <xf numFmtId="0" fontId="31" fillId="2" borderId="20" xfId="83" applyFont="1" applyFill="1" applyBorder="1" applyAlignment="1" applyProtection="1">
      <alignment horizontal="center" vertical="center"/>
    </xf>
    <xf numFmtId="0" fontId="31" fillId="2" borderId="21" xfId="83" applyFont="1" applyFill="1" applyBorder="1" applyAlignment="1" applyProtection="1">
      <alignment horizontal="center" vertical="center"/>
    </xf>
    <xf numFmtId="0" fontId="31" fillId="2" borderId="22" xfId="83" applyFont="1" applyFill="1" applyBorder="1" applyAlignment="1" applyProtection="1">
      <alignment horizontal="center" vertical="center"/>
    </xf>
    <xf numFmtId="0" fontId="31" fillId="2" borderId="15" xfId="83" applyFont="1" applyFill="1" applyBorder="1" applyAlignment="1" applyProtection="1">
      <alignment horizontal="center" vertical="center" wrapText="1"/>
    </xf>
    <xf numFmtId="0" fontId="31" fillId="2" borderId="16" xfId="83" applyFont="1" applyFill="1" applyBorder="1" applyAlignment="1" applyProtection="1">
      <alignment horizontal="center" vertical="center" wrapText="1"/>
    </xf>
    <xf numFmtId="0" fontId="31" fillId="2" borderId="17" xfId="83" applyFont="1" applyFill="1" applyBorder="1" applyAlignment="1" applyProtection="1">
      <alignment horizontal="center" vertical="center" wrapText="1"/>
    </xf>
    <xf numFmtId="0" fontId="31" fillId="2" borderId="20" xfId="83" applyFont="1" applyFill="1" applyBorder="1" applyAlignment="1" applyProtection="1">
      <alignment horizontal="center" vertical="center" wrapText="1"/>
    </xf>
    <xf numFmtId="0" fontId="31" fillId="2" borderId="21" xfId="83" applyFont="1" applyFill="1" applyBorder="1" applyAlignment="1" applyProtection="1">
      <alignment horizontal="center" vertical="center" wrapText="1"/>
    </xf>
    <xf numFmtId="0" fontId="31" fillId="2" borderId="22" xfId="83" applyFont="1" applyFill="1" applyBorder="1" applyAlignment="1" applyProtection="1">
      <alignment horizontal="center" vertical="center" wrapText="1"/>
    </xf>
    <xf numFmtId="4" fontId="31" fillId="0" borderId="15" xfId="73" applyNumberFormat="1" applyFont="1" applyFill="1" applyBorder="1" applyAlignment="1" applyProtection="1">
      <alignment horizontal="center" vertical="center" wrapText="1"/>
    </xf>
    <xf numFmtId="4" fontId="31" fillId="0" borderId="16" xfId="73" applyNumberFormat="1" applyFont="1" applyFill="1" applyBorder="1" applyAlignment="1" applyProtection="1">
      <alignment horizontal="center" vertical="center" wrapText="1"/>
    </xf>
    <xf numFmtId="4" fontId="31" fillId="0" borderId="17" xfId="73" applyNumberFormat="1" applyFont="1" applyFill="1" applyBorder="1" applyAlignment="1" applyProtection="1">
      <alignment horizontal="center" vertical="center" wrapText="1"/>
    </xf>
    <xf numFmtId="4" fontId="31" fillId="0" borderId="20" xfId="73" applyNumberFormat="1" applyFont="1" applyFill="1" applyBorder="1" applyAlignment="1" applyProtection="1">
      <alignment horizontal="center" vertical="center" wrapText="1"/>
    </xf>
    <xf numFmtId="4" fontId="31" fillId="0" borderId="21" xfId="73" applyNumberFormat="1" applyFont="1" applyFill="1" applyBorder="1" applyAlignment="1" applyProtection="1">
      <alignment horizontal="center" vertical="center" wrapText="1"/>
    </xf>
    <xf numFmtId="4" fontId="31" fillId="0" borderId="22" xfId="73" applyNumberFormat="1" applyFont="1" applyFill="1" applyBorder="1" applyAlignment="1" applyProtection="1">
      <alignment horizontal="center" vertical="center" wrapText="1"/>
    </xf>
    <xf numFmtId="0" fontId="28" fillId="0" borderId="15" xfId="91" applyFont="1" applyFill="1" applyBorder="1" applyAlignment="1">
      <alignment horizontal="center" vertical="center"/>
    </xf>
    <xf numFmtId="0" fontId="28" fillId="0" borderId="16" xfId="91" applyFont="1" applyFill="1" applyBorder="1" applyAlignment="1">
      <alignment horizontal="center" vertical="center"/>
    </xf>
    <xf numFmtId="0" fontId="28" fillId="0" borderId="17" xfId="91" applyFont="1" applyFill="1" applyBorder="1" applyAlignment="1">
      <alignment horizontal="center" vertical="center"/>
    </xf>
    <xf numFmtId="0" fontId="28" fillId="0" borderId="20" xfId="91" applyFont="1" applyFill="1" applyBorder="1" applyAlignment="1">
      <alignment horizontal="center" vertical="center"/>
    </xf>
    <xf numFmtId="0" fontId="28" fillId="0" borderId="21" xfId="91" applyFont="1" applyFill="1" applyBorder="1" applyAlignment="1">
      <alignment horizontal="center" vertical="center"/>
    </xf>
    <xf numFmtId="0" fontId="28" fillId="0" borderId="22" xfId="91" applyFont="1" applyFill="1" applyBorder="1" applyAlignment="1">
      <alignment horizontal="center" vertical="center"/>
    </xf>
    <xf numFmtId="0" fontId="27" fillId="11" borderId="112" xfId="91" applyFont="1" applyFill="1" applyBorder="1" applyAlignment="1">
      <alignment horizontal="center" vertical="center"/>
    </xf>
    <xf numFmtId="0" fontId="27" fillId="11" borderId="120" xfId="91" applyFont="1" applyFill="1" applyBorder="1" applyAlignment="1">
      <alignment horizontal="center" vertical="center"/>
    </xf>
    <xf numFmtId="0" fontId="27" fillId="11" borderId="121" xfId="91" applyFont="1" applyFill="1" applyBorder="1" applyAlignment="1">
      <alignment horizontal="center" vertical="center"/>
    </xf>
    <xf numFmtId="0" fontId="29" fillId="2" borderId="0" xfId="91" applyFont="1" applyFill="1" applyBorder="1" applyAlignment="1">
      <alignment horizontal="left" vertical="center"/>
    </xf>
    <xf numFmtId="0" fontId="31" fillId="40" borderId="114" xfId="83" applyFont="1" applyFill="1" applyBorder="1" applyAlignment="1" applyProtection="1">
      <alignment horizontal="left" vertical="center" wrapText="1"/>
    </xf>
    <xf numFmtId="0" fontId="31" fillId="40" borderId="68" xfId="83" applyFont="1" applyFill="1" applyBorder="1" applyAlignment="1" applyProtection="1">
      <alignment horizontal="left" vertical="center" wrapText="1"/>
    </xf>
    <xf numFmtId="0" fontId="31" fillId="40" borderId="115" xfId="83" applyFont="1" applyFill="1" applyBorder="1" applyAlignment="1" applyProtection="1">
      <alignment horizontal="left" vertical="center" wrapText="1"/>
    </xf>
    <xf numFmtId="0" fontId="27" fillId="11" borderId="112" xfId="91" applyFont="1" applyFill="1" applyBorder="1" applyAlignment="1">
      <alignment horizontal="center" vertical="center" wrapText="1"/>
    </xf>
    <xf numFmtId="0" fontId="27" fillId="11" borderId="120" xfId="91" applyFont="1" applyFill="1" applyBorder="1" applyAlignment="1">
      <alignment horizontal="center" vertical="center" wrapText="1"/>
    </xf>
    <xf numFmtId="0" fontId="27" fillId="11" borderId="121" xfId="91" applyFont="1" applyFill="1" applyBorder="1" applyAlignment="1">
      <alignment horizontal="center" vertical="center" wrapText="1"/>
    </xf>
    <xf numFmtId="0" fontId="23" fillId="0" borderId="119" xfId="100" applyFont="1" applyBorder="1" applyAlignment="1">
      <alignment horizontal="center" vertical="center" wrapText="1"/>
    </xf>
    <xf numFmtId="0" fontId="23" fillId="0" borderId="43" xfId="100" applyFont="1" applyBorder="1" applyAlignment="1">
      <alignment horizontal="center" vertical="center" wrapText="1"/>
    </xf>
    <xf numFmtId="0" fontId="22" fillId="0" borderId="0" xfId="100" applyFont="1" applyBorder="1" applyAlignment="1">
      <alignment horizontal="center" vertical="center"/>
    </xf>
    <xf numFmtId="0" fontId="9" fillId="0" borderId="12" xfId="100" applyFont="1" applyBorder="1" applyAlignment="1">
      <alignment horizontal="center" vertical="center" wrapText="1"/>
    </xf>
    <xf numFmtId="0" fontId="9" fillId="0" borderId="11" xfId="100" applyFont="1" applyBorder="1" applyAlignment="1">
      <alignment horizontal="center" vertical="center" wrapText="1"/>
    </xf>
    <xf numFmtId="0" fontId="16" fillId="28" borderId="9" xfId="0" applyFont="1" applyFill="1" applyBorder="1" applyAlignment="1">
      <alignment horizontal="center" vertical="center"/>
    </xf>
    <xf numFmtId="0" fontId="15" fillId="28" borderId="9" xfId="0" applyFont="1" applyFill="1" applyBorder="1" applyAlignment="1">
      <alignment horizontal="center" vertical="center"/>
    </xf>
    <xf numFmtId="0" fontId="15" fillId="28" borderId="9" xfId="0" applyFont="1" applyFill="1" applyBorder="1" applyAlignment="1">
      <alignment horizontal="center" vertical="center" wrapText="1"/>
    </xf>
  </cellXfs>
  <cellStyles count="22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Akzent1" xfId="7" xr:uid="{00000000-0005-0000-0000-000006000000}"/>
    <cellStyle name="20% - Akzent2" xfId="8" xr:uid="{00000000-0005-0000-0000-000007000000}"/>
    <cellStyle name="20% - Akzent3" xfId="9" xr:uid="{00000000-0005-0000-0000-000008000000}"/>
    <cellStyle name="20% - Akzent4" xfId="10" xr:uid="{00000000-0005-0000-0000-000009000000}"/>
    <cellStyle name="20% - Akzent5" xfId="11" xr:uid="{00000000-0005-0000-0000-00000A000000}"/>
    <cellStyle name="20% - Akzent6" xfId="12" xr:uid="{00000000-0005-0000-0000-00000B000000}"/>
    <cellStyle name="20% - Colore 1 2" xfId="158" xr:uid="{00000000-0005-0000-0000-00000C000000}"/>
    <cellStyle name="20% - Colore 2 2" xfId="159" xr:uid="{00000000-0005-0000-0000-00000D000000}"/>
    <cellStyle name="20% - Colore 3 2" xfId="160" xr:uid="{00000000-0005-0000-0000-00000E000000}"/>
    <cellStyle name="20% - Colore 4 2" xfId="161" xr:uid="{00000000-0005-0000-0000-00000F000000}"/>
    <cellStyle name="20% - Colore 5 2" xfId="162" xr:uid="{00000000-0005-0000-0000-000010000000}"/>
    <cellStyle name="20% - Colore 6 2" xfId="163" xr:uid="{00000000-0005-0000-0000-000011000000}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40% - Akzent1" xfId="19" xr:uid="{00000000-0005-0000-0000-000018000000}"/>
    <cellStyle name="40% - Akzent2" xfId="20" xr:uid="{00000000-0005-0000-0000-000019000000}"/>
    <cellStyle name="40% - Akzent3" xfId="21" xr:uid="{00000000-0005-0000-0000-00001A000000}"/>
    <cellStyle name="40% - Akzent4" xfId="22" xr:uid="{00000000-0005-0000-0000-00001B000000}"/>
    <cellStyle name="40% - Akzent5" xfId="23" xr:uid="{00000000-0005-0000-0000-00001C000000}"/>
    <cellStyle name="40% - Akzent6" xfId="24" xr:uid="{00000000-0005-0000-0000-00001D000000}"/>
    <cellStyle name="40% - Colore 1 2" xfId="164" xr:uid="{00000000-0005-0000-0000-00001E000000}"/>
    <cellStyle name="40% - Colore 2 2" xfId="165" xr:uid="{00000000-0005-0000-0000-00001F000000}"/>
    <cellStyle name="40% - Colore 3 2" xfId="166" xr:uid="{00000000-0005-0000-0000-000020000000}"/>
    <cellStyle name="40% - Colore 4 2" xfId="167" xr:uid="{00000000-0005-0000-0000-000021000000}"/>
    <cellStyle name="40% - Colore 5 2" xfId="168" xr:uid="{00000000-0005-0000-0000-000022000000}"/>
    <cellStyle name="40% - Colore 6 2" xfId="169" xr:uid="{00000000-0005-0000-0000-000023000000}"/>
    <cellStyle name="60% - Accent1" xfId="25" xr:uid="{00000000-0005-0000-0000-000024000000}"/>
    <cellStyle name="60% - Accent2" xfId="26" xr:uid="{00000000-0005-0000-0000-000025000000}"/>
    <cellStyle name="60% - Accent3" xfId="27" xr:uid="{00000000-0005-0000-0000-000026000000}"/>
    <cellStyle name="60% - Accent4" xfId="28" xr:uid="{00000000-0005-0000-0000-000027000000}"/>
    <cellStyle name="60% - Accent5" xfId="29" xr:uid="{00000000-0005-0000-0000-000028000000}"/>
    <cellStyle name="60% - Accent6" xfId="30" xr:uid="{00000000-0005-0000-0000-000029000000}"/>
    <cellStyle name="60% - Akzent1" xfId="31" xr:uid="{00000000-0005-0000-0000-00002A000000}"/>
    <cellStyle name="60% - Akzent2" xfId="32" xr:uid="{00000000-0005-0000-0000-00002B000000}"/>
    <cellStyle name="60% - Akzent3" xfId="33" xr:uid="{00000000-0005-0000-0000-00002C000000}"/>
    <cellStyle name="60% - Akzent4" xfId="34" xr:uid="{00000000-0005-0000-0000-00002D000000}"/>
    <cellStyle name="60% - Akzent5" xfId="35" xr:uid="{00000000-0005-0000-0000-00002E000000}"/>
    <cellStyle name="60% - Akzent6" xfId="36" xr:uid="{00000000-0005-0000-0000-00002F000000}"/>
    <cellStyle name="60% - Colore 1 2" xfId="170" xr:uid="{00000000-0005-0000-0000-000030000000}"/>
    <cellStyle name="60% - Colore 2 2" xfId="171" xr:uid="{00000000-0005-0000-0000-000031000000}"/>
    <cellStyle name="60% - Colore 3 2" xfId="172" xr:uid="{00000000-0005-0000-0000-000032000000}"/>
    <cellStyle name="60% - Colore 4 2" xfId="173" xr:uid="{00000000-0005-0000-0000-000033000000}"/>
    <cellStyle name="60% - Colore 5 2" xfId="174" xr:uid="{00000000-0005-0000-0000-000034000000}"/>
    <cellStyle name="60% - Colore 6 2" xfId="175" xr:uid="{00000000-0005-0000-0000-000035000000}"/>
    <cellStyle name="Accent1" xfId="37" xr:uid="{00000000-0005-0000-0000-000036000000}"/>
    <cellStyle name="Accent2" xfId="38" xr:uid="{00000000-0005-0000-0000-000037000000}"/>
    <cellStyle name="Accent3" xfId="39" xr:uid="{00000000-0005-0000-0000-000038000000}"/>
    <cellStyle name="Accent4" xfId="40" xr:uid="{00000000-0005-0000-0000-000039000000}"/>
    <cellStyle name="Accent5" xfId="41" xr:uid="{00000000-0005-0000-0000-00003A000000}"/>
    <cellStyle name="Accent6" xfId="42" xr:uid="{00000000-0005-0000-0000-00003B000000}"/>
    <cellStyle name="Bad" xfId="43" xr:uid="{00000000-0005-0000-0000-00003C000000}"/>
    <cellStyle name="Calcolo 2" xfId="176" xr:uid="{00000000-0005-0000-0000-00003D000000}"/>
    <cellStyle name="Calculation" xfId="44" xr:uid="{00000000-0005-0000-0000-00003E000000}"/>
    <cellStyle name="Cella collegata 2" xfId="177" xr:uid="{00000000-0005-0000-0000-00003F000000}"/>
    <cellStyle name="Cella da controllare 2" xfId="178" xr:uid="{00000000-0005-0000-0000-000040000000}"/>
    <cellStyle name="Check Cell" xfId="45" xr:uid="{00000000-0005-0000-0000-000041000000}"/>
    <cellStyle name="Colore 1 2" xfId="179" xr:uid="{00000000-0005-0000-0000-000042000000}"/>
    <cellStyle name="Colore 2 2" xfId="180" xr:uid="{00000000-0005-0000-0000-000043000000}"/>
    <cellStyle name="Colore 3 2" xfId="181" xr:uid="{00000000-0005-0000-0000-000044000000}"/>
    <cellStyle name="Colore 4 2" xfId="182" xr:uid="{00000000-0005-0000-0000-000045000000}"/>
    <cellStyle name="Colore 5 2" xfId="183" xr:uid="{00000000-0005-0000-0000-000046000000}"/>
    <cellStyle name="Colore 6 2" xfId="184" xr:uid="{00000000-0005-0000-0000-000047000000}"/>
    <cellStyle name="Comma [0]_Marilù (v.0.5)" xfId="46" xr:uid="{00000000-0005-0000-0000-000048000000}"/>
    <cellStyle name="Comma [0]_Marilù (v.0.5) 2" xfId="47" xr:uid="{00000000-0005-0000-0000-000049000000}"/>
    <cellStyle name="Comma 2" xfId="48" xr:uid="{00000000-0005-0000-0000-00004A000000}"/>
    <cellStyle name="Comma 2 2" xfId="108" xr:uid="{00000000-0005-0000-0000-00004B000000}"/>
    <cellStyle name="Comma 2 2 2" xfId="124" xr:uid="{00000000-0005-0000-0000-00004C000000}"/>
    <cellStyle name="Comma 2 2 3" xfId="185" xr:uid="{00000000-0005-0000-0000-00004D000000}"/>
    <cellStyle name="Comma 2 3" xfId="123" xr:uid="{00000000-0005-0000-0000-00004E000000}"/>
    <cellStyle name="Currency_piano-dei-conti-definitivo-28-12-1998" xfId="49" xr:uid="{00000000-0005-0000-0000-00004F000000}"/>
    <cellStyle name="Dezimal [0] 2" xfId="51" xr:uid="{00000000-0005-0000-0000-000050000000}"/>
    <cellStyle name="Dezimal [0] 2 2" xfId="126" xr:uid="{00000000-0005-0000-0000-000051000000}"/>
    <cellStyle name="Erklärender Text 2" xfId="122" xr:uid="{00000000-0005-0000-0000-000052000000}"/>
    <cellStyle name="Euro" xfId="52" xr:uid="{00000000-0005-0000-0000-000053000000}"/>
    <cellStyle name="Euro 2" xfId="53" xr:uid="{00000000-0005-0000-0000-000054000000}"/>
    <cellStyle name="Euro 2 2" xfId="128" xr:uid="{00000000-0005-0000-0000-000055000000}"/>
    <cellStyle name="Euro 3" xfId="54" xr:uid="{00000000-0005-0000-0000-000056000000}"/>
    <cellStyle name="Euro 3 2" xfId="129" xr:uid="{00000000-0005-0000-0000-000057000000}"/>
    <cellStyle name="Euro 4" xfId="55" xr:uid="{00000000-0005-0000-0000-000058000000}"/>
    <cellStyle name="Euro 4 2" xfId="130" xr:uid="{00000000-0005-0000-0000-000059000000}"/>
    <cellStyle name="Euro 5" xfId="127" xr:uid="{00000000-0005-0000-0000-00005A000000}"/>
    <cellStyle name="Euro_2012-08-07 Anlagen Finanzbedarf 2013 def Version" xfId="56" xr:uid="{00000000-0005-0000-0000-00005B000000}"/>
    <cellStyle name="Explanatory Text" xfId="57" xr:uid="{00000000-0005-0000-0000-00005C000000}"/>
    <cellStyle name="Good" xfId="58" xr:uid="{00000000-0005-0000-0000-00005D000000}"/>
    <cellStyle name="Heading 1" xfId="59" xr:uid="{00000000-0005-0000-0000-00005E000000}"/>
    <cellStyle name="Heading 2" xfId="60" xr:uid="{00000000-0005-0000-0000-00005F000000}"/>
    <cellStyle name="Heading 3" xfId="61" xr:uid="{00000000-0005-0000-0000-000060000000}"/>
    <cellStyle name="Heading 4" xfId="62" xr:uid="{00000000-0005-0000-0000-000061000000}"/>
    <cellStyle name="Input 2" xfId="186" xr:uid="{00000000-0005-0000-0000-000062000000}"/>
    <cellStyle name="Komma 2" xfId="64" xr:uid="{00000000-0005-0000-0000-000063000000}"/>
    <cellStyle name="Komma 2 2" xfId="132" xr:uid="{00000000-0005-0000-0000-000064000000}"/>
    <cellStyle name="Komma 3" xfId="65" xr:uid="{00000000-0005-0000-0000-000065000000}"/>
    <cellStyle name="Komma 3 2" xfId="133" xr:uid="{00000000-0005-0000-0000-000066000000}"/>
    <cellStyle name="Komma 4" xfId="109" xr:uid="{00000000-0005-0000-0000-000067000000}"/>
    <cellStyle name="Komma 4 2" xfId="134" xr:uid="{00000000-0005-0000-0000-000068000000}"/>
    <cellStyle name="Komma 4 3" xfId="187" xr:uid="{00000000-0005-0000-0000-000069000000}"/>
    <cellStyle name="Linked Cell" xfId="66" xr:uid="{00000000-0005-0000-0000-00006A000000}"/>
    <cellStyle name="Migliaia" xfId="63" builtinId="3"/>
    <cellStyle name="Migliaia (0)_Cartel1" xfId="67" xr:uid="{00000000-0005-0000-0000-00006C000000}"/>
    <cellStyle name="Migliaia [0]" xfId="50" builtinId="6"/>
    <cellStyle name="Migliaia [0] 2" xfId="68" xr:uid="{00000000-0005-0000-0000-00006E000000}"/>
    <cellStyle name="Migliaia [0] 2 2" xfId="135" xr:uid="{00000000-0005-0000-0000-00006F000000}"/>
    <cellStyle name="Migliaia [0] 3" xfId="69" xr:uid="{00000000-0005-0000-0000-000070000000}"/>
    <cellStyle name="Migliaia [0] 3 2" xfId="136" xr:uid="{00000000-0005-0000-0000-000071000000}"/>
    <cellStyle name="Migliaia [0] 3 3" xfId="188" xr:uid="{00000000-0005-0000-0000-000072000000}"/>
    <cellStyle name="Migliaia [0] 4" xfId="70" xr:uid="{00000000-0005-0000-0000-000073000000}"/>
    <cellStyle name="Migliaia [0] 4 2" xfId="189" xr:uid="{00000000-0005-0000-0000-000074000000}"/>
    <cellStyle name="Migliaia [0] 5" xfId="125" xr:uid="{00000000-0005-0000-0000-000075000000}"/>
    <cellStyle name="Migliaia [0]_Asl 6_Raccordo MONISANIT al 31 dicembre 2007 (v. FINALE del 30.05.2008)" xfId="71" xr:uid="{00000000-0005-0000-0000-000076000000}"/>
    <cellStyle name="Migliaia [0]_Asl 6_Raccordo MONISANIT al 31 dicembre 2007 (v. FINALE del 30.05.2008) 2" xfId="72" xr:uid="{00000000-0005-0000-0000-000077000000}"/>
    <cellStyle name="Migliaia [0]_Mattone CE_Budget 2008 (v. 0.5 del 12.02.2008) 2" xfId="73" xr:uid="{00000000-0005-0000-0000-000078000000}"/>
    <cellStyle name="Migliaia 10" xfId="110" xr:uid="{00000000-0005-0000-0000-000079000000}"/>
    <cellStyle name="Migliaia 10 2" xfId="137" xr:uid="{00000000-0005-0000-0000-00007A000000}"/>
    <cellStyle name="Migliaia 10 3" xfId="190" xr:uid="{00000000-0005-0000-0000-00007B000000}"/>
    <cellStyle name="Migliaia 11" xfId="121" xr:uid="{00000000-0005-0000-0000-00007C000000}"/>
    <cellStyle name="Migliaia 11 2" xfId="191" xr:uid="{00000000-0005-0000-0000-00007D000000}"/>
    <cellStyle name="Migliaia 12" xfId="131" xr:uid="{00000000-0005-0000-0000-00007E000000}"/>
    <cellStyle name="Migliaia 12 2" xfId="192" xr:uid="{00000000-0005-0000-0000-00007F000000}"/>
    <cellStyle name="Migliaia 13" xfId="193" xr:uid="{00000000-0005-0000-0000-000080000000}"/>
    <cellStyle name="Migliaia 14" xfId="194" xr:uid="{00000000-0005-0000-0000-000081000000}"/>
    <cellStyle name="Migliaia 15" xfId="195" xr:uid="{00000000-0005-0000-0000-000082000000}"/>
    <cellStyle name="Migliaia 16" xfId="196" xr:uid="{00000000-0005-0000-0000-000083000000}"/>
    <cellStyle name="Migliaia 17" xfId="197" xr:uid="{00000000-0005-0000-0000-000084000000}"/>
    <cellStyle name="Migliaia 2" xfId="74" xr:uid="{00000000-0005-0000-0000-000085000000}"/>
    <cellStyle name="Migliaia 2 2" xfId="138" xr:uid="{00000000-0005-0000-0000-000086000000}"/>
    <cellStyle name="Migliaia 3" xfId="75" xr:uid="{00000000-0005-0000-0000-000087000000}"/>
    <cellStyle name="Migliaia 3 2" xfId="139" xr:uid="{00000000-0005-0000-0000-000088000000}"/>
    <cellStyle name="Migliaia 3 3" xfId="198" xr:uid="{00000000-0005-0000-0000-000089000000}"/>
    <cellStyle name="Migliaia 4" xfId="111" xr:uid="{00000000-0005-0000-0000-00008A000000}"/>
    <cellStyle name="Migliaia 4 2" xfId="140" xr:uid="{00000000-0005-0000-0000-00008B000000}"/>
    <cellStyle name="Migliaia 4 3" xfId="199" xr:uid="{00000000-0005-0000-0000-00008C000000}"/>
    <cellStyle name="Migliaia 5" xfId="112" xr:uid="{00000000-0005-0000-0000-00008D000000}"/>
    <cellStyle name="Migliaia 5 2" xfId="141" xr:uid="{00000000-0005-0000-0000-00008E000000}"/>
    <cellStyle name="Migliaia 5 3" xfId="200" xr:uid="{00000000-0005-0000-0000-00008F000000}"/>
    <cellStyle name="Migliaia 6" xfId="113" xr:uid="{00000000-0005-0000-0000-000090000000}"/>
    <cellStyle name="Migliaia 6 2" xfId="142" xr:uid="{00000000-0005-0000-0000-000091000000}"/>
    <cellStyle name="Migliaia 6 3" xfId="201" xr:uid="{00000000-0005-0000-0000-000092000000}"/>
    <cellStyle name="Migliaia 7" xfId="114" xr:uid="{00000000-0005-0000-0000-000093000000}"/>
    <cellStyle name="Migliaia 7 2" xfId="143" xr:uid="{00000000-0005-0000-0000-000094000000}"/>
    <cellStyle name="Migliaia 7 3" xfId="202" xr:uid="{00000000-0005-0000-0000-000095000000}"/>
    <cellStyle name="Migliaia 8" xfId="115" xr:uid="{00000000-0005-0000-0000-000096000000}"/>
    <cellStyle name="Migliaia 8 2" xfId="144" xr:uid="{00000000-0005-0000-0000-000097000000}"/>
    <cellStyle name="Migliaia 8 3" xfId="203" xr:uid="{00000000-0005-0000-0000-000098000000}"/>
    <cellStyle name="Migliaia 9" xfId="116" xr:uid="{00000000-0005-0000-0000-000099000000}"/>
    <cellStyle name="Migliaia 9 2" xfId="145" xr:uid="{00000000-0005-0000-0000-00009A000000}"/>
    <cellStyle name="Migliaia 9 3" xfId="204" xr:uid="{00000000-0005-0000-0000-00009B000000}"/>
    <cellStyle name="Migliaia_Asl 6_Raccordo MONISANIT al 31 dicembre 2007 (v. FINALE del 30.05.2008) 2" xfId="76" xr:uid="{00000000-0005-0000-0000-00009C000000}"/>
    <cellStyle name="Migliaia_Mattone CE_Budget 2008 (v. 0.5 del 12.02.2008) 2" xfId="77" xr:uid="{00000000-0005-0000-0000-00009D000000}"/>
    <cellStyle name="Migliaia_Mattone CE_Budget 2008 (v. 0.5 del 12.02.2008) 2 2" xfId="78" xr:uid="{00000000-0005-0000-0000-00009E000000}"/>
    <cellStyle name="Neutral" xfId="79" xr:uid="{00000000-0005-0000-0000-00009F000000}"/>
    <cellStyle name="Neutral 2" xfId="146" xr:uid="{00000000-0005-0000-0000-0000A0000000}"/>
    <cellStyle name="Neutrale 2" xfId="80" xr:uid="{00000000-0005-0000-0000-0000A1000000}"/>
    <cellStyle name="Normal 2" xfId="81" xr:uid="{00000000-0005-0000-0000-0000A2000000}"/>
    <cellStyle name="Normal 2 2" xfId="147" xr:uid="{00000000-0005-0000-0000-0000A3000000}"/>
    <cellStyle name="Normal_all7_pdc" xfId="82" xr:uid="{00000000-0005-0000-0000-0000A4000000}"/>
    <cellStyle name="Normal_Sheet1 2" xfId="83" xr:uid="{00000000-0005-0000-0000-0000A5000000}"/>
    <cellStyle name="Normale" xfId="0" builtinId="0"/>
    <cellStyle name="Normale 2" xfId="84" xr:uid="{00000000-0005-0000-0000-0000A7000000}"/>
    <cellStyle name="Normale 2 2" xfId="117" xr:uid="{00000000-0005-0000-0000-0000A8000000}"/>
    <cellStyle name="Normale 2 2 2" xfId="148" xr:uid="{00000000-0005-0000-0000-0000A9000000}"/>
    <cellStyle name="Normale 3" xfId="85" xr:uid="{00000000-0005-0000-0000-0000AA000000}"/>
    <cellStyle name="Normale 3 2" xfId="149" xr:uid="{00000000-0005-0000-0000-0000AB000000}"/>
    <cellStyle name="Normale 3 3" xfId="205" xr:uid="{00000000-0005-0000-0000-0000AC000000}"/>
    <cellStyle name="Normale 4" xfId="86" xr:uid="{00000000-0005-0000-0000-0000AD000000}"/>
    <cellStyle name="Normale 4 2" xfId="150" xr:uid="{00000000-0005-0000-0000-0000AE000000}"/>
    <cellStyle name="Normale 5" xfId="87" xr:uid="{00000000-0005-0000-0000-0000AF000000}"/>
    <cellStyle name="Normale 5 2" xfId="118" xr:uid="{00000000-0005-0000-0000-0000B0000000}"/>
    <cellStyle name="Normale 5 2 2" xfId="151" xr:uid="{00000000-0005-0000-0000-0000B1000000}"/>
    <cellStyle name="Normale 5 3" xfId="206" xr:uid="{00000000-0005-0000-0000-0000B2000000}"/>
    <cellStyle name="Normale 6" xfId="119" xr:uid="{00000000-0005-0000-0000-0000B3000000}"/>
    <cellStyle name="Normale_Asl 6_Raccordo MONISANIT al 31 dicembre 2007 (v. FINALE del 30.05.2008)" xfId="88" xr:uid="{00000000-0005-0000-0000-0000B4000000}"/>
    <cellStyle name="Normale_Asl 6_Raccordo MONISANIT al 31 dicembre 2007 (v. FINALE del 30.05.2008) 2" xfId="89" xr:uid="{00000000-0005-0000-0000-0000B5000000}"/>
    <cellStyle name="Normale_Mattone CE_Budget 2008 (v. 0.5 del 12.02.2008)" xfId="90" xr:uid="{00000000-0005-0000-0000-0000B6000000}"/>
    <cellStyle name="Normale_Mattone CE_Budget 2008 (v. 0.5 del 12.02.2008) 2" xfId="91" xr:uid="{00000000-0005-0000-0000-0000B7000000}"/>
    <cellStyle name="Normale_Mattone CE_Budget 2008 (v. 0.5 del 12.02.2008) 2 2" xfId="92" xr:uid="{00000000-0005-0000-0000-0000B8000000}"/>
    <cellStyle name="Nota 2" xfId="207" xr:uid="{00000000-0005-0000-0000-0000B9000000}"/>
    <cellStyle name="Note" xfId="93" xr:uid="{00000000-0005-0000-0000-0000BA000000}"/>
    <cellStyle name="Note 2" xfId="94" xr:uid="{00000000-0005-0000-0000-0000BB000000}"/>
    <cellStyle name="Note 2 2" xfId="152" xr:uid="{00000000-0005-0000-0000-0000BC000000}"/>
    <cellStyle name="Note 3" xfId="208" xr:uid="{00000000-0005-0000-0000-0000BD000000}"/>
    <cellStyle name="Output 2" xfId="209" xr:uid="{00000000-0005-0000-0000-0000BE000000}"/>
    <cellStyle name="Percent 2" xfId="95" xr:uid="{00000000-0005-0000-0000-0000BF000000}"/>
    <cellStyle name="Percent 2 2" xfId="153" xr:uid="{00000000-0005-0000-0000-0000C0000000}"/>
    <cellStyle name="Percent 3" xfId="96" xr:uid="{00000000-0005-0000-0000-0000C1000000}"/>
    <cellStyle name="Percent 3 2" xfId="154" xr:uid="{00000000-0005-0000-0000-0000C2000000}"/>
    <cellStyle name="Percentuale 2" xfId="97" xr:uid="{00000000-0005-0000-0000-0000C3000000}"/>
    <cellStyle name="Percentuale 2 2" xfId="155" xr:uid="{00000000-0005-0000-0000-0000C4000000}"/>
    <cellStyle name="Prozent 2" xfId="98" xr:uid="{00000000-0005-0000-0000-0000C5000000}"/>
    <cellStyle name="Prozent 2 2" xfId="156" xr:uid="{00000000-0005-0000-0000-0000C6000000}"/>
    <cellStyle name="Standard 2" xfId="99" xr:uid="{00000000-0005-0000-0000-0000C7000000}"/>
    <cellStyle name="Standard 2 2" xfId="157" xr:uid="{00000000-0005-0000-0000-0000C8000000}"/>
    <cellStyle name="Standard 3" xfId="120" xr:uid="{00000000-0005-0000-0000-0000C9000000}"/>
    <cellStyle name="Standard 3 2" xfId="210" xr:uid="{00000000-0005-0000-0000-0000CA000000}"/>
    <cellStyle name="Standard_Tab. Finanzbedarf PAB1" xfId="100" xr:uid="{00000000-0005-0000-0000-0000CB000000}"/>
    <cellStyle name="Testo avviso 2" xfId="211" xr:uid="{00000000-0005-0000-0000-0000CC000000}"/>
    <cellStyle name="Testo descrittivo 2" xfId="212" xr:uid="{00000000-0005-0000-0000-0000CD000000}"/>
    <cellStyle name="Title" xfId="101" xr:uid="{00000000-0005-0000-0000-0000CE000000}"/>
    <cellStyle name="Titolo" xfId="102" xr:uid="{00000000-0005-0000-0000-0000CF000000}"/>
    <cellStyle name="Titolo 1 2" xfId="214" xr:uid="{00000000-0005-0000-0000-0000D0000000}"/>
    <cellStyle name="Titolo 2 2" xfId="215" xr:uid="{00000000-0005-0000-0000-0000D1000000}"/>
    <cellStyle name="Titolo 3 2" xfId="216" xr:uid="{00000000-0005-0000-0000-0000D2000000}"/>
    <cellStyle name="Titolo 4 2" xfId="217" xr:uid="{00000000-0005-0000-0000-0000D3000000}"/>
    <cellStyle name="Titolo 5" xfId="103" xr:uid="{00000000-0005-0000-0000-0000D4000000}"/>
    <cellStyle name="Titolo 6" xfId="213" xr:uid="{00000000-0005-0000-0000-0000D5000000}"/>
    <cellStyle name="Total" xfId="104" xr:uid="{00000000-0005-0000-0000-0000D6000000}"/>
    <cellStyle name="Totale 2" xfId="218" xr:uid="{00000000-0005-0000-0000-0000D7000000}"/>
    <cellStyle name="Überschrift" xfId="219" xr:uid="{00000000-0005-0000-0000-0000D8000000}"/>
    <cellStyle name="Valore non valido 2" xfId="220" xr:uid="{00000000-0005-0000-0000-0000D9000000}"/>
    <cellStyle name="Valore valido 2" xfId="105" xr:uid="{00000000-0005-0000-0000-0000DA000000}"/>
    <cellStyle name="Valuta (0)_ALLEGA2" xfId="106" xr:uid="{00000000-0005-0000-0000-0000DB000000}"/>
    <cellStyle name="Warning Text" xfId="107" xr:uid="{00000000-0005-0000-0000-0000D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b8597\LOCALS~1\Temp\Tempor&#228;res%20Verzeichnis%201%20f&#252;r%20FINANZIERUNG%202009_Bedarfsermittlung%20Anlagen%20und%20Tabellen.zip\07-01-14%20HHV%20von%20Dani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. 5 intern für Bearbeitung"/>
      <sheetName val="Kapitel laufendeFinanzierung SB"/>
      <sheetName val="alle Kapitel Gesundh.-HH"/>
      <sheetName val="Ipotesi Process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36"/>
  <sheetViews>
    <sheetView view="pageBreakPreview" zoomScale="85" zoomScaleNormal="85" zoomScaleSheetLayoutView="85" workbookViewId="0">
      <pane xSplit="5" ySplit="3" topLeftCell="G1017" activePane="bottomRight" state="frozen"/>
      <selection activeCell="B1" sqref="B1"/>
      <selection pane="topRight" activeCell="F1" sqref="F1"/>
      <selection pane="bottomLeft" activeCell="B4" sqref="B4"/>
      <selection pane="bottomRight" activeCell="V1019" sqref="V1019"/>
    </sheetView>
  </sheetViews>
  <sheetFormatPr defaultColWidth="9.140625" defaultRowHeight="12.75" outlineLevelRow="1" outlineLevelCol="1"/>
  <cols>
    <col min="1" max="1" width="12.28515625" style="173" hidden="1" customWidth="1" outlineLevel="1"/>
    <col min="2" max="2" width="4.28515625" style="173" customWidth="1" collapsed="1"/>
    <col min="3" max="3" width="4.5703125" style="173" customWidth="1"/>
    <col min="4" max="4" width="4" style="173" customWidth="1"/>
    <col min="5" max="6" width="46.7109375" style="174" customWidth="1"/>
    <col min="7" max="7" width="12.7109375" style="261" customWidth="1"/>
    <col min="8" max="8" width="13.42578125" style="261" hidden="1" customWidth="1" outlineLevel="1"/>
    <col min="9" max="9" width="39" style="182" hidden="1" customWidth="1" outlineLevel="1"/>
    <col min="10" max="10" width="12.7109375" style="261" customWidth="1" collapsed="1"/>
    <col min="11" max="12" width="36.85546875" style="168" hidden="1" customWidth="1" outlineLevel="1"/>
    <col min="13" max="13" width="2.28515625" style="168" customWidth="1" collapsed="1"/>
    <col min="14" max="14" width="20" style="153" customWidth="1"/>
    <col min="15" max="15" width="20" style="153" customWidth="1" outlineLevel="1"/>
    <col min="16" max="17" width="20" style="153" customWidth="1"/>
    <col min="18" max="19" width="20" style="153" hidden="1" customWidth="1" outlineLevel="1"/>
    <col min="20" max="20" width="17.5703125" style="153" bestFit="1" customWidth="1" collapsed="1"/>
    <col min="21" max="21" width="12.7109375" style="153" customWidth="1"/>
    <col min="22" max="22" width="17.5703125" style="153" bestFit="1" customWidth="1"/>
    <col min="23" max="23" width="11.85546875" style="153" bestFit="1" customWidth="1"/>
    <col min="24" max="24" width="17.140625" style="153" customWidth="1"/>
    <col min="25" max="25" width="13.28515625" style="153" customWidth="1"/>
    <col min="26" max="16384" width="9.140625" style="153"/>
  </cols>
  <sheetData>
    <row r="1" spans="1:25" s="154" customFormat="1" ht="45" customHeight="1">
      <c r="A1" s="210" t="s">
        <v>3662</v>
      </c>
      <c r="B1" s="534" t="s">
        <v>3663</v>
      </c>
      <c r="C1" s="537" t="s">
        <v>3664</v>
      </c>
      <c r="D1" s="537" t="s">
        <v>3665</v>
      </c>
      <c r="E1" s="540" t="s">
        <v>2861</v>
      </c>
      <c r="F1" s="540" t="s">
        <v>2862</v>
      </c>
      <c r="G1" s="540" t="s">
        <v>2863</v>
      </c>
      <c r="H1" s="540" t="s">
        <v>2864</v>
      </c>
      <c r="I1" s="540" t="s">
        <v>2865</v>
      </c>
      <c r="J1" s="543" t="s">
        <v>5664</v>
      </c>
      <c r="K1" s="546" t="s">
        <v>5663</v>
      </c>
      <c r="L1" s="547" t="s">
        <v>3666</v>
      </c>
      <c r="M1" s="229"/>
      <c r="N1" s="531" t="s">
        <v>3659</v>
      </c>
      <c r="O1" s="532"/>
      <c r="P1" s="532"/>
      <c r="Q1" s="532"/>
      <c r="R1" s="532"/>
      <c r="S1" s="533"/>
      <c r="T1" s="212" t="s">
        <v>3660</v>
      </c>
      <c r="U1" s="212" t="s">
        <v>3661</v>
      </c>
      <c r="V1" s="212" t="s">
        <v>3660</v>
      </c>
      <c r="W1" s="212" t="s">
        <v>3661</v>
      </c>
      <c r="X1" s="212" t="s">
        <v>3660</v>
      </c>
      <c r="Y1" s="212" t="s">
        <v>3661</v>
      </c>
    </row>
    <row r="2" spans="1:25" s="154" customFormat="1" ht="33" customHeight="1">
      <c r="A2" s="211"/>
      <c r="B2" s="535"/>
      <c r="C2" s="538"/>
      <c r="D2" s="538"/>
      <c r="E2" s="541"/>
      <c r="F2" s="541"/>
      <c r="G2" s="541"/>
      <c r="H2" s="541"/>
      <c r="I2" s="541"/>
      <c r="J2" s="544"/>
      <c r="K2" s="547"/>
      <c r="L2" s="547"/>
      <c r="M2" s="229"/>
      <c r="N2" s="271" t="s">
        <v>3667</v>
      </c>
      <c r="O2" s="272" t="s">
        <v>3668</v>
      </c>
      <c r="P2" s="422" t="s">
        <v>5314</v>
      </c>
      <c r="Q2" s="272" t="s">
        <v>3668</v>
      </c>
      <c r="R2" s="272" t="s">
        <v>3668</v>
      </c>
      <c r="S2" s="273" t="s">
        <v>3668</v>
      </c>
      <c r="T2" s="549" t="str">
        <f>CONCATENATE("Delta                                                                  ",$N2," -                          ",$Q2)</f>
        <v xml:space="preserve">Delta                                                                  Abschluss / Consuntivo  -                          Voranschlag / Preventivo </v>
      </c>
      <c r="U2" s="550"/>
      <c r="V2" s="551" t="str">
        <f>CONCATENATE("Delta                                                                     ",$O2," -                      ",$Q2)</f>
        <v xml:space="preserve">Delta                                                                     Voranschlag / Preventivo  -                      Voranschlag / Preventivo </v>
      </c>
      <c r="W2" s="550"/>
      <c r="X2" s="551" t="str">
        <f>CONCATENATE("Delta                                                                     ",$P2," -                      ",$Q2)</f>
        <v xml:space="preserve">Delta                                                                     Vorabschluss/ Preconsuntivo  -                      Voranschlag / Preventivo </v>
      </c>
      <c r="Y2" s="550"/>
    </row>
    <row r="3" spans="1:25" s="154" customFormat="1">
      <c r="A3" s="211"/>
      <c r="B3" s="536"/>
      <c r="C3" s="539"/>
      <c r="D3" s="539"/>
      <c r="E3" s="542"/>
      <c r="F3" s="542"/>
      <c r="G3" s="542"/>
      <c r="H3" s="542"/>
      <c r="I3" s="542"/>
      <c r="J3" s="545"/>
      <c r="K3" s="548"/>
      <c r="L3" s="547"/>
      <c r="M3" s="229"/>
      <c r="N3" s="274">
        <v>2017</v>
      </c>
      <c r="O3" s="275">
        <v>2018</v>
      </c>
      <c r="P3" s="275">
        <v>2018</v>
      </c>
      <c r="Q3" s="275">
        <v>2019</v>
      </c>
      <c r="R3" s="275">
        <v>2020</v>
      </c>
      <c r="S3" s="276">
        <v>2021</v>
      </c>
      <c r="T3" s="552" t="str">
        <f>$N3&amp;" - "&amp;$Q3</f>
        <v>2017 - 2019</v>
      </c>
      <c r="U3" s="553"/>
      <c r="V3" s="554" t="str">
        <f>$O3&amp;" - "&amp;$Q3</f>
        <v>2018 - 2019</v>
      </c>
      <c r="W3" s="553"/>
      <c r="X3" s="554" t="str">
        <f>$P3&amp;" - "&amp;$Q3</f>
        <v>2018 - 2019</v>
      </c>
      <c r="Y3" s="553"/>
    </row>
    <row r="4" spans="1:25">
      <c r="A4" s="190"/>
      <c r="B4" s="233"/>
      <c r="C4" s="234"/>
      <c r="D4" s="234"/>
      <c r="E4" s="235"/>
      <c r="F4" s="236"/>
      <c r="G4" s="253"/>
      <c r="H4" s="253"/>
      <c r="I4" s="237"/>
      <c r="J4" s="266"/>
      <c r="K4" s="238"/>
      <c r="N4" s="239"/>
      <c r="O4" s="240"/>
      <c r="P4" s="240"/>
      <c r="Q4" s="240"/>
      <c r="R4" s="240"/>
      <c r="S4" s="241"/>
      <c r="T4" s="239"/>
      <c r="U4" s="242"/>
      <c r="V4" s="239"/>
      <c r="W4" s="242"/>
      <c r="X4" s="239"/>
      <c r="Y4" s="242"/>
    </row>
    <row r="5" spans="1:25" s="232" customFormat="1" ht="15">
      <c r="A5" s="230"/>
      <c r="B5" s="243"/>
      <c r="C5" s="244"/>
      <c r="D5" s="244"/>
      <c r="E5" s="245" t="s">
        <v>3575</v>
      </c>
      <c r="F5" s="245" t="s">
        <v>3574</v>
      </c>
      <c r="G5" s="254"/>
      <c r="H5" s="254"/>
      <c r="I5" s="246"/>
      <c r="J5" s="267"/>
      <c r="K5" s="247"/>
      <c r="L5" s="281"/>
      <c r="M5" s="231"/>
      <c r="N5" s="460"/>
      <c r="O5" s="461"/>
      <c r="P5" s="461"/>
      <c r="Q5" s="461"/>
      <c r="R5" s="461"/>
      <c r="S5" s="462"/>
      <c r="T5" s="460"/>
      <c r="U5" s="463"/>
      <c r="V5" s="460"/>
      <c r="W5" s="463"/>
      <c r="X5" s="460"/>
      <c r="Y5" s="463"/>
    </row>
    <row r="6" spans="1:25" ht="21">
      <c r="A6" s="187" t="s">
        <v>3576</v>
      </c>
      <c r="B6" s="213" t="s">
        <v>3676</v>
      </c>
      <c r="C6" s="214" t="s">
        <v>3671</v>
      </c>
      <c r="D6" s="214" t="s">
        <v>3672</v>
      </c>
      <c r="E6" s="215" t="s">
        <v>3578</v>
      </c>
      <c r="F6" s="215" t="s">
        <v>3577</v>
      </c>
      <c r="G6" s="249"/>
      <c r="H6" s="249"/>
      <c r="I6" s="216"/>
      <c r="J6" s="262"/>
      <c r="K6" s="217"/>
      <c r="L6" s="282"/>
      <c r="M6" s="228"/>
      <c r="N6" s="218"/>
      <c r="O6" s="219"/>
      <c r="P6" s="219"/>
      <c r="Q6" s="219"/>
      <c r="R6" s="219"/>
      <c r="S6" s="220"/>
      <c r="T6" s="218"/>
      <c r="U6" s="221"/>
      <c r="V6" s="218"/>
      <c r="W6" s="221"/>
      <c r="X6" s="218"/>
      <c r="Y6" s="221"/>
    </row>
    <row r="7" spans="1:25" ht="26.1" customHeight="1">
      <c r="A7" s="191" t="s">
        <v>3579</v>
      </c>
      <c r="B7" s="203" t="s">
        <v>3676</v>
      </c>
      <c r="C7" s="160" t="s">
        <v>3673</v>
      </c>
      <c r="D7" s="160" t="s">
        <v>3672</v>
      </c>
      <c r="E7" s="151" t="s">
        <v>3581</v>
      </c>
      <c r="F7" s="151" t="s">
        <v>3580</v>
      </c>
      <c r="G7" s="255"/>
      <c r="H7" s="255"/>
      <c r="I7" s="177"/>
      <c r="J7" s="265"/>
      <c r="K7" s="198"/>
      <c r="L7" s="166"/>
      <c r="M7" s="166"/>
      <c r="N7" s="218"/>
      <c r="O7" s="219"/>
      <c r="P7" s="219"/>
      <c r="Q7" s="219"/>
      <c r="R7" s="219"/>
      <c r="S7" s="220"/>
      <c r="T7" s="218"/>
      <c r="U7" s="221"/>
      <c r="V7" s="218"/>
      <c r="W7" s="221"/>
      <c r="X7" s="218"/>
      <c r="Y7" s="221"/>
    </row>
    <row r="8" spans="1:25" ht="33" customHeight="1">
      <c r="A8" s="190" t="s">
        <v>4177</v>
      </c>
      <c r="B8" s="202" t="s">
        <v>3676</v>
      </c>
      <c r="C8" s="157" t="s">
        <v>3673</v>
      </c>
      <c r="D8" s="157" t="s">
        <v>1735</v>
      </c>
      <c r="E8" s="159" t="s">
        <v>4178</v>
      </c>
      <c r="F8" s="152" t="s">
        <v>4179</v>
      </c>
      <c r="G8" s="251" t="s">
        <v>1356</v>
      </c>
      <c r="H8" s="251" t="s">
        <v>4180</v>
      </c>
      <c r="I8" s="176" t="s">
        <v>4181</v>
      </c>
      <c r="J8" s="264" t="s">
        <v>4182</v>
      </c>
      <c r="K8" s="185" t="s">
        <v>4121</v>
      </c>
      <c r="L8" s="167" t="s">
        <v>2953</v>
      </c>
      <c r="M8" s="167"/>
      <c r="N8" s="218">
        <v>75607963.459999993</v>
      </c>
      <c r="O8" s="219">
        <v>80753171</v>
      </c>
      <c r="P8" s="219">
        <v>82350000</v>
      </c>
      <c r="Q8" s="219">
        <v>87373226</v>
      </c>
      <c r="R8" s="219">
        <v>90053765</v>
      </c>
      <c r="S8" s="220">
        <v>87492695</v>
      </c>
      <c r="T8" s="490">
        <f>IF(N8="","",Q8-N8)</f>
        <v>11765262.540000007</v>
      </c>
      <c r="U8" s="221">
        <f>IF(N8=0,"",T8/N8)</f>
        <v>0.15560877454693459</v>
      </c>
      <c r="V8" s="490">
        <f>IF(O8="","",Q8-O8)</f>
        <v>6620055</v>
      </c>
      <c r="W8" s="221">
        <f>IF(O8=0,"",V8/O8)</f>
        <v>8.1978886005603421E-2</v>
      </c>
      <c r="X8" s="490">
        <f>IF(P8="","",Q8-P8)</f>
        <v>5023226</v>
      </c>
      <c r="Y8" s="221">
        <f>IF(P8=0,"",X8/P8)</f>
        <v>6.0998494231936852E-2</v>
      </c>
    </row>
    <row r="9" spans="1:25" ht="33.75">
      <c r="A9" s="194" t="s">
        <v>4183</v>
      </c>
      <c r="B9" s="202" t="s">
        <v>3676</v>
      </c>
      <c r="C9" s="157" t="s">
        <v>3673</v>
      </c>
      <c r="D9" s="157" t="s">
        <v>1757</v>
      </c>
      <c r="E9" s="159" t="s">
        <v>4184</v>
      </c>
      <c r="F9" s="152" t="s">
        <v>5561</v>
      </c>
      <c r="G9" s="251" t="s">
        <v>1356</v>
      </c>
      <c r="H9" s="251" t="s">
        <v>4180</v>
      </c>
      <c r="I9" s="176" t="s">
        <v>4181</v>
      </c>
      <c r="J9" s="264" t="s">
        <v>4182</v>
      </c>
      <c r="K9" s="185" t="s">
        <v>4121</v>
      </c>
      <c r="L9" s="167" t="s">
        <v>2953</v>
      </c>
      <c r="M9" s="167"/>
      <c r="N9" s="218">
        <v>8737960.4900000002</v>
      </c>
      <c r="O9" s="219">
        <v>8649587</v>
      </c>
      <c r="P9" s="219">
        <v>9650000</v>
      </c>
      <c r="Q9" s="219">
        <v>9900000</v>
      </c>
      <c r="R9" s="219">
        <v>10150000</v>
      </c>
      <c r="S9" s="220">
        <v>9650000</v>
      </c>
      <c r="T9" s="490">
        <f t="shared" ref="T9:T72" si="0">IF(N9="","",Q9-N9)</f>
        <v>1162039.5099999998</v>
      </c>
      <c r="U9" s="221">
        <f t="shared" ref="U9:U72" si="1">IF(N9=0,"",T9/N9)</f>
        <v>0.13298749877959218</v>
      </c>
      <c r="V9" s="490">
        <f t="shared" ref="V9:V72" si="2">IF(P9="","",Q9-O9)</f>
        <v>1250413</v>
      </c>
      <c r="W9" s="221">
        <f t="shared" ref="W9:W72" si="3">IF(O9=0,"",V9/O9)</f>
        <v>0.14456331845670781</v>
      </c>
      <c r="X9" s="490">
        <f t="shared" ref="X9:X72" si="4">IF(P9="","",Q9-P9)</f>
        <v>250000</v>
      </c>
      <c r="Y9" s="221">
        <f t="shared" ref="Y9:Y72" si="5">IF(P9=0,"",X9/P9)</f>
        <v>2.5906735751295335E-2</v>
      </c>
    </row>
    <row r="10" spans="1:25" ht="18" customHeight="1">
      <c r="A10" s="194" t="s">
        <v>4185</v>
      </c>
      <c r="B10" s="202" t="s">
        <v>3676</v>
      </c>
      <c r="C10" s="157" t="s">
        <v>3673</v>
      </c>
      <c r="D10" s="157" t="s">
        <v>1760</v>
      </c>
      <c r="E10" s="159" t="s">
        <v>4186</v>
      </c>
      <c r="F10" s="159" t="s">
        <v>4187</v>
      </c>
      <c r="G10" s="251" t="s">
        <v>1359</v>
      </c>
      <c r="H10" s="251" t="s">
        <v>4188</v>
      </c>
      <c r="I10" s="176" t="s">
        <v>4189</v>
      </c>
      <c r="J10" s="264" t="s">
        <v>4182</v>
      </c>
      <c r="K10" s="185" t="s">
        <v>4121</v>
      </c>
      <c r="L10" s="167" t="s">
        <v>2953</v>
      </c>
      <c r="M10" s="167"/>
      <c r="N10" s="218">
        <v>1432657.16</v>
      </c>
      <c r="O10" s="219">
        <v>1377000</v>
      </c>
      <c r="P10" s="219">
        <v>1430000</v>
      </c>
      <c r="Q10" s="219">
        <v>1529000</v>
      </c>
      <c r="R10" s="219">
        <v>1635000</v>
      </c>
      <c r="S10" s="220">
        <v>1635000</v>
      </c>
      <c r="T10" s="490">
        <f t="shared" si="0"/>
        <v>96342.840000000084</v>
      </c>
      <c r="U10" s="221">
        <f t="shared" si="1"/>
        <v>6.7247658888606746E-2</v>
      </c>
      <c r="V10" s="490">
        <f t="shared" si="2"/>
        <v>152000</v>
      </c>
      <c r="W10" s="221">
        <f t="shared" si="3"/>
        <v>0.11038489469862019</v>
      </c>
      <c r="X10" s="490">
        <f t="shared" si="4"/>
        <v>99000</v>
      </c>
      <c r="Y10" s="221">
        <f t="shared" si="5"/>
        <v>6.9230769230769235E-2</v>
      </c>
    </row>
    <row r="11" spans="1:25" ht="18" customHeight="1">
      <c r="A11" s="190" t="s">
        <v>4190</v>
      </c>
      <c r="B11" s="202" t="s">
        <v>3676</v>
      </c>
      <c r="C11" s="157" t="s">
        <v>3673</v>
      </c>
      <c r="D11" s="157" t="s">
        <v>3312</v>
      </c>
      <c r="E11" s="159" t="s">
        <v>4191</v>
      </c>
      <c r="F11" s="152" t="s">
        <v>4192</v>
      </c>
      <c r="G11" s="251" t="s">
        <v>1356</v>
      </c>
      <c r="H11" s="251" t="s">
        <v>4180</v>
      </c>
      <c r="I11" s="176" t="s">
        <v>4181</v>
      </c>
      <c r="J11" s="264" t="s">
        <v>4182</v>
      </c>
      <c r="K11" s="185" t="s">
        <v>4121</v>
      </c>
      <c r="L11" s="167" t="s">
        <v>2953</v>
      </c>
      <c r="M11" s="167"/>
      <c r="N11" s="218">
        <v>1679429.35</v>
      </c>
      <c r="O11" s="219">
        <v>1749000</v>
      </c>
      <c r="P11" s="219">
        <v>1687000</v>
      </c>
      <c r="Q11" s="219">
        <v>1805000</v>
      </c>
      <c r="R11" s="219">
        <v>1931000</v>
      </c>
      <c r="S11" s="220">
        <v>1931000</v>
      </c>
      <c r="T11" s="490">
        <f t="shared" si="0"/>
        <v>125570.64999999991</v>
      </c>
      <c r="U11" s="221">
        <f t="shared" si="1"/>
        <v>7.4769831788398786E-2</v>
      </c>
      <c r="V11" s="490">
        <f t="shared" si="2"/>
        <v>56000</v>
      </c>
      <c r="W11" s="221">
        <f t="shared" si="3"/>
        <v>3.2018296169239568E-2</v>
      </c>
      <c r="X11" s="490">
        <f t="shared" si="4"/>
        <v>118000</v>
      </c>
      <c r="Y11" s="221">
        <f t="shared" si="5"/>
        <v>6.9946650859513931E-2</v>
      </c>
    </row>
    <row r="12" spans="1:25" ht="18" customHeight="1">
      <c r="A12" s="190" t="s">
        <v>4193</v>
      </c>
      <c r="B12" s="202" t="s">
        <v>3676</v>
      </c>
      <c r="C12" s="157" t="s">
        <v>3673</v>
      </c>
      <c r="D12" s="157" t="s">
        <v>3682</v>
      </c>
      <c r="E12" s="159" t="s">
        <v>4194</v>
      </c>
      <c r="F12" s="152" t="s">
        <v>4195</v>
      </c>
      <c r="G12" s="251" t="s">
        <v>1359</v>
      </c>
      <c r="H12" s="251" t="s">
        <v>4188</v>
      </c>
      <c r="I12" s="176" t="s">
        <v>4189</v>
      </c>
      <c r="J12" s="264" t="s">
        <v>4182</v>
      </c>
      <c r="K12" s="185" t="s">
        <v>4121</v>
      </c>
      <c r="L12" s="167" t="s">
        <v>2953</v>
      </c>
      <c r="M12" s="167"/>
      <c r="N12" s="218">
        <v>140893.53</v>
      </c>
      <c r="O12" s="219">
        <v>145000</v>
      </c>
      <c r="P12" s="219">
        <v>137000</v>
      </c>
      <c r="Q12" s="219">
        <v>140000</v>
      </c>
      <c r="R12" s="219">
        <v>143000</v>
      </c>
      <c r="S12" s="220">
        <v>143000</v>
      </c>
      <c r="T12" s="490">
        <f t="shared" si="0"/>
        <v>-893.52999999999884</v>
      </c>
      <c r="U12" s="221">
        <f t="shared" si="1"/>
        <v>-6.3418809933997594E-3</v>
      </c>
      <c r="V12" s="490">
        <f t="shared" si="2"/>
        <v>-5000</v>
      </c>
      <c r="W12" s="221">
        <f t="shared" si="3"/>
        <v>-3.4482758620689655E-2</v>
      </c>
      <c r="X12" s="490">
        <f t="shared" si="4"/>
        <v>3000</v>
      </c>
      <c r="Y12" s="221">
        <f t="shared" si="5"/>
        <v>2.1897810218978103E-2</v>
      </c>
    </row>
    <row r="13" spans="1:25" ht="18" customHeight="1">
      <c r="A13" s="190" t="s">
        <v>4196</v>
      </c>
      <c r="B13" s="163">
        <v>300</v>
      </c>
      <c r="C13" s="270">
        <v>100</v>
      </c>
      <c r="D13" s="270" t="s">
        <v>1728</v>
      </c>
      <c r="E13" s="159" t="s">
        <v>4197</v>
      </c>
      <c r="F13" s="159" t="s">
        <v>4198</v>
      </c>
      <c r="G13" s="251" t="s">
        <v>1361</v>
      </c>
      <c r="H13" s="251" t="s">
        <v>4199</v>
      </c>
      <c r="I13" s="176" t="s">
        <v>4200</v>
      </c>
      <c r="J13" s="264" t="s">
        <v>4182</v>
      </c>
      <c r="K13" s="185" t="s">
        <v>4121</v>
      </c>
      <c r="L13" s="167" t="s">
        <v>2953</v>
      </c>
      <c r="M13" s="167"/>
      <c r="N13" s="218">
        <v>0</v>
      </c>
      <c r="O13" s="219">
        <v>0</v>
      </c>
      <c r="P13" s="219">
        <v>0</v>
      </c>
      <c r="Q13" s="219">
        <v>0</v>
      </c>
      <c r="R13" s="219">
        <v>0</v>
      </c>
      <c r="S13" s="220">
        <v>0</v>
      </c>
      <c r="T13" s="490">
        <f t="shared" si="0"/>
        <v>0</v>
      </c>
      <c r="U13" s="221" t="str">
        <f t="shared" si="1"/>
        <v/>
      </c>
      <c r="V13" s="490">
        <f t="shared" si="2"/>
        <v>0</v>
      </c>
      <c r="W13" s="221" t="str">
        <f t="shared" si="3"/>
        <v/>
      </c>
      <c r="X13" s="490">
        <f t="shared" si="4"/>
        <v>0</v>
      </c>
      <c r="Y13" s="221" t="str">
        <f t="shared" si="5"/>
        <v/>
      </c>
    </row>
    <row r="14" spans="1:25" ht="18" customHeight="1">
      <c r="A14" s="191" t="s">
        <v>4201</v>
      </c>
      <c r="B14" s="203" t="s">
        <v>3676</v>
      </c>
      <c r="C14" s="160">
        <v>110</v>
      </c>
      <c r="D14" s="160" t="s">
        <v>3672</v>
      </c>
      <c r="E14" s="151" t="s">
        <v>4202</v>
      </c>
      <c r="F14" s="151" t="s">
        <v>4203</v>
      </c>
      <c r="G14" s="255"/>
      <c r="H14" s="255"/>
      <c r="I14" s="177"/>
      <c r="J14" s="265"/>
      <c r="K14" s="198"/>
      <c r="L14" s="167"/>
      <c r="M14" s="166"/>
      <c r="N14" s="218">
        <v>0</v>
      </c>
      <c r="O14" s="219">
        <v>0</v>
      </c>
      <c r="P14" s="219">
        <v>0</v>
      </c>
      <c r="Q14" s="219">
        <v>0</v>
      </c>
      <c r="R14" s="219">
        <v>0</v>
      </c>
      <c r="S14" s="220">
        <v>0</v>
      </c>
      <c r="T14" s="490">
        <f t="shared" si="0"/>
        <v>0</v>
      </c>
      <c r="U14" s="221" t="str">
        <f t="shared" si="1"/>
        <v/>
      </c>
      <c r="V14" s="490">
        <f t="shared" si="2"/>
        <v>0</v>
      </c>
      <c r="W14" s="221" t="str">
        <f t="shared" si="3"/>
        <v/>
      </c>
      <c r="X14" s="490">
        <f t="shared" si="4"/>
        <v>0</v>
      </c>
      <c r="Y14" s="221" t="str">
        <f t="shared" si="5"/>
        <v/>
      </c>
    </row>
    <row r="15" spans="1:25" ht="36" customHeight="1">
      <c r="A15" s="190" t="s">
        <v>4204</v>
      </c>
      <c r="B15" s="202" t="s">
        <v>3676</v>
      </c>
      <c r="C15" s="157">
        <v>110</v>
      </c>
      <c r="D15" s="157" t="s">
        <v>3670</v>
      </c>
      <c r="E15" s="152" t="s">
        <v>5562</v>
      </c>
      <c r="F15" s="152" t="s">
        <v>5563</v>
      </c>
      <c r="G15" s="251" t="s">
        <v>1370</v>
      </c>
      <c r="H15" s="251" t="s">
        <v>4205</v>
      </c>
      <c r="I15" s="176" t="s">
        <v>4206</v>
      </c>
      <c r="J15" s="264" t="s">
        <v>4182</v>
      </c>
      <c r="K15" s="185" t="s">
        <v>4121</v>
      </c>
      <c r="L15" s="167" t="s">
        <v>1717</v>
      </c>
      <c r="M15" s="167"/>
      <c r="N15" s="529">
        <v>6000</v>
      </c>
      <c r="O15" s="480">
        <v>6000</v>
      </c>
      <c r="P15" s="480">
        <v>1000</v>
      </c>
      <c r="Q15" s="480">
        <v>1000</v>
      </c>
      <c r="R15" s="480">
        <v>1000</v>
      </c>
      <c r="S15" s="481">
        <v>1000</v>
      </c>
      <c r="T15" s="490">
        <f t="shared" si="0"/>
        <v>-5000</v>
      </c>
      <c r="U15" s="221">
        <f t="shared" si="1"/>
        <v>-0.83333333333333337</v>
      </c>
      <c r="V15" s="490">
        <f t="shared" si="2"/>
        <v>-5000</v>
      </c>
      <c r="W15" s="221">
        <f t="shared" si="3"/>
        <v>-0.83333333333333337</v>
      </c>
      <c r="X15" s="490">
        <f t="shared" si="4"/>
        <v>0</v>
      </c>
      <c r="Y15" s="221">
        <f t="shared" si="5"/>
        <v>0</v>
      </c>
    </row>
    <row r="16" spans="1:25" ht="25.5" customHeight="1">
      <c r="A16" s="190" t="s">
        <v>4207</v>
      </c>
      <c r="B16" s="202" t="s">
        <v>3676</v>
      </c>
      <c r="C16" s="157">
        <v>110</v>
      </c>
      <c r="D16" s="157" t="s">
        <v>3680</v>
      </c>
      <c r="E16" s="152" t="s">
        <v>4208</v>
      </c>
      <c r="F16" s="152" t="s">
        <v>4209</v>
      </c>
      <c r="G16" s="251" t="s">
        <v>1372</v>
      </c>
      <c r="H16" s="251" t="s">
        <v>4210</v>
      </c>
      <c r="I16" s="176" t="s">
        <v>4211</v>
      </c>
      <c r="J16" s="264" t="s">
        <v>4182</v>
      </c>
      <c r="K16" s="185" t="s">
        <v>4121</v>
      </c>
      <c r="L16" s="167" t="s">
        <v>2953</v>
      </c>
      <c r="M16" s="167"/>
      <c r="N16" s="218">
        <v>0</v>
      </c>
      <c r="O16" s="219">
        <v>0</v>
      </c>
      <c r="P16" s="219">
        <v>0</v>
      </c>
      <c r="Q16" s="219">
        <v>0</v>
      </c>
      <c r="R16" s="219">
        <v>0</v>
      </c>
      <c r="S16" s="220">
        <v>0</v>
      </c>
      <c r="T16" s="490">
        <f t="shared" si="0"/>
        <v>0</v>
      </c>
      <c r="U16" s="221" t="str">
        <f t="shared" si="1"/>
        <v/>
      </c>
      <c r="V16" s="490">
        <f t="shared" si="2"/>
        <v>0</v>
      </c>
      <c r="W16" s="221" t="str">
        <f t="shared" si="3"/>
        <v/>
      </c>
      <c r="X16" s="490">
        <f t="shared" si="4"/>
        <v>0</v>
      </c>
      <c r="Y16" s="221" t="str">
        <f t="shared" si="5"/>
        <v/>
      </c>
    </row>
    <row r="17" spans="1:25" ht="18" customHeight="1">
      <c r="A17" s="191" t="s">
        <v>2955</v>
      </c>
      <c r="B17" s="203" t="s">
        <v>3676</v>
      </c>
      <c r="C17" s="160" t="s">
        <v>3224</v>
      </c>
      <c r="D17" s="160" t="s">
        <v>3672</v>
      </c>
      <c r="E17" s="151" t="s">
        <v>2957</v>
      </c>
      <c r="F17" s="151" t="s">
        <v>2956</v>
      </c>
      <c r="G17" s="251"/>
      <c r="H17" s="251"/>
      <c r="I17" s="176"/>
      <c r="J17" s="265"/>
      <c r="K17" s="198"/>
      <c r="L17" s="167" t="s">
        <v>2953</v>
      </c>
      <c r="M17" s="166"/>
      <c r="N17" s="218">
        <v>0</v>
      </c>
      <c r="O17" s="219">
        <v>0</v>
      </c>
      <c r="P17" s="219">
        <v>0</v>
      </c>
      <c r="Q17" s="219">
        <v>0</v>
      </c>
      <c r="R17" s="219">
        <v>0</v>
      </c>
      <c r="S17" s="220">
        <v>0</v>
      </c>
      <c r="T17" s="490">
        <f t="shared" si="0"/>
        <v>0</v>
      </c>
      <c r="U17" s="221" t="str">
        <f t="shared" si="1"/>
        <v/>
      </c>
      <c r="V17" s="490">
        <f t="shared" si="2"/>
        <v>0</v>
      </c>
      <c r="W17" s="221" t="str">
        <f t="shared" si="3"/>
        <v/>
      </c>
      <c r="X17" s="490">
        <f t="shared" si="4"/>
        <v>0</v>
      </c>
      <c r="Y17" s="221" t="str">
        <f t="shared" si="5"/>
        <v/>
      </c>
    </row>
    <row r="18" spans="1:25" ht="18" customHeight="1">
      <c r="A18" s="190" t="s">
        <v>2958</v>
      </c>
      <c r="B18" s="202" t="s">
        <v>3676</v>
      </c>
      <c r="C18" s="157" t="s">
        <v>3224</v>
      </c>
      <c r="D18" s="157" t="s">
        <v>3670</v>
      </c>
      <c r="E18" s="152" t="s">
        <v>2957</v>
      </c>
      <c r="F18" s="152" t="s">
        <v>2956</v>
      </c>
      <c r="G18" s="251" t="s">
        <v>1383</v>
      </c>
      <c r="H18" s="251" t="s">
        <v>4212</v>
      </c>
      <c r="I18" s="176" t="s">
        <v>4213</v>
      </c>
      <c r="J18" s="264" t="s">
        <v>4182</v>
      </c>
      <c r="K18" s="185" t="s">
        <v>4121</v>
      </c>
      <c r="L18" s="167" t="s">
        <v>2953</v>
      </c>
      <c r="M18" s="167"/>
      <c r="N18" s="218">
        <v>682592.64</v>
      </c>
      <c r="O18" s="219">
        <v>692000</v>
      </c>
      <c r="P18" s="219">
        <v>752000</v>
      </c>
      <c r="Q18" s="219">
        <v>766000</v>
      </c>
      <c r="R18" s="219">
        <v>780000</v>
      </c>
      <c r="S18" s="220">
        <v>780000</v>
      </c>
      <c r="T18" s="490">
        <f t="shared" si="0"/>
        <v>83407.359999999986</v>
      </c>
      <c r="U18" s="221">
        <f t="shared" si="1"/>
        <v>0.12219200019502112</v>
      </c>
      <c r="V18" s="490">
        <f t="shared" si="2"/>
        <v>74000</v>
      </c>
      <c r="W18" s="221">
        <f t="shared" si="3"/>
        <v>0.1069364161849711</v>
      </c>
      <c r="X18" s="490">
        <f t="shared" si="4"/>
        <v>14000</v>
      </c>
      <c r="Y18" s="221">
        <f t="shared" si="5"/>
        <v>1.8617021276595744E-2</v>
      </c>
    </row>
    <row r="19" spans="1:25" ht="21">
      <c r="A19" s="191" t="s">
        <v>2959</v>
      </c>
      <c r="B19" s="203" t="s">
        <v>3676</v>
      </c>
      <c r="C19" s="160" t="s">
        <v>3674</v>
      </c>
      <c r="D19" s="160" t="s">
        <v>3672</v>
      </c>
      <c r="E19" s="151" t="s">
        <v>2961</v>
      </c>
      <c r="F19" s="151" t="s">
        <v>2960</v>
      </c>
      <c r="G19" s="251"/>
      <c r="H19" s="251"/>
      <c r="I19" s="176"/>
      <c r="J19" s="264"/>
      <c r="K19" s="198"/>
      <c r="L19" s="167"/>
      <c r="M19" s="166"/>
      <c r="N19" s="218">
        <v>0</v>
      </c>
      <c r="O19" s="219">
        <v>0</v>
      </c>
      <c r="P19" s="219">
        <v>0</v>
      </c>
      <c r="Q19" s="219">
        <v>0</v>
      </c>
      <c r="R19" s="219">
        <v>0</v>
      </c>
      <c r="S19" s="220">
        <v>0</v>
      </c>
      <c r="T19" s="490">
        <f t="shared" si="0"/>
        <v>0</v>
      </c>
      <c r="U19" s="221" t="str">
        <f t="shared" si="1"/>
        <v/>
      </c>
      <c r="V19" s="490">
        <f t="shared" si="2"/>
        <v>0</v>
      </c>
      <c r="W19" s="221" t="str">
        <f t="shared" si="3"/>
        <v/>
      </c>
      <c r="X19" s="490">
        <f t="shared" si="4"/>
        <v>0</v>
      </c>
      <c r="Y19" s="221" t="str">
        <f t="shared" si="5"/>
        <v/>
      </c>
    </row>
    <row r="20" spans="1:25" ht="18" customHeight="1">
      <c r="A20" s="190" t="s">
        <v>4214</v>
      </c>
      <c r="B20" s="202" t="s">
        <v>3676</v>
      </c>
      <c r="C20" s="157" t="s">
        <v>3674</v>
      </c>
      <c r="D20" s="157" t="s">
        <v>1735</v>
      </c>
      <c r="E20" s="152" t="s">
        <v>4215</v>
      </c>
      <c r="F20" s="152" t="s">
        <v>4216</v>
      </c>
      <c r="G20" s="251" t="s">
        <v>1386</v>
      </c>
      <c r="H20" s="251" t="s">
        <v>4217</v>
      </c>
      <c r="I20" s="176" t="s">
        <v>4218</v>
      </c>
      <c r="J20" s="264" t="s">
        <v>4182</v>
      </c>
      <c r="K20" s="185" t="s">
        <v>4121</v>
      </c>
      <c r="L20" s="167" t="s">
        <v>2953</v>
      </c>
      <c r="M20" s="167"/>
      <c r="N20" s="218">
        <v>5070317.82</v>
      </c>
      <c r="O20" s="219">
        <v>5381760</v>
      </c>
      <c r="P20" s="219">
        <v>6300000</v>
      </c>
      <c r="Q20" s="219">
        <v>6800000</v>
      </c>
      <c r="R20" s="219">
        <v>7300000</v>
      </c>
      <c r="S20" s="220">
        <v>7300000</v>
      </c>
      <c r="T20" s="490">
        <f t="shared" si="0"/>
        <v>1729682.1799999997</v>
      </c>
      <c r="U20" s="221">
        <f t="shared" si="1"/>
        <v>0.34113880853330802</v>
      </c>
      <c r="V20" s="490">
        <f t="shared" si="2"/>
        <v>1418240</v>
      </c>
      <c r="W20" s="221">
        <f t="shared" si="3"/>
        <v>0.26352717326673802</v>
      </c>
      <c r="X20" s="490">
        <f t="shared" si="4"/>
        <v>500000</v>
      </c>
      <c r="Y20" s="221">
        <f t="shared" si="5"/>
        <v>7.9365079365079361E-2</v>
      </c>
    </row>
    <row r="21" spans="1:25" ht="18" customHeight="1">
      <c r="A21" s="191" t="s">
        <v>4219</v>
      </c>
      <c r="B21" s="203" t="s">
        <v>3676</v>
      </c>
      <c r="C21" s="160" t="s">
        <v>3000</v>
      </c>
      <c r="D21" s="160" t="s">
        <v>3672</v>
      </c>
      <c r="E21" s="151" t="s">
        <v>4220</v>
      </c>
      <c r="F21" s="151" t="s">
        <v>4223</v>
      </c>
      <c r="G21" s="251"/>
      <c r="H21" s="251"/>
      <c r="I21" s="176"/>
      <c r="J21" s="264"/>
      <c r="K21" s="185"/>
      <c r="L21" s="167"/>
      <c r="M21" s="167"/>
      <c r="N21" s="218">
        <v>0</v>
      </c>
      <c r="O21" s="219">
        <v>0</v>
      </c>
      <c r="P21" s="219">
        <v>0</v>
      </c>
      <c r="Q21" s="219">
        <v>0</v>
      </c>
      <c r="R21" s="219">
        <v>0</v>
      </c>
      <c r="S21" s="220">
        <v>0</v>
      </c>
      <c r="T21" s="490">
        <f t="shared" si="0"/>
        <v>0</v>
      </c>
      <c r="U21" s="221" t="str">
        <f t="shared" si="1"/>
        <v/>
      </c>
      <c r="V21" s="490">
        <f t="shared" si="2"/>
        <v>0</v>
      </c>
      <c r="W21" s="221" t="str">
        <f t="shared" si="3"/>
        <v/>
      </c>
      <c r="X21" s="490">
        <f t="shared" si="4"/>
        <v>0</v>
      </c>
      <c r="Y21" s="221" t="str">
        <f t="shared" si="5"/>
        <v/>
      </c>
    </row>
    <row r="22" spans="1:25" ht="18" customHeight="1">
      <c r="A22" s="190" t="s">
        <v>4221</v>
      </c>
      <c r="B22" s="202" t="s">
        <v>3676</v>
      </c>
      <c r="C22" s="157" t="s">
        <v>3000</v>
      </c>
      <c r="D22" s="157" t="s">
        <v>3670</v>
      </c>
      <c r="E22" s="152" t="s">
        <v>4222</v>
      </c>
      <c r="F22" s="152" t="s">
        <v>4223</v>
      </c>
      <c r="G22" s="251" t="s">
        <v>1389</v>
      </c>
      <c r="H22" s="251" t="s">
        <v>4224</v>
      </c>
      <c r="I22" s="176" t="s">
        <v>2912</v>
      </c>
      <c r="J22" s="264" t="s">
        <v>4182</v>
      </c>
      <c r="K22" s="185" t="s">
        <v>4121</v>
      </c>
      <c r="L22" s="167" t="s">
        <v>2953</v>
      </c>
      <c r="M22" s="167"/>
      <c r="N22" s="218">
        <v>91846.04</v>
      </c>
      <c r="O22" s="219">
        <v>120000</v>
      </c>
      <c r="P22" s="219">
        <v>92000</v>
      </c>
      <c r="Q22" s="219">
        <v>100000</v>
      </c>
      <c r="R22" s="219">
        <v>105000</v>
      </c>
      <c r="S22" s="220">
        <v>105000</v>
      </c>
      <c r="T22" s="490">
        <f t="shared" si="0"/>
        <v>8153.9600000000064</v>
      </c>
      <c r="U22" s="221">
        <f t="shared" si="1"/>
        <v>8.8778569005261487E-2</v>
      </c>
      <c r="V22" s="490">
        <f t="shared" si="2"/>
        <v>-20000</v>
      </c>
      <c r="W22" s="221">
        <f t="shared" si="3"/>
        <v>-0.16666666666666666</v>
      </c>
      <c r="X22" s="490">
        <f t="shared" si="4"/>
        <v>8000</v>
      </c>
      <c r="Y22" s="221">
        <f t="shared" si="5"/>
        <v>8.6956521739130432E-2</v>
      </c>
    </row>
    <row r="23" spans="1:25" ht="18" customHeight="1">
      <c r="A23" s="191" t="s">
        <v>4225</v>
      </c>
      <c r="B23" s="203" t="s">
        <v>3676</v>
      </c>
      <c r="C23" s="160" t="s">
        <v>1566</v>
      </c>
      <c r="D23" s="160" t="s">
        <v>3672</v>
      </c>
      <c r="E23" s="151" t="s">
        <v>4226</v>
      </c>
      <c r="F23" s="151" t="s">
        <v>4227</v>
      </c>
      <c r="G23" s="256"/>
      <c r="H23" s="256"/>
      <c r="I23" s="179"/>
      <c r="J23" s="265"/>
      <c r="K23" s="198"/>
      <c r="L23" s="167"/>
      <c r="M23" s="166"/>
      <c r="N23" s="218">
        <v>0</v>
      </c>
      <c r="O23" s="219">
        <v>0</v>
      </c>
      <c r="P23" s="219">
        <v>0</v>
      </c>
      <c r="Q23" s="219">
        <v>0</v>
      </c>
      <c r="R23" s="219">
        <v>0</v>
      </c>
      <c r="S23" s="220">
        <v>0</v>
      </c>
      <c r="T23" s="490">
        <f t="shared" si="0"/>
        <v>0</v>
      </c>
      <c r="U23" s="221" t="str">
        <f t="shared" si="1"/>
        <v/>
      </c>
      <c r="V23" s="490">
        <f t="shared" si="2"/>
        <v>0</v>
      </c>
      <c r="W23" s="221" t="str">
        <f t="shared" si="3"/>
        <v/>
      </c>
      <c r="X23" s="490">
        <f t="shared" si="4"/>
        <v>0</v>
      </c>
      <c r="Y23" s="221" t="str">
        <f t="shared" si="5"/>
        <v/>
      </c>
    </row>
    <row r="24" spans="1:25" ht="18" customHeight="1">
      <c r="A24" s="190" t="s">
        <v>4228</v>
      </c>
      <c r="B24" s="202" t="s">
        <v>3676</v>
      </c>
      <c r="C24" s="157" t="s">
        <v>1566</v>
      </c>
      <c r="D24" s="157" t="s">
        <v>3670</v>
      </c>
      <c r="E24" s="152" t="s">
        <v>4226</v>
      </c>
      <c r="F24" s="152" t="s">
        <v>4227</v>
      </c>
      <c r="G24" s="251" t="s">
        <v>1376</v>
      </c>
      <c r="H24" s="251" t="s">
        <v>4229</v>
      </c>
      <c r="I24" s="176" t="s">
        <v>2909</v>
      </c>
      <c r="J24" s="264" t="s">
        <v>4182</v>
      </c>
      <c r="K24" s="185" t="s">
        <v>4121</v>
      </c>
      <c r="L24" s="167" t="s">
        <v>2953</v>
      </c>
      <c r="M24" s="167"/>
      <c r="N24" s="218">
        <v>48083366.039999999</v>
      </c>
      <c r="O24" s="219">
        <v>47968000</v>
      </c>
      <c r="P24" s="219">
        <v>49500000</v>
      </c>
      <c r="Q24" s="219">
        <v>51330000</v>
      </c>
      <c r="R24" s="219">
        <v>51919000</v>
      </c>
      <c r="S24" s="220">
        <v>50419000</v>
      </c>
      <c r="T24" s="490">
        <f t="shared" si="0"/>
        <v>3246633.9600000009</v>
      </c>
      <c r="U24" s="221">
        <f t="shared" si="1"/>
        <v>6.7520937641910583E-2</v>
      </c>
      <c r="V24" s="490">
        <f t="shared" si="2"/>
        <v>3362000</v>
      </c>
      <c r="W24" s="221">
        <f t="shared" si="3"/>
        <v>7.0088392261507676E-2</v>
      </c>
      <c r="X24" s="490">
        <f t="shared" si="4"/>
        <v>1830000</v>
      </c>
      <c r="Y24" s="221">
        <f t="shared" si="5"/>
        <v>3.6969696969696972E-2</v>
      </c>
    </row>
    <row r="25" spans="1:25" ht="18" customHeight="1">
      <c r="A25" s="190" t="s">
        <v>4230</v>
      </c>
      <c r="B25" s="202" t="s">
        <v>3676</v>
      </c>
      <c r="C25" s="157" t="s">
        <v>1566</v>
      </c>
      <c r="D25" s="157" t="s">
        <v>3680</v>
      </c>
      <c r="E25" s="152" t="s">
        <v>4231</v>
      </c>
      <c r="F25" s="152" t="s">
        <v>4232</v>
      </c>
      <c r="G25" s="251" t="s">
        <v>1378</v>
      </c>
      <c r="H25" s="251" t="s">
        <v>4233</v>
      </c>
      <c r="I25" s="176" t="s">
        <v>4234</v>
      </c>
      <c r="J25" s="264" t="s">
        <v>4182</v>
      </c>
      <c r="K25" s="185" t="s">
        <v>4121</v>
      </c>
      <c r="L25" s="167" t="s">
        <v>2953</v>
      </c>
      <c r="M25" s="167"/>
      <c r="N25" s="218">
        <v>2584663.16</v>
      </c>
      <c r="O25" s="219">
        <v>2550000</v>
      </c>
      <c r="P25" s="219">
        <v>2795000</v>
      </c>
      <c r="Q25" s="219">
        <v>2845000</v>
      </c>
      <c r="R25" s="219">
        <v>2895000</v>
      </c>
      <c r="S25" s="220">
        <v>2895000</v>
      </c>
      <c r="T25" s="490">
        <f t="shared" si="0"/>
        <v>260336.83999999985</v>
      </c>
      <c r="U25" s="221">
        <f t="shared" si="1"/>
        <v>0.1007237012655838</v>
      </c>
      <c r="V25" s="490">
        <f t="shared" si="2"/>
        <v>295000</v>
      </c>
      <c r="W25" s="221">
        <f t="shared" si="3"/>
        <v>0.11568627450980393</v>
      </c>
      <c r="X25" s="490">
        <f t="shared" si="4"/>
        <v>50000</v>
      </c>
      <c r="Y25" s="221">
        <f t="shared" si="5"/>
        <v>1.7889087656529516E-2</v>
      </c>
    </row>
    <row r="26" spans="1:25" ht="18" customHeight="1">
      <c r="A26" s="190" t="s">
        <v>4235</v>
      </c>
      <c r="B26" s="202" t="s">
        <v>3676</v>
      </c>
      <c r="C26" s="157" t="s">
        <v>1566</v>
      </c>
      <c r="D26" s="157" t="s">
        <v>3082</v>
      </c>
      <c r="E26" s="152" t="s">
        <v>4236</v>
      </c>
      <c r="F26" s="152" t="s">
        <v>4237</v>
      </c>
      <c r="G26" s="251" t="s">
        <v>1380</v>
      </c>
      <c r="H26" s="251" t="s">
        <v>4238</v>
      </c>
      <c r="I26" s="176" t="s">
        <v>4239</v>
      </c>
      <c r="J26" s="264" t="s">
        <v>4182</v>
      </c>
      <c r="K26" s="185" t="s">
        <v>4121</v>
      </c>
      <c r="L26" s="167" t="s">
        <v>2953</v>
      </c>
      <c r="M26" s="167"/>
      <c r="N26" s="218">
        <v>15299624.140000001</v>
      </c>
      <c r="O26" s="219">
        <v>15130800</v>
      </c>
      <c r="P26" s="219">
        <v>15505000</v>
      </c>
      <c r="Q26" s="219">
        <v>15800000</v>
      </c>
      <c r="R26" s="219">
        <v>16100000</v>
      </c>
      <c r="S26" s="220">
        <v>16100000</v>
      </c>
      <c r="T26" s="490">
        <f t="shared" si="0"/>
        <v>500375.8599999994</v>
      </c>
      <c r="U26" s="221">
        <f t="shared" si="1"/>
        <v>3.2705108009274231E-2</v>
      </c>
      <c r="V26" s="490">
        <f t="shared" si="2"/>
        <v>669200</v>
      </c>
      <c r="W26" s="221">
        <f t="shared" si="3"/>
        <v>4.4227668067782271E-2</v>
      </c>
      <c r="X26" s="490">
        <f t="shared" si="4"/>
        <v>295000</v>
      </c>
      <c r="Y26" s="221">
        <f t="shared" si="5"/>
        <v>1.9026120606256046E-2</v>
      </c>
    </row>
    <row r="27" spans="1:25" ht="31.5">
      <c r="A27" s="190" t="s">
        <v>5648</v>
      </c>
      <c r="B27" s="442" t="s">
        <v>3676</v>
      </c>
      <c r="C27" s="443" t="s">
        <v>1566</v>
      </c>
      <c r="D27" s="443" t="s">
        <v>1916</v>
      </c>
      <c r="E27" s="444" t="s">
        <v>5649</v>
      </c>
      <c r="F27" s="444" t="s">
        <v>5650</v>
      </c>
      <c r="G27" s="445" t="s">
        <v>1380</v>
      </c>
      <c r="H27" s="445" t="s">
        <v>4238</v>
      </c>
      <c r="I27" s="446" t="s">
        <v>4239</v>
      </c>
      <c r="J27" s="447" t="s">
        <v>4182</v>
      </c>
      <c r="K27" s="452" t="s">
        <v>4121</v>
      </c>
      <c r="L27" s="454" t="s">
        <v>2953</v>
      </c>
      <c r="M27" s="167"/>
      <c r="N27" s="218">
        <v>0</v>
      </c>
      <c r="O27" s="219">
        <v>0</v>
      </c>
      <c r="P27" s="219">
        <v>30000</v>
      </c>
      <c r="Q27" s="219">
        <v>190000</v>
      </c>
      <c r="R27" s="219">
        <v>250000</v>
      </c>
      <c r="S27" s="220">
        <v>250000</v>
      </c>
      <c r="T27" s="490">
        <f t="shared" si="0"/>
        <v>190000</v>
      </c>
      <c r="U27" s="221" t="str">
        <f t="shared" si="1"/>
        <v/>
      </c>
      <c r="V27" s="490">
        <f t="shared" si="2"/>
        <v>190000</v>
      </c>
      <c r="W27" s="221" t="str">
        <f t="shared" si="3"/>
        <v/>
      </c>
      <c r="X27" s="490">
        <f t="shared" si="4"/>
        <v>160000</v>
      </c>
      <c r="Y27" s="221">
        <f t="shared" si="5"/>
        <v>5.333333333333333</v>
      </c>
    </row>
    <row r="28" spans="1:25" ht="25.5" customHeight="1">
      <c r="A28" s="191" t="s">
        <v>2962</v>
      </c>
      <c r="B28" s="203" t="s">
        <v>3676</v>
      </c>
      <c r="C28" s="160" t="s">
        <v>3681</v>
      </c>
      <c r="D28" s="160" t="s">
        <v>3672</v>
      </c>
      <c r="E28" s="151" t="s">
        <v>3584</v>
      </c>
      <c r="F28" s="151" t="s">
        <v>3583</v>
      </c>
      <c r="G28" s="251"/>
      <c r="H28" s="251"/>
      <c r="I28" s="176"/>
      <c r="J28" s="265"/>
      <c r="K28" s="198"/>
      <c r="L28" s="167"/>
      <c r="M28" s="166"/>
      <c r="N28" s="218">
        <v>0</v>
      </c>
      <c r="O28" s="219">
        <v>0</v>
      </c>
      <c r="P28" s="219">
        <v>0</v>
      </c>
      <c r="Q28" s="219">
        <v>0</v>
      </c>
      <c r="R28" s="219">
        <v>0</v>
      </c>
      <c r="S28" s="220">
        <v>0</v>
      </c>
      <c r="T28" s="490">
        <f t="shared" si="0"/>
        <v>0</v>
      </c>
      <c r="U28" s="221" t="str">
        <f t="shared" si="1"/>
        <v/>
      </c>
      <c r="V28" s="490">
        <f t="shared" si="2"/>
        <v>0</v>
      </c>
      <c r="W28" s="221" t="str">
        <f t="shared" si="3"/>
        <v/>
      </c>
      <c r="X28" s="490">
        <f t="shared" si="4"/>
        <v>0</v>
      </c>
      <c r="Y28" s="221" t="str">
        <f t="shared" si="5"/>
        <v/>
      </c>
    </row>
    <row r="29" spans="1:25" ht="21">
      <c r="A29" s="190" t="s">
        <v>3585</v>
      </c>
      <c r="B29" s="202" t="s">
        <v>3676</v>
      </c>
      <c r="C29" s="157" t="s">
        <v>3681</v>
      </c>
      <c r="D29" s="157" t="s">
        <v>3670</v>
      </c>
      <c r="E29" s="152" t="s">
        <v>5317</v>
      </c>
      <c r="F29" s="152" t="s">
        <v>4240</v>
      </c>
      <c r="G29" s="251" t="s">
        <v>1392</v>
      </c>
      <c r="H29" s="251" t="s">
        <v>3474</v>
      </c>
      <c r="I29" s="176" t="s">
        <v>2914</v>
      </c>
      <c r="J29" s="264" t="s">
        <v>4182</v>
      </c>
      <c r="K29" s="185" t="s">
        <v>4121</v>
      </c>
      <c r="L29" s="167" t="s">
        <v>2953</v>
      </c>
      <c r="M29" s="167"/>
      <c r="N29" s="218">
        <v>14124.38</v>
      </c>
      <c r="O29" s="219">
        <v>17000</v>
      </c>
      <c r="P29" s="219">
        <v>20000</v>
      </c>
      <c r="Q29" s="219">
        <v>21000</v>
      </c>
      <c r="R29" s="219">
        <v>22500</v>
      </c>
      <c r="S29" s="220">
        <v>22500</v>
      </c>
      <c r="T29" s="490">
        <f t="shared" si="0"/>
        <v>6875.6200000000008</v>
      </c>
      <c r="U29" s="221">
        <f t="shared" si="1"/>
        <v>0.48679092462819618</v>
      </c>
      <c r="V29" s="490">
        <f t="shared" si="2"/>
        <v>4000</v>
      </c>
      <c r="W29" s="221">
        <f t="shared" si="3"/>
        <v>0.23529411764705882</v>
      </c>
      <c r="X29" s="490">
        <f t="shared" si="4"/>
        <v>1000</v>
      </c>
      <c r="Y29" s="221">
        <f t="shared" si="5"/>
        <v>0.05</v>
      </c>
    </row>
    <row r="30" spans="1:25" ht="18" customHeight="1">
      <c r="A30" s="191" t="s">
        <v>3475</v>
      </c>
      <c r="B30" s="203" t="s">
        <v>3676</v>
      </c>
      <c r="C30" s="160" t="s">
        <v>2575</v>
      </c>
      <c r="D30" s="160" t="s">
        <v>3672</v>
      </c>
      <c r="E30" s="151" t="s">
        <v>3476</v>
      </c>
      <c r="F30" s="151" t="s">
        <v>3477</v>
      </c>
      <c r="G30" s="256"/>
      <c r="H30" s="256"/>
      <c r="I30" s="179"/>
      <c r="J30" s="265"/>
      <c r="K30" s="198"/>
      <c r="L30" s="167"/>
      <c r="M30" s="166"/>
      <c r="N30" s="218">
        <v>0</v>
      </c>
      <c r="O30" s="219">
        <v>0</v>
      </c>
      <c r="P30" s="219">
        <v>0</v>
      </c>
      <c r="Q30" s="219">
        <v>0</v>
      </c>
      <c r="R30" s="219">
        <v>0</v>
      </c>
      <c r="S30" s="220">
        <v>0</v>
      </c>
      <c r="T30" s="490">
        <f t="shared" si="0"/>
        <v>0</v>
      </c>
      <c r="U30" s="221" t="str">
        <f t="shared" si="1"/>
        <v/>
      </c>
      <c r="V30" s="490">
        <f t="shared" si="2"/>
        <v>0</v>
      </c>
      <c r="W30" s="221" t="str">
        <f t="shared" si="3"/>
        <v/>
      </c>
      <c r="X30" s="490">
        <f t="shared" si="4"/>
        <v>0</v>
      </c>
      <c r="Y30" s="221" t="str">
        <f t="shared" si="5"/>
        <v/>
      </c>
    </row>
    <row r="31" spans="1:25" ht="18" customHeight="1">
      <c r="A31" s="190" t="s">
        <v>3478</v>
      </c>
      <c r="B31" s="202" t="s">
        <v>3676</v>
      </c>
      <c r="C31" s="157" t="s">
        <v>2575</v>
      </c>
      <c r="D31" s="157" t="s">
        <v>3670</v>
      </c>
      <c r="E31" s="152" t="s">
        <v>3476</v>
      </c>
      <c r="F31" s="152" t="s">
        <v>3477</v>
      </c>
      <c r="G31" s="251" t="s">
        <v>1395</v>
      </c>
      <c r="H31" s="251" t="s">
        <v>3479</v>
      </c>
      <c r="I31" s="176" t="s">
        <v>2572</v>
      </c>
      <c r="J31" s="264" t="s">
        <v>4182</v>
      </c>
      <c r="K31" s="185" t="s">
        <v>4121</v>
      </c>
      <c r="L31" s="167" t="s">
        <v>2953</v>
      </c>
      <c r="M31" s="167"/>
      <c r="N31" s="218">
        <v>4273544.68</v>
      </c>
      <c r="O31" s="219">
        <v>4422000</v>
      </c>
      <c r="P31" s="219">
        <v>4145000</v>
      </c>
      <c r="Q31" s="219">
        <v>4184500</v>
      </c>
      <c r="R31" s="219">
        <v>4235000</v>
      </c>
      <c r="S31" s="220">
        <v>4235000</v>
      </c>
      <c r="T31" s="490">
        <f t="shared" si="0"/>
        <v>-89044.679999999702</v>
      </c>
      <c r="U31" s="221">
        <f t="shared" si="1"/>
        <v>-2.0836258110679143E-2</v>
      </c>
      <c r="V31" s="490">
        <f t="shared" si="2"/>
        <v>-237500</v>
      </c>
      <c r="W31" s="221">
        <f t="shared" si="3"/>
        <v>-5.3708729081863409E-2</v>
      </c>
      <c r="X31" s="490">
        <f t="shared" si="4"/>
        <v>39500</v>
      </c>
      <c r="Y31" s="221">
        <f t="shared" si="5"/>
        <v>9.5295536791314833E-3</v>
      </c>
    </row>
    <row r="32" spans="1:25" ht="18" customHeight="1">
      <c r="A32" s="187" t="s">
        <v>3586</v>
      </c>
      <c r="B32" s="213" t="s">
        <v>3223</v>
      </c>
      <c r="C32" s="214" t="s">
        <v>3671</v>
      </c>
      <c r="D32" s="214" t="s">
        <v>3672</v>
      </c>
      <c r="E32" s="215" t="s">
        <v>3588</v>
      </c>
      <c r="F32" s="215" t="s">
        <v>3587</v>
      </c>
      <c r="G32" s="249"/>
      <c r="H32" s="249"/>
      <c r="I32" s="216"/>
      <c r="J32" s="262"/>
      <c r="K32" s="217"/>
      <c r="L32" s="282"/>
      <c r="M32" s="228"/>
      <c r="N32" s="218">
        <v>0</v>
      </c>
      <c r="O32" s="219">
        <v>0</v>
      </c>
      <c r="P32" s="219">
        <v>0</v>
      </c>
      <c r="Q32" s="219">
        <v>0</v>
      </c>
      <c r="R32" s="219">
        <v>0</v>
      </c>
      <c r="S32" s="220">
        <v>0</v>
      </c>
      <c r="T32" s="490">
        <f t="shared" si="0"/>
        <v>0</v>
      </c>
      <c r="U32" s="221" t="str">
        <f t="shared" si="1"/>
        <v/>
      </c>
      <c r="V32" s="490">
        <f t="shared" si="2"/>
        <v>0</v>
      </c>
      <c r="W32" s="221" t="str">
        <f t="shared" si="3"/>
        <v/>
      </c>
      <c r="X32" s="490">
        <f t="shared" si="4"/>
        <v>0</v>
      </c>
      <c r="Y32" s="221" t="str">
        <f t="shared" si="5"/>
        <v/>
      </c>
    </row>
    <row r="33" spans="1:25" ht="18" customHeight="1">
      <c r="A33" s="189" t="s">
        <v>3589</v>
      </c>
      <c r="B33" s="200" t="s">
        <v>3223</v>
      </c>
      <c r="C33" s="164" t="s">
        <v>3673</v>
      </c>
      <c r="D33" s="164" t="s">
        <v>3672</v>
      </c>
      <c r="E33" s="156" t="s">
        <v>3591</v>
      </c>
      <c r="F33" s="151" t="s">
        <v>3590</v>
      </c>
      <c r="G33" s="250"/>
      <c r="H33" s="250"/>
      <c r="I33" s="175"/>
      <c r="J33" s="263"/>
      <c r="K33" s="184"/>
      <c r="M33" s="167"/>
      <c r="N33" s="218">
        <v>0</v>
      </c>
      <c r="O33" s="219">
        <v>0</v>
      </c>
      <c r="P33" s="219">
        <v>0</v>
      </c>
      <c r="Q33" s="219">
        <v>0</v>
      </c>
      <c r="R33" s="219">
        <v>0</v>
      </c>
      <c r="S33" s="220">
        <v>0</v>
      </c>
      <c r="T33" s="490">
        <f t="shared" si="0"/>
        <v>0</v>
      </c>
      <c r="U33" s="221" t="str">
        <f t="shared" si="1"/>
        <v/>
      </c>
      <c r="V33" s="490">
        <f t="shared" si="2"/>
        <v>0</v>
      </c>
      <c r="W33" s="221" t="str">
        <f t="shared" si="3"/>
        <v/>
      </c>
      <c r="X33" s="490">
        <f t="shared" si="4"/>
        <v>0</v>
      </c>
      <c r="Y33" s="221" t="str">
        <f t="shared" si="5"/>
        <v/>
      </c>
    </row>
    <row r="34" spans="1:25" ht="18" customHeight="1">
      <c r="A34" s="188" t="s">
        <v>3592</v>
      </c>
      <c r="B34" s="201" t="s">
        <v>3223</v>
      </c>
      <c r="C34" s="155" t="s">
        <v>3673</v>
      </c>
      <c r="D34" s="155" t="s">
        <v>3670</v>
      </c>
      <c r="E34" s="150" t="s">
        <v>3591</v>
      </c>
      <c r="F34" s="152" t="s">
        <v>3590</v>
      </c>
      <c r="G34" s="250" t="s">
        <v>1402</v>
      </c>
      <c r="H34" s="250" t="s">
        <v>3480</v>
      </c>
      <c r="I34" s="175" t="s">
        <v>3593</v>
      </c>
      <c r="J34" s="263" t="s">
        <v>3595</v>
      </c>
      <c r="K34" s="184" t="s">
        <v>4122</v>
      </c>
      <c r="L34" s="168" t="s">
        <v>3594</v>
      </c>
      <c r="M34" s="167"/>
      <c r="N34" s="218">
        <v>4575695.78</v>
      </c>
      <c r="O34" s="219">
        <v>4577840</v>
      </c>
      <c r="P34" s="219">
        <v>4705000</v>
      </c>
      <c r="Q34" s="219">
        <v>4752000</v>
      </c>
      <c r="R34" s="219">
        <v>4800000</v>
      </c>
      <c r="S34" s="220">
        <v>4800000</v>
      </c>
      <c r="T34" s="490">
        <f t="shared" si="0"/>
        <v>176304.21999999974</v>
      </c>
      <c r="U34" s="221">
        <f t="shared" si="1"/>
        <v>3.8530581681284704E-2</v>
      </c>
      <c r="V34" s="490">
        <f t="shared" si="2"/>
        <v>174160</v>
      </c>
      <c r="W34" s="221">
        <f t="shared" si="3"/>
        <v>3.804414308931723E-2</v>
      </c>
      <c r="X34" s="490">
        <f t="shared" si="4"/>
        <v>47000</v>
      </c>
      <c r="Y34" s="221">
        <f t="shared" si="5"/>
        <v>9.9893730074388943E-3</v>
      </c>
    </row>
    <row r="35" spans="1:25" ht="24" customHeight="1">
      <c r="A35" s="189" t="s">
        <v>3596</v>
      </c>
      <c r="B35" s="200" t="s">
        <v>3223</v>
      </c>
      <c r="C35" s="164" t="s">
        <v>3674</v>
      </c>
      <c r="D35" s="164" t="s">
        <v>3672</v>
      </c>
      <c r="E35" s="156" t="s">
        <v>3598</v>
      </c>
      <c r="F35" s="151" t="s">
        <v>3597</v>
      </c>
      <c r="G35" s="250"/>
      <c r="H35" s="250"/>
      <c r="I35" s="175"/>
      <c r="J35" s="263"/>
      <c r="K35" s="184"/>
      <c r="M35" s="167"/>
      <c r="N35" s="218">
        <v>0</v>
      </c>
      <c r="O35" s="219">
        <v>0</v>
      </c>
      <c r="P35" s="219">
        <v>0</v>
      </c>
      <c r="Q35" s="219">
        <v>0</v>
      </c>
      <c r="R35" s="219">
        <v>0</v>
      </c>
      <c r="S35" s="220">
        <v>0</v>
      </c>
      <c r="T35" s="490">
        <f t="shared" si="0"/>
        <v>0</v>
      </c>
      <c r="U35" s="221" t="str">
        <f t="shared" si="1"/>
        <v/>
      </c>
      <c r="V35" s="490">
        <f t="shared" si="2"/>
        <v>0</v>
      </c>
      <c r="W35" s="221" t="str">
        <f t="shared" si="3"/>
        <v/>
      </c>
      <c r="X35" s="490">
        <f t="shared" si="4"/>
        <v>0</v>
      </c>
      <c r="Y35" s="221" t="str">
        <f t="shared" si="5"/>
        <v/>
      </c>
    </row>
    <row r="36" spans="1:25" ht="18.75" customHeight="1">
      <c r="A36" s="188" t="s">
        <v>3599</v>
      </c>
      <c r="B36" s="201" t="s">
        <v>3223</v>
      </c>
      <c r="C36" s="155" t="s">
        <v>3674</v>
      </c>
      <c r="D36" s="155" t="s">
        <v>3670</v>
      </c>
      <c r="E36" s="150" t="s">
        <v>3601</v>
      </c>
      <c r="F36" s="152" t="s">
        <v>3600</v>
      </c>
      <c r="G36" s="250" t="s">
        <v>1404</v>
      </c>
      <c r="H36" s="250" t="s">
        <v>3481</v>
      </c>
      <c r="I36" s="175" t="s">
        <v>3602</v>
      </c>
      <c r="J36" s="263" t="s">
        <v>3595</v>
      </c>
      <c r="K36" s="184" t="s">
        <v>4122</v>
      </c>
      <c r="L36" s="168" t="s">
        <v>3594</v>
      </c>
      <c r="M36" s="167"/>
      <c r="N36" s="218">
        <v>456550.3</v>
      </c>
      <c r="O36" s="219">
        <v>681000</v>
      </c>
      <c r="P36" s="219">
        <v>430000</v>
      </c>
      <c r="Q36" s="219">
        <v>434000</v>
      </c>
      <c r="R36" s="219">
        <v>438000</v>
      </c>
      <c r="S36" s="220">
        <v>438000</v>
      </c>
      <c r="T36" s="490">
        <f t="shared" si="0"/>
        <v>-22550.299999999988</v>
      </c>
      <c r="U36" s="221">
        <f t="shared" si="1"/>
        <v>-4.9392805130124742E-2</v>
      </c>
      <c r="V36" s="490">
        <f t="shared" si="2"/>
        <v>-247000</v>
      </c>
      <c r="W36" s="221">
        <f t="shared" si="3"/>
        <v>-0.36270190895741555</v>
      </c>
      <c r="X36" s="490">
        <f t="shared" si="4"/>
        <v>4000</v>
      </c>
      <c r="Y36" s="221">
        <f t="shared" si="5"/>
        <v>9.3023255813953487E-3</v>
      </c>
    </row>
    <row r="37" spans="1:25" ht="18.75" customHeight="1">
      <c r="A37" s="188" t="s">
        <v>3603</v>
      </c>
      <c r="B37" s="201" t="s">
        <v>3223</v>
      </c>
      <c r="C37" s="155" t="s">
        <v>3674</v>
      </c>
      <c r="D37" s="155" t="s">
        <v>3680</v>
      </c>
      <c r="E37" s="150" t="s">
        <v>2975</v>
      </c>
      <c r="F37" s="152" t="s">
        <v>3604</v>
      </c>
      <c r="G37" s="250" t="s">
        <v>1404</v>
      </c>
      <c r="H37" s="250" t="s">
        <v>3481</v>
      </c>
      <c r="I37" s="175" t="s">
        <v>3602</v>
      </c>
      <c r="J37" s="263" t="s">
        <v>3595</v>
      </c>
      <c r="K37" s="184" t="s">
        <v>4122</v>
      </c>
      <c r="L37" s="168" t="s">
        <v>3594</v>
      </c>
      <c r="M37" s="167"/>
      <c r="N37" s="218">
        <v>2497234.9900000002</v>
      </c>
      <c r="O37" s="219">
        <v>2605560</v>
      </c>
      <c r="P37" s="219">
        <v>2555000</v>
      </c>
      <c r="Q37" s="219">
        <v>2581000</v>
      </c>
      <c r="R37" s="219">
        <v>2607000</v>
      </c>
      <c r="S37" s="220">
        <v>2607000</v>
      </c>
      <c r="T37" s="490">
        <f t="shared" si="0"/>
        <v>83765.009999999776</v>
      </c>
      <c r="U37" s="221">
        <f t="shared" si="1"/>
        <v>3.3543102805875614E-2</v>
      </c>
      <c r="V37" s="490">
        <f t="shared" si="2"/>
        <v>-24560</v>
      </c>
      <c r="W37" s="221">
        <f t="shared" si="3"/>
        <v>-9.4259967147177579E-3</v>
      </c>
      <c r="X37" s="490">
        <f t="shared" si="4"/>
        <v>26000</v>
      </c>
      <c r="Y37" s="221">
        <f t="shared" si="5"/>
        <v>1.0176125244618396E-2</v>
      </c>
    </row>
    <row r="38" spans="1:25" ht="18.75" customHeight="1">
      <c r="A38" s="189" t="s">
        <v>2976</v>
      </c>
      <c r="B38" s="200" t="s">
        <v>3223</v>
      </c>
      <c r="C38" s="164" t="s">
        <v>3676</v>
      </c>
      <c r="D38" s="164" t="s">
        <v>3672</v>
      </c>
      <c r="E38" s="156" t="s">
        <v>2978</v>
      </c>
      <c r="F38" s="151" t="s">
        <v>2977</v>
      </c>
      <c r="G38" s="250"/>
      <c r="H38" s="250"/>
      <c r="I38" s="175"/>
      <c r="J38" s="263"/>
      <c r="K38" s="184"/>
      <c r="M38" s="167"/>
      <c r="N38" s="218">
        <v>0</v>
      </c>
      <c r="O38" s="219">
        <v>0</v>
      </c>
      <c r="P38" s="219">
        <v>0</v>
      </c>
      <c r="Q38" s="219">
        <v>0</v>
      </c>
      <c r="R38" s="219">
        <v>0</v>
      </c>
      <c r="S38" s="220">
        <v>0</v>
      </c>
      <c r="T38" s="490">
        <f t="shared" si="0"/>
        <v>0</v>
      </c>
      <c r="U38" s="221" t="str">
        <f t="shared" si="1"/>
        <v/>
      </c>
      <c r="V38" s="490">
        <f t="shared" si="2"/>
        <v>0</v>
      </c>
      <c r="W38" s="221" t="str">
        <f t="shared" si="3"/>
        <v/>
      </c>
      <c r="X38" s="490">
        <f t="shared" si="4"/>
        <v>0</v>
      </c>
      <c r="Y38" s="221" t="str">
        <f t="shared" si="5"/>
        <v/>
      </c>
    </row>
    <row r="39" spans="1:25" ht="18.75" customHeight="1">
      <c r="A39" s="188" t="s">
        <v>2979</v>
      </c>
      <c r="B39" s="201" t="s">
        <v>3223</v>
      </c>
      <c r="C39" s="155" t="s">
        <v>3676</v>
      </c>
      <c r="D39" s="155" t="s">
        <v>3670</v>
      </c>
      <c r="E39" s="150" t="s">
        <v>2981</v>
      </c>
      <c r="F39" s="152" t="s">
        <v>2980</v>
      </c>
      <c r="G39" s="250" t="s">
        <v>1406</v>
      </c>
      <c r="H39" s="250" t="s">
        <v>3482</v>
      </c>
      <c r="I39" s="175" t="s">
        <v>2982</v>
      </c>
      <c r="J39" s="263" t="s">
        <v>3595</v>
      </c>
      <c r="K39" s="184" t="s">
        <v>4122</v>
      </c>
      <c r="L39" s="168" t="s">
        <v>3594</v>
      </c>
      <c r="M39" s="167"/>
      <c r="N39" s="218">
        <v>3489136.1</v>
      </c>
      <c r="O39" s="219">
        <v>3989200</v>
      </c>
      <c r="P39" s="219">
        <v>3840000</v>
      </c>
      <c r="Q39" s="219">
        <v>4040000</v>
      </c>
      <c r="R39" s="219">
        <v>4250000</v>
      </c>
      <c r="S39" s="220">
        <v>4250000</v>
      </c>
      <c r="T39" s="490">
        <f t="shared" si="0"/>
        <v>550863.89999999991</v>
      </c>
      <c r="U39" s="221">
        <f t="shared" si="1"/>
        <v>0.15787973991613566</v>
      </c>
      <c r="V39" s="490">
        <f t="shared" si="2"/>
        <v>50800</v>
      </c>
      <c r="W39" s="221">
        <f t="shared" si="3"/>
        <v>1.2734382833650857E-2</v>
      </c>
      <c r="X39" s="490">
        <f t="shared" si="4"/>
        <v>200000</v>
      </c>
      <c r="Y39" s="221">
        <f t="shared" si="5"/>
        <v>5.2083333333333336E-2</v>
      </c>
    </row>
    <row r="40" spans="1:25" ht="18.75" customHeight="1">
      <c r="A40" s="188" t="s">
        <v>2983</v>
      </c>
      <c r="B40" s="201" t="s">
        <v>3223</v>
      </c>
      <c r="C40" s="155" t="s">
        <v>3676</v>
      </c>
      <c r="D40" s="155" t="s">
        <v>2573</v>
      </c>
      <c r="E40" s="152" t="s">
        <v>2985</v>
      </c>
      <c r="F40" s="152" t="s">
        <v>2984</v>
      </c>
      <c r="G40" s="250" t="s">
        <v>1406</v>
      </c>
      <c r="H40" s="250" t="s">
        <v>3482</v>
      </c>
      <c r="I40" s="175" t="s">
        <v>2982</v>
      </c>
      <c r="J40" s="263" t="s">
        <v>3595</v>
      </c>
      <c r="K40" s="184" t="s">
        <v>4122</v>
      </c>
      <c r="L40" s="168" t="s">
        <v>3594</v>
      </c>
      <c r="M40" s="167"/>
      <c r="N40" s="218">
        <v>1095099.19</v>
      </c>
      <c r="O40" s="219">
        <v>970120</v>
      </c>
      <c r="P40" s="219">
        <v>1187000</v>
      </c>
      <c r="Q40" s="219">
        <v>1246000</v>
      </c>
      <c r="R40" s="219">
        <v>1308000</v>
      </c>
      <c r="S40" s="220">
        <v>1308000</v>
      </c>
      <c r="T40" s="490">
        <f t="shared" si="0"/>
        <v>150900.81000000006</v>
      </c>
      <c r="U40" s="221">
        <f t="shared" si="1"/>
        <v>0.13779647668262823</v>
      </c>
      <c r="V40" s="490">
        <f t="shared" si="2"/>
        <v>275880</v>
      </c>
      <c r="W40" s="221">
        <f t="shared" si="3"/>
        <v>0.2843771904506659</v>
      </c>
      <c r="X40" s="490">
        <f t="shared" si="4"/>
        <v>59000</v>
      </c>
      <c r="Y40" s="221">
        <f t="shared" si="5"/>
        <v>4.9705139005897223E-2</v>
      </c>
    </row>
    <row r="41" spans="1:25" ht="18.75" customHeight="1">
      <c r="A41" s="189" t="s">
        <v>2986</v>
      </c>
      <c r="B41" s="200" t="s">
        <v>3223</v>
      </c>
      <c r="C41" s="164" t="s">
        <v>3677</v>
      </c>
      <c r="D41" s="164" t="s">
        <v>3672</v>
      </c>
      <c r="E41" s="156" t="s">
        <v>2988</v>
      </c>
      <c r="F41" s="151" t="s">
        <v>2987</v>
      </c>
      <c r="G41" s="250"/>
      <c r="H41" s="250"/>
      <c r="I41" s="175"/>
      <c r="J41" s="263"/>
      <c r="K41" s="184"/>
      <c r="M41" s="167"/>
      <c r="N41" s="218">
        <v>0</v>
      </c>
      <c r="O41" s="219">
        <v>0</v>
      </c>
      <c r="P41" s="219">
        <v>0</v>
      </c>
      <c r="Q41" s="219">
        <v>0</v>
      </c>
      <c r="R41" s="219">
        <v>0</v>
      </c>
      <c r="S41" s="220">
        <v>0</v>
      </c>
      <c r="T41" s="490">
        <f t="shared" si="0"/>
        <v>0</v>
      </c>
      <c r="U41" s="221" t="str">
        <f t="shared" si="1"/>
        <v/>
      </c>
      <c r="V41" s="490">
        <f t="shared" si="2"/>
        <v>0</v>
      </c>
      <c r="W41" s="221" t="str">
        <f t="shared" si="3"/>
        <v/>
      </c>
      <c r="X41" s="490">
        <f t="shared" si="4"/>
        <v>0</v>
      </c>
      <c r="Y41" s="221" t="str">
        <f t="shared" si="5"/>
        <v/>
      </c>
    </row>
    <row r="42" spans="1:25" ht="18.75" customHeight="1">
      <c r="A42" s="188" t="s">
        <v>2989</v>
      </c>
      <c r="B42" s="201" t="s">
        <v>3223</v>
      </c>
      <c r="C42" s="155" t="s">
        <v>3677</v>
      </c>
      <c r="D42" s="155" t="s">
        <v>3670</v>
      </c>
      <c r="E42" s="150" t="s">
        <v>2988</v>
      </c>
      <c r="F42" s="152" t="s">
        <v>2987</v>
      </c>
      <c r="G42" s="250" t="s">
        <v>1406</v>
      </c>
      <c r="H42" s="250" t="s">
        <v>3482</v>
      </c>
      <c r="I42" s="175" t="s">
        <v>2982</v>
      </c>
      <c r="J42" s="263" t="s">
        <v>3595</v>
      </c>
      <c r="K42" s="184" t="s">
        <v>4122</v>
      </c>
      <c r="L42" s="168" t="s">
        <v>3594</v>
      </c>
      <c r="M42" s="167"/>
      <c r="N42" s="218">
        <v>436301.37</v>
      </c>
      <c r="O42" s="219">
        <v>391920</v>
      </c>
      <c r="P42" s="219">
        <v>426000</v>
      </c>
      <c r="Q42" s="219">
        <v>446000</v>
      </c>
      <c r="R42" s="219">
        <v>467000</v>
      </c>
      <c r="S42" s="220">
        <v>467000</v>
      </c>
      <c r="T42" s="490">
        <f t="shared" si="0"/>
        <v>9698.6300000000047</v>
      </c>
      <c r="U42" s="221">
        <f t="shared" si="1"/>
        <v>2.2229199051105444E-2</v>
      </c>
      <c r="V42" s="490">
        <f t="shared" si="2"/>
        <v>54080</v>
      </c>
      <c r="W42" s="221">
        <f t="shared" si="3"/>
        <v>0.13798734435599103</v>
      </c>
      <c r="X42" s="490">
        <f t="shared" si="4"/>
        <v>20000</v>
      </c>
      <c r="Y42" s="221">
        <f t="shared" si="5"/>
        <v>4.6948356807511735E-2</v>
      </c>
    </row>
    <row r="43" spans="1:25" ht="24" customHeight="1">
      <c r="A43" s="189" t="s">
        <v>2990</v>
      </c>
      <c r="B43" s="200" t="s">
        <v>3223</v>
      </c>
      <c r="C43" s="164" t="s">
        <v>3678</v>
      </c>
      <c r="D43" s="164" t="s">
        <v>3672</v>
      </c>
      <c r="E43" s="156" t="s">
        <v>2992</v>
      </c>
      <c r="F43" s="151" t="s">
        <v>2991</v>
      </c>
      <c r="G43" s="250"/>
      <c r="H43" s="250"/>
      <c r="I43" s="175"/>
      <c r="J43" s="263"/>
      <c r="K43" s="184"/>
      <c r="M43" s="167"/>
      <c r="N43" s="218">
        <v>0</v>
      </c>
      <c r="O43" s="219">
        <v>0</v>
      </c>
      <c r="P43" s="219">
        <v>0</v>
      </c>
      <c r="Q43" s="219">
        <v>0</v>
      </c>
      <c r="R43" s="219">
        <v>0</v>
      </c>
      <c r="S43" s="220">
        <v>0</v>
      </c>
      <c r="T43" s="490">
        <f t="shared" si="0"/>
        <v>0</v>
      </c>
      <c r="U43" s="221" t="str">
        <f t="shared" si="1"/>
        <v/>
      </c>
      <c r="V43" s="490">
        <f t="shared" si="2"/>
        <v>0</v>
      </c>
      <c r="W43" s="221" t="str">
        <f t="shared" si="3"/>
        <v/>
      </c>
      <c r="X43" s="490">
        <f t="shared" si="4"/>
        <v>0</v>
      </c>
      <c r="Y43" s="221" t="str">
        <f t="shared" si="5"/>
        <v/>
      </c>
    </row>
    <row r="44" spans="1:25" ht="24" customHeight="1">
      <c r="A44" s="188" t="s">
        <v>2993</v>
      </c>
      <c r="B44" s="201" t="s">
        <v>3223</v>
      </c>
      <c r="C44" s="155" t="s">
        <v>3678</v>
      </c>
      <c r="D44" s="155" t="s">
        <v>3670</v>
      </c>
      <c r="E44" s="150" t="s">
        <v>2992</v>
      </c>
      <c r="F44" s="152" t="s">
        <v>2991</v>
      </c>
      <c r="G44" s="250" t="s">
        <v>2135</v>
      </c>
      <c r="H44" s="250" t="s">
        <v>3483</v>
      </c>
      <c r="I44" s="175" t="s">
        <v>2994</v>
      </c>
      <c r="J44" s="263" t="s">
        <v>3595</v>
      </c>
      <c r="K44" s="184" t="s">
        <v>4122</v>
      </c>
      <c r="L44" s="168" t="s">
        <v>3594</v>
      </c>
      <c r="M44" s="167"/>
      <c r="N44" s="218">
        <v>1617325.23</v>
      </c>
      <c r="O44" s="219">
        <v>1466280</v>
      </c>
      <c r="P44" s="219">
        <v>1480000</v>
      </c>
      <c r="Q44" s="219">
        <v>1495000</v>
      </c>
      <c r="R44" s="219">
        <v>1510000</v>
      </c>
      <c r="S44" s="220">
        <v>1510000</v>
      </c>
      <c r="T44" s="490">
        <f t="shared" si="0"/>
        <v>-122325.22999999998</v>
      </c>
      <c r="U44" s="221">
        <f t="shared" si="1"/>
        <v>-7.5634280434739756E-2</v>
      </c>
      <c r="V44" s="490">
        <f t="shared" si="2"/>
        <v>28720</v>
      </c>
      <c r="W44" s="221">
        <f t="shared" si="3"/>
        <v>1.9586982022533214E-2</v>
      </c>
      <c r="X44" s="490">
        <f t="shared" si="4"/>
        <v>15000</v>
      </c>
      <c r="Y44" s="221">
        <f t="shared" si="5"/>
        <v>1.0135135135135136E-2</v>
      </c>
    </row>
    <row r="45" spans="1:25" ht="24" customHeight="1">
      <c r="A45" s="189" t="s">
        <v>2995</v>
      </c>
      <c r="B45" s="200" t="s">
        <v>3223</v>
      </c>
      <c r="C45" s="164" t="s">
        <v>2575</v>
      </c>
      <c r="D45" s="164" t="s">
        <v>3672</v>
      </c>
      <c r="E45" s="151" t="s">
        <v>2997</v>
      </c>
      <c r="F45" s="151" t="s">
        <v>2996</v>
      </c>
      <c r="G45" s="250"/>
      <c r="H45" s="250"/>
      <c r="I45" s="175"/>
      <c r="J45" s="263"/>
      <c r="K45" s="184"/>
      <c r="M45" s="167"/>
      <c r="N45" s="218">
        <v>0</v>
      </c>
      <c r="O45" s="219">
        <v>0</v>
      </c>
      <c r="P45" s="219">
        <v>0</v>
      </c>
      <c r="Q45" s="219">
        <v>0</v>
      </c>
      <c r="R45" s="219">
        <v>0</v>
      </c>
      <c r="S45" s="220">
        <v>0</v>
      </c>
      <c r="T45" s="490">
        <f t="shared" si="0"/>
        <v>0</v>
      </c>
      <c r="U45" s="221" t="str">
        <f t="shared" si="1"/>
        <v/>
      </c>
      <c r="V45" s="490">
        <f t="shared" si="2"/>
        <v>0</v>
      </c>
      <c r="W45" s="221" t="str">
        <f t="shared" si="3"/>
        <v/>
      </c>
      <c r="X45" s="490">
        <f t="shared" si="4"/>
        <v>0</v>
      </c>
      <c r="Y45" s="221" t="str">
        <f t="shared" si="5"/>
        <v/>
      </c>
    </row>
    <row r="46" spans="1:25" ht="18.75" customHeight="1">
      <c r="A46" s="188" t="s">
        <v>2998</v>
      </c>
      <c r="B46" s="201" t="s">
        <v>3223</v>
      </c>
      <c r="C46" s="155" t="s">
        <v>2575</v>
      </c>
      <c r="D46" s="155" t="s">
        <v>3670</v>
      </c>
      <c r="E46" s="150" t="s">
        <v>2997</v>
      </c>
      <c r="F46" s="152" t="s">
        <v>2996</v>
      </c>
      <c r="G46" s="250" t="s">
        <v>2139</v>
      </c>
      <c r="H46" s="250" t="s">
        <v>3484</v>
      </c>
      <c r="I46" s="175" t="s">
        <v>3658</v>
      </c>
      <c r="J46" s="263" t="s">
        <v>3595</v>
      </c>
      <c r="K46" s="184" t="s">
        <v>4122</v>
      </c>
      <c r="L46" s="168" t="s">
        <v>3594</v>
      </c>
      <c r="M46" s="167"/>
      <c r="N46" s="218">
        <v>375457.65</v>
      </c>
      <c r="O46" s="219">
        <v>316000</v>
      </c>
      <c r="P46" s="219">
        <v>350000</v>
      </c>
      <c r="Q46" s="219">
        <v>354000</v>
      </c>
      <c r="R46" s="219">
        <v>358000</v>
      </c>
      <c r="S46" s="220">
        <v>358000</v>
      </c>
      <c r="T46" s="490">
        <f t="shared" si="0"/>
        <v>-21457.650000000023</v>
      </c>
      <c r="U46" s="221">
        <f t="shared" si="1"/>
        <v>-5.7150653342660673E-2</v>
      </c>
      <c r="V46" s="490">
        <f t="shared" si="2"/>
        <v>38000</v>
      </c>
      <c r="W46" s="221">
        <f t="shared" si="3"/>
        <v>0.12025316455696203</v>
      </c>
      <c r="X46" s="490">
        <f t="shared" si="4"/>
        <v>4000</v>
      </c>
      <c r="Y46" s="221">
        <f t="shared" si="5"/>
        <v>1.1428571428571429E-2</v>
      </c>
    </row>
    <row r="47" spans="1:25" ht="18.75" customHeight="1">
      <c r="A47" s="187" t="s">
        <v>2999</v>
      </c>
      <c r="B47" s="213" t="s">
        <v>3000</v>
      </c>
      <c r="C47" s="214" t="s">
        <v>3671</v>
      </c>
      <c r="D47" s="214" t="s">
        <v>3672</v>
      </c>
      <c r="E47" s="215" t="s">
        <v>5325</v>
      </c>
      <c r="F47" s="215" t="s">
        <v>5326</v>
      </c>
      <c r="G47" s="249"/>
      <c r="H47" s="249"/>
      <c r="I47" s="216"/>
      <c r="J47" s="262"/>
      <c r="K47" s="217"/>
      <c r="L47" s="282"/>
      <c r="M47" s="228"/>
      <c r="N47" s="218">
        <v>0</v>
      </c>
      <c r="O47" s="219">
        <v>0</v>
      </c>
      <c r="P47" s="219">
        <v>0</v>
      </c>
      <c r="Q47" s="219">
        <v>0</v>
      </c>
      <c r="R47" s="219">
        <v>0</v>
      </c>
      <c r="S47" s="220">
        <v>0</v>
      </c>
      <c r="T47" s="490">
        <f t="shared" si="0"/>
        <v>0</v>
      </c>
      <c r="U47" s="221" t="str">
        <f t="shared" si="1"/>
        <v/>
      </c>
      <c r="V47" s="490">
        <f t="shared" si="2"/>
        <v>0</v>
      </c>
      <c r="W47" s="221" t="str">
        <f t="shared" si="3"/>
        <v/>
      </c>
      <c r="X47" s="490">
        <f t="shared" si="4"/>
        <v>0</v>
      </c>
      <c r="Y47" s="221" t="str">
        <f t="shared" si="5"/>
        <v/>
      </c>
    </row>
    <row r="48" spans="1:25" ht="25.5" customHeight="1">
      <c r="A48" s="189" t="s">
        <v>3001</v>
      </c>
      <c r="B48" s="200" t="s">
        <v>3000</v>
      </c>
      <c r="C48" s="164" t="s">
        <v>3673</v>
      </c>
      <c r="D48" s="164" t="s">
        <v>3672</v>
      </c>
      <c r="E48" s="156" t="s">
        <v>3003</v>
      </c>
      <c r="F48" s="151" t="s">
        <v>3002</v>
      </c>
      <c r="G48" s="250"/>
      <c r="H48" s="250"/>
      <c r="I48" s="175"/>
      <c r="J48" s="263"/>
      <c r="K48" s="184"/>
      <c r="M48" s="167"/>
      <c r="N48" s="218">
        <v>0</v>
      </c>
      <c r="O48" s="219">
        <v>0</v>
      </c>
      <c r="P48" s="219">
        <v>0</v>
      </c>
      <c r="Q48" s="219">
        <v>0</v>
      </c>
      <c r="R48" s="219">
        <v>0</v>
      </c>
      <c r="S48" s="220">
        <v>0</v>
      </c>
      <c r="T48" s="490">
        <f t="shared" si="0"/>
        <v>0</v>
      </c>
      <c r="U48" s="221" t="str">
        <f t="shared" si="1"/>
        <v/>
      </c>
      <c r="V48" s="490">
        <f t="shared" si="2"/>
        <v>0</v>
      </c>
      <c r="W48" s="221" t="str">
        <f t="shared" si="3"/>
        <v/>
      </c>
      <c r="X48" s="490">
        <f t="shared" si="4"/>
        <v>0</v>
      </c>
      <c r="Y48" s="221" t="str">
        <f t="shared" si="5"/>
        <v/>
      </c>
    </row>
    <row r="49" spans="1:25" ht="25.5" customHeight="1">
      <c r="A49" s="188" t="s">
        <v>3004</v>
      </c>
      <c r="B49" s="201" t="s">
        <v>3000</v>
      </c>
      <c r="C49" s="155" t="s">
        <v>3673</v>
      </c>
      <c r="D49" s="155" t="s">
        <v>3670</v>
      </c>
      <c r="E49" s="150" t="s">
        <v>3003</v>
      </c>
      <c r="F49" s="152" t="s">
        <v>3002</v>
      </c>
      <c r="G49" s="250" t="s">
        <v>2137</v>
      </c>
      <c r="H49" s="250" t="s">
        <v>3005</v>
      </c>
      <c r="I49" s="175" t="s">
        <v>3006</v>
      </c>
      <c r="J49" s="263" t="s">
        <v>3595</v>
      </c>
      <c r="K49" s="184" t="s">
        <v>4122</v>
      </c>
      <c r="L49" s="168" t="s">
        <v>3594</v>
      </c>
      <c r="M49" s="167"/>
      <c r="N49" s="218">
        <v>2096085.11</v>
      </c>
      <c r="O49" s="219">
        <v>2244000</v>
      </c>
      <c r="P49" s="219">
        <v>2165000</v>
      </c>
      <c r="Q49" s="219">
        <v>2273000</v>
      </c>
      <c r="R49" s="219">
        <v>2387000</v>
      </c>
      <c r="S49" s="220">
        <v>2387000</v>
      </c>
      <c r="T49" s="490">
        <f t="shared" si="0"/>
        <v>176914.8899999999</v>
      </c>
      <c r="U49" s="221">
        <f t="shared" si="1"/>
        <v>8.4402531727349517E-2</v>
      </c>
      <c r="V49" s="490">
        <f t="shared" si="2"/>
        <v>29000</v>
      </c>
      <c r="W49" s="221">
        <f t="shared" si="3"/>
        <v>1.2923351158645277E-2</v>
      </c>
      <c r="X49" s="490">
        <f t="shared" si="4"/>
        <v>108000</v>
      </c>
      <c r="Y49" s="221">
        <f t="shared" si="5"/>
        <v>4.9884526558891452E-2</v>
      </c>
    </row>
    <row r="50" spans="1:25" ht="25.5" customHeight="1">
      <c r="A50" s="189" t="s">
        <v>3007</v>
      </c>
      <c r="B50" s="200" t="s">
        <v>3000</v>
      </c>
      <c r="C50" s="164" t="s">
        <v>3674</v>
      </c>
      <c r="D50" s="164" t="s">
        <v>3672</v>
      </c>
      <c r="E50" s="156" t="s">
        <v>2324</v>
      </c>
      <c r="F50" s="151" t="s">
        <v>2323</v>
      </c>
      <c r="G50" s="250"/>
      <c r="H50" s="250"/>
      <c r="I50" s="175"/>
      <c r="J50" s="263"/>
      <c r="K50" s="184"/>
      <c r="M50" s="167"/>
      <c r="N50" s="218">
        <v>0</v>
      </c>
      <c r="O50" s="219">
        <v>0</v>
      </c>
      <c r="P50" s="219">
        <v>0</v>
      </c>
      <c r="Q50" s="219">
        <v>0</v>
      </c>
      <c r="R50" s="219">
        <v>0</v>
      </c>
      <c r="S50" s="220">
        <v>0</v>
      </c>
      <c r="T50" s="490">
        <f t="shared" si="0"/>
        <v>0</v>
      </c>
      <c r="U50" s="221" t="str">
        <f t="shared" si="1"/>
        <v/>
      </c>
      <c r="V50" s="490">
        <f t="shared" si="2"/>
        <v>0</v>
      </c>
      <c r="W50" s="221" t="str">
        <f t="shared" si="3"/>
        <v/>
      </c>
      <c r="X50" s="490">
        <f t="shared" si="4"/>
        <v>0</v>
      </c>
      <c r="Y50" s="221" t="str">
        <f t="shared" si="5"/>
        <v/>
      </c>
    </row>
    <row r="51" spans="1:25" ht="25.5" customHeight="1">
      <c r="A51" s="188" t="s">
        <v>2325</v>
      </c>
      <c r="B51" s="201" t="s">
        <v>3000</v>
      </c>
      <c r="C51" s="155" t="s">
        <v>3674</v>
      </c>
      <c r="D51" s="155" t="s">
        <v>3670</v>
      </c>
      <c r="E51" s="150" t="s">
        <v>2324</v>
      </c>
      <c r="F51" s="152" t="s">
        <v>2323</v>
      </c>
      <c r="G51" s="250" t="s">
        <v>2137</v>
      </c>
      <c r="H51" s="250" t="s">
        <v>3005</v>
      </c>
      <c r="I51" s="175" t="s">
        <v>3006</v>
      </c>
      <c r="J51" s="263" t="s">
        <v>3595</v>
      </c>
      <c r="K51" s="184" t="s">
        <v>4122</v>
      </c>
      <c r="L51" s="168" t="s">
        <v>3594</v>
      </c>
      <c r="M51" s="167"/>
      <c r="N51" s="218">
        <v>700129.74</v>
      </c>
      <c r="O51" s="219">
        <v>758000</v>
      </c>
      <c r="P51" s="219">
        <v>712000</v>
      </c>
      <c r="Q51" s="219">
        <v>748000</v>
      </c>
      <c r="R51" s="219">
        <v>785000</v>
      </c>
      <c r="S51" s="220">
        <v>785000</v>
      </c>
      <c r="T51" s="490">
        <f t="shared" si="0"/>
        <v>47870.260000000009</v>
      </c>
      <c r="U51" s="221">
        <f t="shared" si="1"/>
        <v>6.8373413190532389E-2</v>
      </c>
      <c r="V51" s="490">
        <f t="shared" si="2"/>
        <v>-10000</v>
      </c>
      <c r="W51" s="221">
        <f t="shared" si="3"/>
        <v>-1.3192612137203167E-2</v>
      </c>
      <c r="X51" s="490">
        <f t="shared" si="4"/>
        <v>36000</v>
      </c>
      <c r="Y51" s="221">
        <f t="shared" si="5"/>
        <v>5.0561797752808987E-2</v>
      </c>
    </row>
    <row r="52" spans="1:25" ht="31.5">
      <c r="A52" s="189" t="s">
        <v>2326</v>
      </c>
      <c r="B52" s="200" t="s">
        <v>3000</v>
      </c>
      <c r="C52" s="164" t="s">
        <v>3676</v>
      </c>
      <c r="D52" s="164" t="s">
        <v>3672</v>
      </c>
      <c r="E52" s="156" t="s">
        <v>2328</v>
      </c>
      <c r="F52" s="151" t="s">
        <v>2327</v>
      </c>
      <c r="G52" s="250"/>
      <c r="H52" s="250"/>
      <c r="I52" s="175"/>
      <c r="J52" s="263"/>
      <c r="K52" s="184"/>
      <c r="M52" s="167"/>
      <c r="N52" s="218">
        <v>0</v>
      </c>
      <c r="O52" s="219">
        <v>0</v>
      </c>
      <c r="P52" s="219">
        <v>0</v>
      </c>
      <c r="Q52" s="219">
        <v>0</v>
      </c>
      <c r="R52" s="219">
        <v>0</v>
      </c>
      <c r="S52" s="220">
        <v>0</v>
      </c>
      <c r="T52" s="490">
        <f t="shared" si="0"/>
        <v>0</v>
      </c>
      <c r="U52" s="221" t="str">
        <f t="shared" si="1"/>
        <v/>
      </c>
      <c r="V52" s="490">
        <f t="shared" si="2"/>
        <v>0</v>
      </c>
      <c r="W52" s="221" t="str">
        <f t="shared" si="3"/>
        <v/>
      </c>
      <c r="X52" s="490">
        <f t="shared" si="4"/>
        <v>0</v>
      </c>
      <c r="Y52" s="221" t="str">
        <f t="shared" si="5"/>
        <v/>
      </c>
    </row>
    <row r="53" spans="1:25" ht="31.5">
      <c r="A53" s="188" t="s">
        <v>2329</v>
      </c>
      <c r="B53" s="201" t="s">
        <v>3000</v>
      </c>
      <c r="C53" s="155" t="s">
        <v>3676</v>
      </c>
      <c r="D53" s="155" t="s">
        <v>3670</v>
      </c>
      <c r="E53" s="150" t="s">
        <v>2328</v>
      </c>
      <c r="F53" s="152" t="s">
        <v>2327</v>
      </c>
      <c r="G53" s="250" t="s">
        <v>2137</v>
      </c>
      <c r="H53" s="250" t="s">
        <v>3005</v>
      </c>
      <c r="I53" s="175" t="s">
        <v>3006</v>
      </c>
      <c r="J53" s="263" t="s">
        <v>3595</v>
      </c>
      <c r="K53" s="184" t="s">
        <v>4122</v>
      </c>
      <c r="L53" s="168" t="s">
        <v>3594</v>
      </c>
      <c r="M53" s="167"/>
      <c r="N53" s="218">
        <v>460294.48</v>
      </c>
      <c r="O53" s="219">
        <v>430000</v>
      </c>
      <c r="P53" s="219">
        <v>445000</v>
      </c>
      <c r="Q53" s="219">
        <v>467000</v>
      </c>
      <c r="R53" s="219">
        <v>490000</v>
      </c>
      <c r="S53" s="220">
        <v>490000</v>
      </c>
      <c r="T53" s="490">
        <f t="shared" si="0"/>
        <v>6705.5200000000186</v>
      </c>
      <c r="U53" s="221">
        <f t="shared" si="1"/>
        <v>1.4567891407257413E-2</v>
      </c>
      <c r="V53" s="490">
        <f t="shared" si="2"/>
        <v>37000</v>
      </c>
      <c r="W53" s="221">
        <f t="shared" si="3"/>
        <v>8.6046511627906982E-2</v>
      </c>
      <c r="X53" s="490">
        <f t="shared" si="4"/>
        <v>22000</v>
      </c>
      <c r="Y53" s="221">
        <f t="shared" si="5"/>
        <v>4.9438202247191011E-2</v>
      </c>
    </row>
    <row r="54" spans="1:25" ht="25.5" customHeight="1">
      <c r="A54" s="189" t="s">
        <v>2330</v>
      </c>
      <c r="B54" s="200" t="s">
        <v>3000</v>
      </c>
      <c r="C54" s="164" t="s">
        <v>3677</v>
      </c>
      <c r="D54" s="164" t="s">
        <v>3672</v>
      </c>
      <c r="E54" s="156" t="s">
        <v>5327</v>
      </c>
      <c r="F54" s="151" t="s">
        <v>2331</v>
      </c>
      <c r="G54" s="250"/>
      <c r="H54" s="250"/>
      <c r="I54" s="175"/>
      <c r="J54" s="263"/>
      <c r="K54" s="184"/>
      <c r="M54" s="167"/>
      <c r="N54" s="218">
        <v>0</v>
      </c>
      <c r="O54" s="219">
        <v>0</v>
      </c>
      <c r="P54" s="219">
        <v>0</v>
      </c>
      <c r="Q54" s="219">
        <v>0</v>
      </c>
      <c r="R54" s="219">
        <v>0</v>
      </c>
      <c r="S54" s="220">
        <v>0</v>
      </c>
      <c r="T54" s="490">
        <f t="shared" si="0"/>
        <v>0</v>
      </c>
      <c r="U54" s="221" t="str">
        <f t="shared" si="1"/>
        <v/>
      </c>
      <c r="V54" s="490">
        <f t="shared" si="2"/>
        <v>0</v>
      </c>
      <c r="W54" s="221" t="str">
        <f t="shared" si="3"/>
        <v/>
      </c>
      <c r="X54" s="490">
        <f t="shared" si="4"/>
        <v>0</v>
      </c>
      <c r="Y54" s="221" t="str">
        <f t="shared" si="5"/>
        <v/>
      </c>
    </row>
    <row r="55" spans="1:25" ht="25.5" customHeight="1">
      <c r="A55" s="188" t="s">
        <v>2332</v>
      </c>
      <c r="B55" s="201" t="s">
        <v>3000</v>
      </c>
      <c r="C55" s="155" t="s">
        <v>3677</v>
      </c>
      <c r="D55" s="155" t="s">
        <v>3670</v>
      </c>
      <c r="E55" s="150" t="s">
        <v>5327</v>
      </c>
      <c r="F55" s="152" t="s">
        <v>2331</v>
      </c>
      <c r="G55" s="250" t="s">
        <v>2137</v>
      </c>
      <c r="H55" s="250" t="s">
        <v>3005</v>
      </c>
      <c r="I55" s="175" t="s">
        <v>3006</v>
      </c>
      <c r="J55" s="263" t="s">
        <v>3595</v>
      </c>
      <c r="K55" s="184" t="s">
        <v>4122</v>
      </c>
      <c r="L55" s="168" t="s">
        <v>3594</v>
      </c>
      <c r="M55" s="167"/>
      <c r="N55" s="218">
        <v>8921.67</v>
      </c>
      <c r="O55" s="219">
        <v>5000</v>
      </c>
      <c r="P55" s="219">
        <v>7000</v>
      </c>
      <c r="Q55" s="219">
        <v>7000</v>
      </c>
      <c r="R55" s="219">
        <v>7000</v>
      </c>
      <c r="S55" s="220">
        <v>7000</v>
      </c>
      <c r="T55" s="490">
        <f t="shared" si="0"/>
        <v>-1921.67</v>
      </c>
      <c r="U55" s="221">
        <f t="shared" si="1"/>
        <v>-0.21539353058339974</v>
      </c>
      <c r="V55" s="490">
        <f t="shared" si="2"/>
        <v>2000</v>
      </c>
      <c r="W55" s="221">
        <f t="shared" si="3"/>
        <v>0.4</v>
      </c>
      <c r="X55" s="490">
        <f t="shared" si="4"/>
        <v>0</v>
      </c>
      <c r="Y55" s="221">
        <f t="shared" si="5"/>
        <v>0</v>
      </c>
    </row>
    <row r="56" spans="1:25" ht="25.5" customHeight="1">
      <c r="A56" s="187" t="s">
        <v>2333</v>
      </c>
      <c r="B56" s="213" t="s">
        <v>2334</v>
      </c>
      <c r="C56" s="214" t="s">
        <v>3671</v>
      </c>
      <c r="D56" s="214" t="s">
        <v>3672</v>
      </c>
      <c r="E56" s="215" t="s">
        <v>5328</v>
      </c>
      <c r="F56" s="215" t="s">
        <v>5329</v>
      </c>
      <c r="G56" s="249"/>
      <c r="H56" s="249"/>
      <c r="I56" s="216"/>
      <c r="J56" s="262"/>
      <c r="K56" s="217"/>
      <c r="L56" s="282"/>
      <c r="M56" s="228"/>
      <c r="N56" s="218">
        <v>0</v>
      </c>
      <c r="O56" s="219">
        <v>0</v>
      </c>
      <c r="P56" s="219">
        <v>0</v>
      </c>
      <c r="Q56" s="219">
        <v>0</v>
      </c>
      <c r="R56" s="219">
        <v>0</v>
      </c>
      <c r="S56" s="220">
        <v>0</v>
      </c>
      <c r="T56" s="490">
        <f t="shared" si="0"/>
        <v>0</v>
      </c>
      <c r="U56" s="221" t="str">
        <f t="shared" si="1"/>
        <v/>
      </c>
      <c r="V56" s="490">
        <f t="shared" si="2"/>
        <v>0</v>
      </c>
      <c r="W56" s="221" t="str">
        <f t="shared" si="3"/>
        <v/>
      </c>
      <c r="X56" s="490">
        <f t="shared" si="4"/>
        <v>0</v>
      </c>
      <c r="Y56" s="221" t="str">
        <f t="shared" si="5"/>
        <v/>
      </c>
    </row>
    <row r="57" spans="1:25" ht="25.5" customHeight="1">
      <c r="A57" s="189" t="s">
        <v>2335</v>
      </c>
      <c r="B57" s="200" t="s">
        <v>2334</v>
      </c>
      <c r="C57" s="164" t="s">
        <v>3673</v>
      </c>
      <c r="D57" s="164" t="s">
        <v>3672</v>
      </c>
      <c r="E57" s="156" t="s">
        <v>2337</v>
      </c>
      <c r="F57" s="151" t="s">
        <v>2336</v>
      </c>
      <c r="G57" s="250"/>
      <c r="H57" s="250"/>
      <c r="I57" s="175"/>
      <c r="J57" s="263"/>
      <c r="K57" s="184"/>
      <c r="M57" s="167"/>
      <c r="N57" s="218">
        <v>0</v>
      </c>
      <c r="O57" s="219">
        <v>0</v>
      </c>
      <c r="P57" s="219">
        <v>0</v>
      </c>
      <c r="Q57" s="219">
        <v>0</v>
      </c>
      <c r="R57" s="219">
        <v>0</v>
      </c>
      <c r="S57" s="220">
        <v>0</v>
      </c>
      <c r="T57" s="490">
        <f t="shared" si="0"/>
        <v>0</v>
      </c>
      <c r="U57" s="221" t="str">
        <f t="shared" si="1"/>
        <v/>
      </c>
      <c r="V57" s="490">
        <f t="shared" si="2"/>
        <v>0</v>
      </c>
      <c r="W57" s="221" t="str">
        <f t="shared" si="3"/>
        <v/>
      </c>
      <c r="X57" s="490">
        <f t="shared" si="4"/>
        <v>0</v>
      </c>
      <c r="Y57" s="221" t="str">
        <f t="shared" si="5"/>
        <v/>
      </c>
    </row>
    <row r="58" spans="1:25" ht="25.5" customHeight="1">
      <c r="A58" s="188" t="s">
        <v>2338</v>
      </c>
      <c r="B58" s="201" t="s">
        <v>2334</v>
      </c>
      <c r="C58" s="155" t="s">
        <v>3673</v>
      </c>
      <c r="D58" s="155" t="s">
        <v>3670</v>
      </c>
      <c r="E58" s="150" t="s">
        <v>2337</v>
      </c>
      <c r="F58" s="152" t="s">
        <v>2336</v>
      </c>
      <c r="G58" s="250" t="s">
        <v>43</v>
      </c>
      <c r="H58" s="250" t="s">
        <v>2339</v>
      </c>
      <c r="I58" s="175" t="s">
        <v>3485</v>
      </c>
      <c r="J58" s="263" t="s">
        <v>3359</v>
      </c>
      <c r="K58" s="184" t="s">
        <v>3360</v>
      </c>
      <c r="L58" s="5" t="s">
        <v>2340</v>
      </c>
      <c r="M58" s="167"/>
      <c r="N58" s="218">
        <v>7041495.4100000001</v>
      </c>
      <c r="O58" s="219">
        <v>7557000</v>
      </c>
      <c r="P58" s="219">
        <v>7300000</v>
      </c>
      <c r="Q58" s="219">
        <v>7470000</v>
      </c>
      <c r="R58" s="219">
        <v>7859000</v>
      </c>
      <c r="S58" s="220">
        <v>7859000</v>
      </c>
      <c r="T58" s="490">
        <f t="shared" si="0"/>
        <v>428504.58999999985</v>
      </c>
      <c r="U58" s="221">
        <f t="shared" si="1"/>
        <v>6.0854202843256537E-2</v>
      </c>
      <c r="V58" s="490">
        <f t="shared" si="2"/>
        <v>-87000</v>
      </c>
      <c r="W58" s="221">
        <f t="shared" si="3"/>
        <v>-1.1512504962286622E-2</v>
      </c>
      <c r="X58" s="490">
        <f t="shared" si="4"/>
        <v>170000</v>
      </c>
      <c r="Y58" s="221">
        <f t="shared" si="5"/>
        <v>2.3287671232876714E-2</v>
      </c>
    </row>
    <row r="59" spans="1:25" ht="25.5" customHeight="1">
      <c r="A59" s="190" t="s">
        <v>3486</v>
      </c>
      <c r="B59" s="202" t="s">
        <v>2334</v>
      </c>
      <c r="C59" s="157" t="s">
        <v>3673</v>
      </c>
      <c r="D59" s="157" t="s">
        <v>3680</v>
      </c>
      <c r="E59" s="152" t="s">
        <v>3487</v>
      </c>
      <c r="F59" s="152" t="s">
        <v>3488</v>
      </c>
      <c r="G59" s="251" t="s">
        <v>46</v>
      </c>
      <c r="H59" s="251" t="s">
        <v>3489</v>
      </c>
      <c r="I59" s="176" t="s">
        <v>3490</v>
      </c>
      <c r="J59" s="263" t="s">
        <v>3359</v>
      </c>
      <c r="K59" s="184" t="s">
        <v>3360</v>
      </c>
      <c r="L59" s="5" t="s">
        <v>2340</v>
      </c>
      <c r="M59" s="167"/>
      <c r="N59" s="218">
        <v>0</v>
      </c>
      <c r="O59" s="219">
        <v>0</v>
      </c>
      <c r="P59" s="219">
        <v>0</v>
      </c>
      <c r="Q59" s="219">
        <v>0</v>
      </c>
      <c r="R59" s="219">
        <v>0</v>
      </c>
      <c r="S59" s="220">
        <v>0</v>
      </c>
      <c r="T59" s="490">
        <f t="shared" si="0"/>
        <v>0</v>
      </c>
      <c r="U59" s="221" t="str">
        <f t="shared" si="1"/>
        <v/>
      </c>
      <c r="V59" s="490">
        <f t="shared" si="2"/>
        <v>0</v>
      </c>
      <c r="W59" s="221" t="str">
        <f t="shared" si="3"/>
        <v/>
      </c>
      <c r="X59" s="490">
        <f t="shared" si="4"/>
        <v>0</v>
      </c>
      <c r="Y59" s="221" t="str">
        <f t="shared" si="5"/>
        <v/>
      </c>
    </row>
    <row r="60" spans="1:25" ht="25.5" customHeight="1">
      <c r="A60" s="189" t="s">
        <v>2342</v>
      </c>
      <c r="B60" s="200" t="s">
        <v>2334</v>
      </c>
      <c r="C60" s="164" t="s">
        <v>3674</v>
      </c>
      <c r="D60" s="164" t="s">
        <v>3672</v>
      </c>
      <c r="E60" s="156" t="s">
        <v>2344</v>
      </c>
      <c r="F60" s="151" t="s">
        <v>2343</v>
      </c>
      <c r="G60" s="250"/>
      <c r="H60" s="250"/>
      <c r="I60" s="175"/>
      <c r="J60" s="263"/>
      <c r="K60" s="184"/>
      <c r="M60" s="167"/>
      <c r="N60" s="218">
        <v>0</v>
      </c>
      <c r="O60" s="219">
        <v>0</v>
      </c>
      <c r="P60" s="219">
        <v>0</v>
      </c>
      <c r="Q60" s="219">
        <v>0</v>
      </c>
      <c r="R60" s="219">
        <v>0</v>
      </c>
      <c r="S60" s="220">
        <v>0</v>
      </c>
      <c r="T60" s="490">
        <f t="shared" si="0"/>
        <v>0</v>
      </c>
      <c r="U60" s="221" t="str">
        <f t="shared" si="1"/>
        <v/>
      </c>
      <c r="V60" s="490">
        <f t="shared" si="2"/>
        <v>0</v>
      </c>
      <c r="W60" s="221" t="str">
        <f t="shared" si="3"/>
        <v/>
      </c>
      <c r="X60" s="490">
        <f t="shared" si="4"/>
        <v>0</v>
      </c>
      <c r="Y60" s="221" t="str">
        <f t="shared" si="5"/>
        <v/>
      </c>
    </row>
    <row r="61" spans="1:25" ht="25.5" customHeight="1">
      <c r="A61" s="188" t="s">
        <v>2345</v>
      </c>
      <c r="B61" s="201" t="s">
        <v>2334</v>
      </c>
      <c r="C61" s="155" t="s">
        <v>3674</v>
      </c>
      <c r="D61" s="155" t="s">
        <v>3670</v>
      </c>
      <c r="E61" s="150" t="s">
        <v>2344</v>
      </c>
      <c r="F61" s="152" t="s">
        <v>2343</v>
      </c>
      <c r="G61" s="250" t="s">
        <v>49</v>
      </c>
      <c r="H61" s="250" t="s">
        <v>2346</v>
      </c>
      <c r="I61" s="175" t="s">
        <v>3491</v>
      </c>
      <c r="J61" s="263" t="s">
        <v>3359</v>
      </c>
      <c r="K61" s="184" t="s">
        <v>3360</v>
      </c>
      <c r="L61" s="5" t="s">
        <v>2340</v>
      </c>
      <c r="M61" s="167"/>
      <c r="N61" s="218">
        <v>8939725.6199999992</v>
      </c>
      <c r="O61" s="219">
        <v>9474000</v>
      </c>
      <c r="P61" s="219">
        <v>9230000</v>
      </c>
      <c r="Q61" s="219">
        <v>9411000</v>
      </c>
      <c r="R61" s="219">
        <v>9701000</v>
      </c>
      <c r="S61" s="220">
        <v>9701000</v>
      </c>
      <c r="T61" s="490">
        <f t="shared" si="0"/>
        <v>471274.38000000082</v>
      </c>
      <c r="U61" s="221">
        <f t="shared" si="1"/>
        <v>5.2716872981611811E-2</v>
      </c>
      <c r="V61" s="490">
        <f t="shared" si="2"/>
        <v>-63000</v>
      </c>
      <c r="W61" s="221">
        <f t="shared" si="3"/>
        <v>-6.6497783407219761E-3</v>
      </c>
      <c r="X61" s="490">
        <f t="shared" si="4"/>
        <v>181000</v>
      </c>
      <c r="Y61" s="221">
        <f t="shared" si="5"/>
        <v>1.960996749729144E-2</v>
      </c>
    </row>
    <row r="62" spans="1:25" ht="25.5" customHeight="1">
      <c r="A62" s="189" t="s">
        <v>2347</v>
      </c>
      <c r="B62" s="200" t="s">
        <v>2334</v>
      </c>
      <c r="C62" s="164" t="s">
        <v>3676</v>
      </c>
      <c r="D62" s="164" t="s">
        <v>3672</v>
      </c>
      <c r="E62" s="156" t="s">
        <v>2349</v>
      </c>
      <c r="F62" s="151" t="s">
        <v>2348</v>
      </c>
      <c r="G62" s="250"/>
      <c r="H62" s="250"/>
      <c r="I62" s="175"/>
      <c r="J62" s="263"/>
      <c r="K62" s="184"/>
      <c r="M62" s="167"/>
      <c r="N62" s="218">
        <v>0</v>
      </c>
      <c r="O62" s="219">
        <v>0</v>
      </c>
      <c r="P62" s="219">
        <v>0</v>
      </c>
      <c r="Q62" s="219">
        <v>0</v>
      </c>
      <c r="R62" s="219">
        <v>0</v>
      </c>
      <c r="S62" s="220">
        <v>0</v>
      </c>
      <c r="T62" s="490">
        <f t="shared" si="0"/>
        <v>0</v>
      </c>
      <c r="U62" s="221" t="str">
        <f t="shared" si="1"/>
        <v/>
      </c>
      <c r="V62" s="490">
        <f t="shared" si="2"/>
        <v>0</v>
      </c>
      <c r="W62" s="221" t="str">
        <f t="shared" si="3"/>
        <v/>
      </c>
      <c r="X62" s="490">
        <f t="shared" si="4"/>
        <v>0</v>
      </c>
      <c r="Y62" s="221" t="str">
        <f t="shared" si="5"/>
        <v/>
      </c>
    </row>
    <row r="63" spans="1:25" ht="25.5" customHeight="1">
      <c r="A63" s="188" t="s">
        <v>2350</v>
      </c>
      <c r="B63" s="201" t="s">
        <v>2334</v>
      </c>
      <c r="C63" s="155" t="s">
        <v>3676</v>
      </c>
      <c r="D63" s="155" t="s">
        <v>3670</v>
      </c>
      <c r="E63" s="150" t="s">
        <v>2352</v>
      </c>
      <c r="F63" s="152" t="s">
        <v>2351</v>
      </c>
      <c r="G63" s="250" t="s">
        <v>715</v>
      </c>
      <c r="H63" s="250" t="s">
        <v>3492</v>
      </c>
      <c r="I63" s="175" t="s">
        <v>3493</v>
      </c>
      <c r="J63" s="263" t="s">
        <v>3359</v>
      </c>
      <c r="K63" s="184" t="s">
        <v>3360</v>
      </c>
      <c r="L63" s="5" t="s">
        <v>2340</v>
      </c>
      <c r="M63" s="167"/>
      <c r="N63" s="218">
        <v>4191685.46</v>
      </c>
      <c r="O63" s="219">
        <v>5149800</v>
      </c>
      <c r="P63" s="219">
        <v>4410000</v>
      </c>
      <c r="Q63" s="219">
        <v>4671000</v>
      </c>
      <c r="R63" s="219">
        <v>5178000</v>
      </c>
      <c r="S63" s="220">
        <v>5178000</v>
      </c>
      <c r="T63" s="490">
        <f t="shared" si="0"/>
        <v>479314.54000000004</v>
      </c>
      <c r="U63" s="221">
        <f t="shared" si="1"/>
        <v>0.11434888055746435</v>
      </c>
      <c r="V63" s="490">
        <f t="shared" si="2"/>
        <v>-478800</v>
      </c>
      <c r="W63" s="221">
        <f t="shared" si="3"/>
        <v>-9.2974484445997901E-2</v>
      </c>
      <c r="X63" s="490">
        <f t="shared" si="4"/>
        <v>261000</v>
      </c>
      <c r="Y63" s="221">
        <f t="shared" si="5"/>
        <v>5.9183673469387757E-2</v>
      </c>
    </row>
    <row r="64" spans="1:25" ht="25.5" customHeight="1">
      <c r="A64" s="190" t="s">
        <v>2353</v>
      </c>
      <c r="B64" s="202" t="s">
        <v>2334</v>
      </c>
      <c r="C64" s="157" t="s">
        <v>3676</v>
      </c>
      <c r="D64" s="157" t="s">
        <v>2573</v>
      </c>
      <c r="E64" s="152" t="s">
        <v>2355</v>
      </c>
      <c r="F64" s="152" t="s">
        <v>2354</v>
      </c>
      <c r="G64" s="250" t="s">
        <v>715</v>
      </c>
      <c r="H64" s="250" t="s">
        <v>3492</v>
      </c>
      <c r="I64" s="175" t="s">
        <v>3493</v>
      </c>
      <c r="J64" s="263" t="s">
        <v>3359</v>
      </c>
      <c r="K64" s="184" t="s">
        <v>3360</v>
      </c>
      <c r="L64" s="5" t="s">
        <v>2340</v>
      </c>
      <c r="M64" s="167"/>
      <c r="N64" s="218">
        <v>2150301.81</v>
      </c>
      <c r="O64" s="219">
        <v>2399700</v>
      </c>
      <c r="P64" s="219">
        <v>2270000</v>
      </c>
      <c r="Q64" s="219">
        <v>2338000</v>
      </c>
      <c r="R64" s="219">
        <v>2408000</v>
      </c>
      <c r="S64" s="220">
        <v>2408000</v>
      </c>
      <c r="T64" s="490">
        <f t="shared" si="0"/>
        <v>187698.18999999994</v>
      </c>
      <c r="U64" s="221">
        <f t="shared" si="1"/>
        <v>8.7289230342972146E-2</v>
      </c>
      <c r="V64" s="490">
        <f t="shared" si="2"/>
        <v>-61700</v>
      </c>
      <c r="W64" s="221">
        <f t="shared" si="3"/>
        <v>-2.5711547276742925E-2</v>
      </c>
      <c r="X64" s="490">
        <f t="shared" si="4"/>
        <v>68000</v>
      </c>
      <c r="Y64" s="221">
        <f t="shared" si="5"/>
        <v>2.9955947136563875E-2</v>
      </c>
    </row>
    <row r="65" spans="1:25" ht="25.5" customHeight="1">
      <c r="A65" s="189" t="s">
        <v>2356</v>
      </c>
      <c r="B65" s="200" t="s">
        <v>2334</v>
      </c>
      <c r="C65" s="164" t="s">
        <v>3677</v>
      </c>
      <c r="D65" s="164" t="s">
        <v>3672</v>
      </c>
      <c r="E65" s="156" t="s">
        <v>2358</v>
      </c>
      <c r="F65" s="151" t="s">
        <v>2357</v>
      </c>
      <c r="G65" s="250"/>
      <c r="H65" s="250"/>
      <c r="I65" s="175"/>
      <c r="J65" s="263"/>
      <c r="K65" s="184"/>
      <c r="M65" s="167"/>
      <c r="N65" s="218">
        <v>0</v>
      </c>
      <c r="O65" s="219">
        <v>0</v>
      </c>
      <c r="P65" s="219">
        <v>0</v>
      </c>
      <c r="Q65" s="219">
        <v>0</v>
      </c>
      <c r="R65" s="219">
        <v>0</v>
      </c>
      <c r="S65" s="220">
        <v>0</v>
      </c>
      <c r="T65" s="490">
        <f t="shared" si="0"/>
        <v>0</v>
      </c>
      <c r="U65" s="221" t="str">
        <f t="shared" si="1"/>
        <v/>
      </c>
      <c r="V65" s="490">
        <f t="shared" si="2"/>
        <v>0</v>
      </c>
      <c r="W65" s="221" t="str">
        <f t="shared" si="3"/>
        <v/>
      </c>
      <c r="X65" s="490">
        <f t="shared" si="4"/>
        <v>0</v>
      </c>
      <c r="Y65" s="221" t="str">
        <f t="shared" si="5"/>
        <v/>
      </c>
    </row>
    <row r="66" spans="1:25" ht="25.5" customHeight="1">
      <c r="A66" s="188" t="s">
        <v>2359</v>
      </c>
      <c r="B66" s="201" t="s">
        <v>2334</v>
      </c>
      <c r="C66" s="155" t="s">
        <v>3677</v>
      </c>
      <c r="D66" s="155" t="s">
        <v>3670</v>
      </c>
      <c r="E66" s="150" t="s">
        <v>2358</v>
      </c>
      <c r="F66" s="152" t="s">
        <v>2357</v>
      </c>
      <c r="G66" s="250" t="s">
        <v>712</v>
      </c>
      <c r="H66" s="250" t="s">
        <v>3494</v>
      </c>
      <c r="I66" s="175" t="s">
        <v>3495</v>
      </c>
      <c r="J66" s="263" t="s">
        <v>3359</v>
      </c>
      <c r="K66" s="184" t="s">
        <v>3360</v>
      </c>
      <c r="L66" s="5" t="s">
        <v>2340</v>
      </c>
      <c r="M66" s="167"/>
      <c r="N66" s="218">
        <v>363295.51</v>
      </c>
      <c r="O66" s="219">
        <v>338000</v>
      </c>
      <c r="P66" s="219">
        <v>403000</v>
      </c>
      <c r="Q66" s="219">
        <v>414000</v>
      </c>
      <c r="R66" s="219">
        <v>426000</v>
      </c>
      <c r="S66" s="220">
        <v>426000</v>
      </c>
      <c r="T66" s="490">
        <f t="shared" si="0"/>
        <v>50704.489999999991</v>
      </c>
      <c r="U66" s="221">
        <f t="shared" si="1"/>
        <v>0.13956817137651933</v>
      </c>
      <c r="V66" s="490">
        <f t="shared" si="2"/>
        <v>76000</v>
      </c>
      <c r="W66" s="221">
        <f t="shared" si="3"/>
        <v>0.22485207100591717</v>
      </c>
      <c r="X66" s="490">
        <f t="shared" si="4"/>
        <v>11000</v>
      </c>
      <c r="Y66" s="221">
        <f t="shared" si="5"/>
        <v>2.729528535980149E-2</v>
      </c>
    </row>
    <row r="67" spans="1:25" ht="25.5" customHeight="1">
      <c r="A67" s="189" t="s">
        <v>3496</v>
      </c>
      <c r="B67" s="200" t="s">
        <v>2334</v>
      </c>
      <c r="C67" s="164" t="s">
        <v>3678</v>
      </c>
      <c r="D67" s="164" t="s">
        <v>3672</v>
      </c>
      <c r="E67" s="156" t="s">
        <v>3497</v>
      </c>
      <c r="F67" s="151" t="s">
        <v>3953</v>
      </c>
      <c r="G67" s="250"/>
      <c r="H67" s="250"/>
      <c r="I67" s="175"/>
      <c r="J67" s="263"/>
      <c r="K67" s="184"/>
      <c r="M67" s="167"/>
      <c r="N67" s="218">
        <v>0</v>
      </c>
      <c r="O67" s="219">
        <v>0</v>
      </c>
      <c r="P67" s="219">
        <v>0</v>
      </c>
      <c r="Q67" s="219">
        <v>0</v>
      </c>
      <c r="R67" s="219">
        <v>0</v>
      </c>
      <c r="S67" s="220">
        <v>0</v>
      </c>
      <c r="T67" s="490">
        <f t="shared" si="0"/>
        <v>0</v>
      </c>
      <c r="U67" s="221" t="str">
        <f t="shared" si="1"/>
        <v/>
      </c>
      <c r="V67" s="490">
        <f t="shared" si="2"/>
        <v>0</v>
      </c>
      <c r="W67" s="221" t="str">
        <f t="shared" si="3"/>
        <v/>
      </c>
      <c r="X67" s="490">
        <f t="shared" si="4"/>
        <v>0</v>
      </c>
      <c r="Y67" s="221" t="str">
        <f t="shared" si="5"/>
        <v/>
      </c>
    </row>
    <row r="68" spans="1:25" ht="25.5" customHeight="1">
      <c r="A68" s="188" t="s">
        <v>4331</v>
      </c>
      <c r="B68" s="201" t="s">
        <v>2334</v>
      </c>
      <c r="C68" s="155" t="s">
        <v>3678</v>
      </c>
      <c r="D68" s="155" t="s">
        <v>3670</v>
      </c>
      <c r="E68" s="150" t="s">
        <v>3497</v>
      </c>
      <c r="F68" s="152" t="s">
        <v>3953</v>
      </c>
      <c r="G68" s="250" t="s">
        <v>710</v>
      </c>
      <c r="H68" s="250" t="s">
        <v>4332</v>
      </c>
      <c r="I68" s="175" t="s">
        <v>4855</v>
      </c>
      <c r="J68" s="263" t="s">
        <v>3359</v>
      </c>
      <c r="K68" s="184" t="s">
        <v>3360</v>
      </c>
      <c r="L68" s="5" t="s">
        <v>2340</v>
      </c>
      <c r="M68" s="167"/>
      <c r="N68" s="218">
        <v>0</v>
      </c>
      <c r="O68" s="219">
        <v>0</v>
      </c>
      <c r="P68" s="219">
        <v>0</v>
      </c>
      <c r="Q68" s="219">
        <v>0</v>
      </c>
      <c r="R68" s="219">
        <v>0</v>
      </c>
      <c r="S68" s="220">
        <v>0</v>
      </c>
      <c r="T68" s="490">
        <f t="shared" si="0"/>
        <v>0</v>
      </c>
      <c r="U68" s="221" t="str">
        <f t="shared" si="1"/>
        <v/>
      </c>
      <c r="V68" s="490">
        <f t="shared" si="2"/>
        <v>0</v>
      </c>
      <c r="W68" s="221" t="str">
        <f t="shared" si="3"/>
        <v/>
      </c>
      <c r="X68" s="490">
        <f t="shared" si="4"/>
        <v>0</v>
      </c>
      <c r="Y68" s="221" t="str">
        <f t="shared" si="5"/>
        <v/>
      </c>
    </row>
    <row r="69" spans="1:25" ht="25.5" customHeight="1">
      <c r="A69" s="187" t="s">
        <v>2360</v>
      </c>
      <c r="B69" s="213" t="s">
        <v>2361</v>
      </c>
      <c r="C69" s="214" t="s">
        <v>3671</v>
      </c>
      <c r="D69" s="214" t="s">
        <v>3672</v>
      </c>
      <c r="E69" s="215" t="s">
        <v>2363</v>
      </c>
      <c r="F69" s="215" t="s">
        <v>2362</v>
      </c>
      <c r="G69" s="249"/>
      <c r="H69" s="249"/>
      <c r="I69" s="216"/>
      <c r="J69" s="262"/>
      <c r="K69" s="217"/>
      <c r="L69" s="282"/>
      <c r="M69" s="228"/>
      <c r="N69" s="218">
        <v>0</v>
      </c>
      <c r="O69" s="219">
        <v>0</v>
      </c>
      <c r="P69" s="219">
        <v>0</v>
      </c>
      <c r="Q69" s="219">
        <v>0</v>
      </c>
      <c r="R69" s="219">
        <v>0</v>
      </c>
      <c r="S69" s="220">
        <v>0</v>
      </c>
      <c r="T69" s="490">
        <f t="shared" si="0"/>
        <v>0</v>
      </c>
      <c r="U69" s="221" t="str">
        <f t="shared" si="1"/>
        <v/>
      </c>
      <c r="V69" s="490">
        <f t="shared" si="2"/>
        <v>0</v>
      </c>
      <c r="W69" s="221" t="str">
        <f t="shared" si="3"/>
        <v/>
      </c>
      <c r="X69" s="490">
        <f t="shared" si="4"/>
        <v>0</v>
      </c>
      <c r="Y69" s="221" t="str">
        <f t="shared" si="5"/>
        <v/>
      </c>
    </row>
    <row r="70" spans="1:25" ht="18" customHeight="1">
      <c r="A70" s="189" t="s">
        <v>2364</v>
      </c>
      <c r="B70" s="200" t="s">
        <v>2361</v>
      </c>
      <c r="C70" s="164" t="s">
        <v>3673</v>
      </c>
      <c r="D70" s="164" t="s">
        <v>3672</v>
      </c>
      <c r="E70" s="156" t="s">
        <v>2366</v>
      </c>
      <c r="F70" s="151" t="s">
        <v>2365</v>
      </c>
      <c r="G70" s="250"/>
      <c r="H70" s="250"/>
      <c r="I70" s="175"/>
      <c r="J70" s="263"/>
      <c r="K70" s="184"/>
      <c r="M70" s="167"/>
      <c r="N70" s="218">
        <v>0</v>
      </c>
      <c r="O70" s="219">
        <v>0</v>
      </c>
      <c r="P70" s="219">
        <v>0</v>
      </c>
      <c r="Q70" s="219">
        <v>0</v>
      </c>
      <c r="R70" s="219">
        <v>0</v>
      </c>
      <c r="S70" s="220">
        <v>0</v>
      </c>
      <c r="T70" s="490">
        <f t="shared" si="0"/>
        <v>0</v>
      </c>
      <c r="U70" s="221" t="str">
        <f t="shared" si="1"/>
        <v/>
      </c>
      <c r="V70" s="490">
        <f t="shared" si="2"/>
        <v>0</v>
      </c>
      <c r="W70" s="221" t="str">
        <f t="shared" si="3"/>
        <v/>
      </c>
      <c r="X70" s="490">
        <f t="shared" si="4"/>
        <v>0</v>
      </c>
      <c r="Y70" s="221" t="str">
        <f t="shared" si="5"/>
        <v/>
      </c>
    </row>
    <row r="71" spans="1:25" ht="18" customHeight="1">
      <c r="A71" s="188" t="s">
        <v>2367</v>
      </c>
      <c r="B71" s="201" t="s">
        <v>2361</v>
      </c>
      <c r="C71" s="155" t="s">
        <v>3673</v>
      </c>
      <c r="D71" s="155" t="s">
        <v>3670</v>
      </c>
      <c r="E71" s="150" t="s">
        <v>2366</v>
      </c>
      <c r="F71" s="152" t="s">
        <v>2365</v>
      </c>
      <c r="G71" s="250" t="s">
        <v>1126</v>
      </c>
      <c r="H71" s="250" t="s">
        <v>2368</v>
      </c>
      <c r="I71" s="175" t="s">
        <v>2369</v>
      </c>
      <c r="J71" s="263" t="s">
        <v>3353</v>
      </c>
      <c r="K71" s="184" t="s">
        <v>3354</v>
      </c>
      <c r="L71" s="5" t="s">
        <v>2370</v>
      </c>
      <c r="M71" s="167"/>
      <c r="N71" s="218">
        <v>7887148.6299999999</v>
      </c>
      <c r="O71" s="219">
        <v>8000000</v>
      </c>
      <c r="P71" s="219">
        <v>8000000</v>
      </c>
      <c r="Q71" s="219">
        <v>8610000</v>
      </c>
      <c r="R71" s="219">
        <v>8880000</v>
      </c>
      <c r="S71" s="220">
        <v>8880000</v>
      </c>
      <c r="T71" s="490">
        <f t="shared" si="0"/>
        <v>722851.37000000011</v>
      </c>
      <c r="U71" s="221">
        <f t="shared" si="1"/>
        <v>9.1649264380605458E-2</v>
      </c>
      <c r="V71" s="490">
        <f t="shared" si="2"/>
        <v>610000</v>
      </c>
      <c r="W71" s="221">
        <f t="shared" si="3"/>
        <v>7.6249999999999998E-2</v>
      </c>
      <c r="X71" s="490">
        <f t="shared" si="4"/>
        <v>610000</v>
      </c>
      <c r="Y71" s="221">
        <f t="shared" si="5"/>
        <v>7.6249999999999998E-2</v>
      </c>
    </row>
    <row r="72" spans="1:25" ht="18" customHeight="1">
      <c r="A72" s="189" t="s">
        <v>2372</v>
      </c>
      <c r="B72" s="200" t="s">
        <v>2361</v>
      </c>
      <c r="C72" s="164" t="s">
        <v>3224</v>
      </c>
      <c r="D72" s="164" t="s">
        <v>3672</v>
      </c>
      <c r="E72" s="151" t="s">
        <v>2374</v>
      </c>
      <c r="F72" s="151" t="s">
        <v>2373</v>
      </c>
      <c r="G72" s="250"/>
      <c r="H72" s="250"/>
      <c r="I72" s="175"/>
      <c r="J72" s="263"/>
      <c r="K72" s="184"/>
      <c r="M72" s="167"/>
      <c r="N72" s="218">
        <v>0</v>
      </c>
      <c r="O72" s="219">
        <v>0</v>
      </c>
      <c r="P72" s="219">
        <v>0</v>
      </c>
      <c r="Q72" s="219">
        <v>0</v>
      </c>
      <c r="R72" s="219">
        <v>0</v>
      </c>
      <c r="S72" s="220">
        <v>0</v>
      </c>
      <c r="T72" s="490">
        <f t="shared" si="0"/>
        <v>0</v>
      </c>
      <c r="U72" s="221" t="str">
        <f t="shared" si="1"/>
        <v/>
      </c>
      <c r="V72" s="490">
        <f t="shared" si="2"/>
        <v>0</v>
      </c>
      <c r="W72" s="221" t="str">
        <f t="shared" si="3"/>
        <v/>
      </c>
      <c r="X72" s="490">
        <f t="shared" si="4"/>
        <v>0</v>
      </c>
      <c r="Y72" s="221" t="str">
        <f t="shared" si="5"/>
        <v/>
      </c>
    </row>
    <row r="73" spans="1:25" ht="18" customHeight="1">
      <c r="A73" s="188" t="s">
        <v>2375</v>
      </c>
      <c r="B73" s="201" t="s">
        <v>2361</v>
      </c>
      <c r="C73" s="155" t="s">
        <v>3224</v>
      </c>
      <c r="D73" s="155" t="s">
        <v>3670</v>
      </c>
      <c r="E73" s="150" t="s">
        <v>2374</v>
      </c>
      <c r="F73" s="152" t="s">
        <v>2373</v>
      </c>
      <c r="G73" s="250" t="s">
        <v>1128</v>
      </c>
      <c r="H73" s="250" t="s">
        <v>3954</v>
      </c>
      <c r="I73" s="175" t="s">
        <v>2376</v>
      </c>
      <c r="J73" s="263" t="s">
        <v>3353</v>
      </c>
      <c r="K73" s="184" t="s">
        <v>3354</v>
      </c>
      <c r="L73" s="5" t="s">
        <v>2370</v>
      </c>
      <c r="M73" s="167"/>
      <c r="N73" s="218">
        <v>12894291.310000001</v>
      </c>
      <c r="O73" s="219">
        <v>13696200</v>
      </c>
      <c r="P73" s="219">
        <v>13050000</v>
      </c>
      <c r="Q73" s="219">
        <v>13900000</v>
      </c>
      <c r="R73" s="219">
        <v>14751000</v>
      </c>
      <c r="S73" s="220">
        <v>14751000</v>
      </c>
      <c r="T73" s="490">
        <f t="shared" ref="T73:T136" si="6">IF(N73="","",Q73-N73)</f>
        <v>1005708.6899999995</v>
      </c>
      <c r="U73" s="221">
        <f t="shared" ref="U73:U136" si="7">IF(N73=0,"",T73/N73)</f>
        <v>7.799643003412178E-2</v>
      </c>
      <c r="V73" s="490">
        <f t="shared" ref="V73:V136" si="8">IF(P73="","",Q73-O73)</f>
        <v>203800</v>
      </c>
      <c r="W73" s="221">
        <f t="shared" ref="W73:W136" si="9">IF(O73=0,"",V73/O73)</f>
        <v>1.4880039719046159E-2</v>
      </c>
      <c r="X73" s="490">
        <f t="shared" ref="X73:X136" si="10">IF(P73="","",Q73-P73)</f>
        <v>850000</v>
      </c>
      <c r="Y73" s="221">
        <f t="shared" ref="Y73:Y136" si="11">IF(P73=0,"",X73/P73)</f>
        <v>6.5134099616858232E-2</v>
      </c>
    </row>
    <row r="74" spans="1:25" ht="18" customHeight="1">
      <c r="A74" s="189" t="s">
        <v>2377</v>
      </c>
      <c r="B74" s="200" t="s">
        <v>2361</v>
      </c>
      <c r="C74" s="164" t="s">
        <v>3674</v>
      </c>
      <c r="D74" s="164" t="s">
        <v>3672</v>
      </c>
      <c r="E74" s="156" t="s">
        <v>2378</v>
      </c>
      <c r="F74" s="151" t="s">
        <v>2378</v>
      </c>
      <c r="G74" s="250"/>
      <c r="H74" s="250"/>
      <c r="I74" s="175"/>
      <c r="J74" s="263"/>
      <c r="K74" s="184"/>
      <c r="M74" s="167"/>
      <c r="N74" s="218">
        <v>0</v>
      </c>
      <c r="O74" s="219">
        <v>0</v>
      </c>
      <c r="P74" s="219">
        <v>0</v>
      </c>
      <c r="Q74" s="219">
        <v>0</v>
      </c>
      <c r="R74" s="219">
        <v>0</v>
      </c>
      <c r="S74" s="220">
        <v>0</v>
      </c>
      <c r="T74" s="490">
        <f t="shared" si="6"/>
        <v>0</v>
      </c>
      <c r="U74" s="221" t="str">
        <f t="shared" si="7"/>
        <v/>
      </c>
      <c r="V74" s="490">
        <f t="shared" si="8"/>
        <v>0</v>
      </c>
      <c r="W74" s="221" t="str">
        <f t="shared" si="9"/>
        <v/>
      </c>
      <c r="X74" s="490">
        <f t="shared" si="10"/>
        <v>0</v>
      </c>
      <c r="Y74" s="221" t="str">
        <f t="shared" si="11"/>
        <v/>
      </c>
    </row>
    <row r="75" spans="1:25" ht="18" customHeight="1">
      <c r="A75" s="188" t="s">
        <v>2379</v>
      </c>
      <c r="B75" s="201" t="s">
        <v>2361</v>
      </c>
      <c r="C75" s="155" t="s">
        <v>3674</v>
      </c>
      <c r="D75" s="155" t="s">
        <v>3670</v>
      </c>
      <c r="E75" s="150" t="s">
        <v>2378</v>
      </c>
      <c r="F75" s="152" t="s">
        <v>2378</v>
      </c>
      <c r="G75" s="250" t="s">
        <v>1130</v>
      </c>
      <c r="H75" s="250" t="s">
        <v>3955</v>
      </c>
      <c r="I75" s="175" t="s">
        <v>2380</v>
      </c>
      <c r="J75" s="263" t="s">
        <v>3353</v>
      </c>
      <c r="K75" s="184" t="s">
        <v>3354</v>
      </c>
      <c r="L75" s="5" t="s">
        <v>2370</v>
      </c>
      <c r="M75" s="167"/>
      <c r="N75" s="218">
        <v>467098.84</v>
      </c>
      <c r="O75" s="219">
        <v>458500</v>
      </c>
      <c r="P75" s="219">
        <v>397000</v>
      </c>
      <c r="Q75" s="219">
        <v>461550</v>
      </c>
      <c r="R75" s="219">
        <v>466150</v>
      </c>
      <c r="S75" s="220">
        <v>466150</v>
      </c>
      <c r="T75" s="490">
        <f t="shared" si="6"/>
        <v>-5548.8400000000256</v>
      </c>
      <c r="U75" s="221">
        <f t="shared" si="7"/>
        <v>-1.1879370113614552E-2</v>
      </c>
      <c r="V75" s="490">
        <f t="shared" si="8"/>
        <v>3050</v>
      </c>
      <c r="W75" s="221">
        <f t="shared" si="9"/>
        <v>6.6521264994547436E-3</v>
      </c>
      <c r="X75" s="490">
        <f t="shared" si="10"/>
        <v>64550</v>
      </c>
      <c r="Y75" s="221">
        <f t="shared" si="11"/>
        <v>0.16259445843828715</v>
      </c>
    </row>
    <row r="76" spans="1:25" ht="18" customHeight="1">
      <c r="A76" s="189" t="s">
        <v>2381</v>
      </c>
      <c r="B76" s="200" t="s">
        <v>2361</v>
      </c>
      <c r="C76" s="164" t="s">
        <v>3343</v>
      </c>
      <c r="D76" s="164" t="s">
        <v>3672</v>
      </c>
      <c r="E76" s="151" t="s">
        <v>2383</v>
      </c>
      <c r="F76" s="151" t="s">
        <v>2382</v>
      </c>
      <c r="G76" s="250"/>
      <c r="H76" s="250"/>
      <c r="I76" s="175"/>
      <c r="J76" s="263"/>
      <c r="K76" s="184"/>
      <c r="M76" s="167"/>
      <c r="N76" s="218">
        <v>0</v>
      </c>
      <c r="O76" s="219">
        <v>0</v>
      </c>
      <c r="P76" s="219">
        <v>0</v>
      </c>
      <c r="Q76" s="219">
        <v>0</v>
      </c>
      <c r="R76" s="219">
        <v>0</v>
      </c>
      <c r="S76" s="220">
        <v>0</v>
      </c>
      <c r="T76" s="490">
        <f t="shared" si="6"/>
        <v>0</v>
      </c>
      <c r="U76" s="221" t="str">
        <f t="shared" si="7"/>
        <v/>
      </c>
      <c r="V76" s="490">
        <f t="shared" si="8"/>
        <v>0</v>
      </c>
      <c r="W76" s="221" t="str">
        <f t="shared" si="9"/>
        <v/>
      </c>
      <c r="X76" s="490">
        <f t="shared" si="10"/>
        <v>0</v>
      </c>
      <c r="Y76" s="221" t="str">
        <f t="shared" si="11"/>
        <v/>
      </c>
    </row>
    <row r="77" spans="1:25" ht="18" customHeight="1">
      <c r="A77" s="188" t="s">
        <v>2384</v>
      </c>
      <c r="B77" s="201" t="s">
        <v>2361</v>
      </c>
      <c r="C77" s="155" t="s">
        <v>3343</v>
      </c>
      <c r="D77" s="155" t="s">
        <v>3670</v>
      </c>
      <c r="E77" s="150" t="s">
        <v>2383</v>
      </c>
      <c r="F77" s="152" t="s">
        <v>2382</v>
      </c>
      <c r="G77" s="250" t="s">
        <v>1132</v>
      </c>
      <c r="H77" s="250" t="s">
        <v>3956</v>
      </c>
      <c r="I77" s="175" t="s">
        <v>2385</v>
      </c>
      <c r="J77" s="263" t="s">
        <v>3353</v>
      </c>
      <c r="K77" s="184" t="s">
        <v>3354</v>
      </c>
      <c r="L77" s="5" t="s">
        <v>2370</v>
      </c>
      <c r="M77" s="167"/>
      <c r="N77" s="218">
        <v>2643553.79</v>
      </c>
      <c r="O77" s="219">
        <v>2622400</v>
      </c>
      <c r="P77" s="219">
        <v>2650000</v>
      </c>
      <c r="Q77" s="219">
        <v>2902000</v>
      </c>
      <c r="R77" s="219">
        <v>3212000</v>
      </c>
      <c r="S77" s="220">
        <v>3212000</v>
      </c>
      <c r="T77" s="490">
        <f t="shared" si="6"/>
        <v>258446.20999999996</v>
      </c>
      <c r="U77" s="221">
        <f t="shared" si="7"/>
        <v>9.7764687436150091E-2</v>
      </c>
      <c r="V77" s="490">
        <f t="shared" si="8"/>
        <v>279600</v>
      </c>
      <c r="W77" s="221">
        <f t="shared" si="9"/>
        <v>0.10661989017693715</v>
      </c>
      <c r="X77" s="490">
        <f t="shared" si="10"/>
        <v>252000</v>
      </c>
      <c r="Y77" s="221">
        <f t="shared" si="11"/>
        <v>9.5094339622641508E-2</v>
      </c>
    </row>
    <row r="78" spans="1:25" ht="20.25" customHeight="1">
      <c r="A78" s="189" t="s">
        <v>2386</v>
      </c>
      <c r="B78" s="200" t="s">
        <v>2361</v>
      </c>
      <c r="C78" s="164" t="s">
        <v>3676</v>
      </c>
      <c r="D78" s="164" t="s">
        <v>3672</v>
      </c>
      <c r="E78" s="156" t="s">
        <v>2388</v>
      </c>
      <c r="F78" s="151" t="s">
        <v>2387</v>
      </c>
      <c r="G78" s="250"/>
      <c r="H78" s="250"/>
      <c r="I78" s="175"/>
      <c r="J78" s="263"/>
      <c r="K78" s="184"/>
      <c r="M78" s="167"/>
      <c r="N78" s="218">
        <v>0</v>
      </c>
      <c r="O78" s="219">
        <v>0</v>
      </c>
      <c r="P78" s="219">
        <v>0</v>
      </c>
      <c r="Q78" s="219">
        <v>0</v>
      </c>
      <c r="R78" s="219">
        <v>0</v>
      </c>
      <c r="S78" s="220">
        <v>0</v>
      </c>
      <c r="T78" s="490">
        <f t="shared" si="6"/>
        <v>0</v>
      </c>
      <c r="U78" s="221" t="str">
        <f t="shared" si="7"/>
        <v/>
      </c>
      <c r="V78" s="490">
        <f t="shared" si="8"/>
        <v>0</v>
      </c>
      <c r="W78" s="221" t="str">
        <f t="shared" si="9"/>
        <v/>
      </c>
      <c r="X78" s="490">
        <f t="shared" si="10"/>
        <v>0</v>
      </c>
      <c r="Y78" s="221" t="str">
        <f t="shared" si="11"/>
        <v/>
      </c>
    </row>
    <row r="79" spans="1:25" ht="18" customHeight="1">
      <c r="A79" s="188" t="s">
        <v>2389</v>
      </c>
      <c r="B79" s="201" t="s">
        <v>2361</v>
      </c>
      <c r="C79" s="155" t="s">
        <v>3676</v>
      </c>
      <c r="D79" s="155" t="s">
        <v>3670</v>
      </c>
      <c r="E79" s="152" t="s">
        <v>2388</v>
      </c>
      <c r="F79" s="152" t="s">
        <v>2387</v>
      </c>
      <c r="G79" s="250" t="s">
        <v>1134</v>
      </c>
      <c r="H79" s="250" t="s">
        <v>2390</v>
      </c>
      <c r="I79" s="175" t="s">
        <v>3957</v>
      </c>
      <c r="J79" s="263" t="s">
        <v>3353</v>
      </c>
      <c r="K79" s="184" t="s">
        <v>3354</v>
      </c>
      <c r="L79" s="5" t="s">
        <v>2370</v>
      </c>
      <c r="M79" s="167"/>
      <c r="N79" s="218">
        <v>593606.93999999994</v>
      </c>
      <c r="O79" s="219">
        <v>755000</v>
      </c>
      <c r="P79" s="219">
        <v>655000</v>
      </c>
      <c r="Q79" s="219">
        <v>665000</v>
      </c>
      <c r="R79" s="219">
        <v>675000</v>
      </c>
      <c r="S79" s="220">
        <v>675000</v>
      </c>
      <c r="T79" s="490">
        <f t="shared" si="6"/>
        <v>71393.060000000056</v>
      </c>
      <c r="U79" s="221">
        <f t="shared" si="7"/>
        <v>0.12026992137255009</v>
      </c>
      <c r="V79" s="490">
        <f t="shared" si="8"/>
        <v>-90000</v>
      </c>
      <c r="W79" s="221">
        <f t="shared" si="9"/>
        <v>-0.11920529801324503</v>
      </c>
      <c r="X79" s="490">
        <f t="shared" si="10"/>
        <v>10000</v>
      </c>
      <c r="Y79" s="221">
        <f t="shared" si="11"/>
        <v>1.5267175572519083E-2</v>
      </c>
    </row>
    <row r="80" spans="1:25" ht="18" customHeight="1">
      <c r="A80" s="189" t="s">
        <v>2391</v>
      </c>
      <c r="B80" s="200" t="s">
        <v>2361</v>
      </c>
      <c r="C80" s="164" t="s">
        <v>3344</v>
      </c>
      <c r="D80" s="164" t="s">
        <v>3672</v>
      </c>
      <c r="E80" s="151" t="s">
        <v>2393</v>
      </c>
      <c r="F80" s="151" t="s">
        <v>2392</v>
      </c>
      <c r="G80" s="250"/>
      <c r="H80" s="250"/>
      <c r="I80" s="175"/>
      <c r="J80" s="263"/>
      <c r="K80" s="184"/>
      <c r="M80" s="167"/>
      <c r="N80" s="218">
        <v>0</v>
      </c>
      <c r="O80" s="219">
        <v>0</v>
      </c>
      <c r="P80" s="219">
        <v>0</v>
      </c>
      <c r="Q80" s="219">
        <v>0</v>
      </c>
      <c r="R80" s="219">
        <v>0</v>
      </c>
      <c r="S80" s="220">
        <v>0</v>
      </c>
      <c r="T80" s="490">
        <f t="shared" si="6"/>
        <v>0</v>
      </c>
      <c r="U80" s="221" t="str">
        <f t="shared" si="7"/>
        <v/>
      </c>
      <c r="V80" s="490">
        <f t="shared" si="8"/>
        <v>0</v>
      </c>
      <c r="W80" s="221" t="str">
        <f t="shared" si="9"/>
        <v/>
      </c>
      <c r="X80" s="490">
        <f t="shared" si="10"/>
        <v>0</v>
      </c>
      <c r="Y80" s="221" t="str">
        <f t="shared" si="11"/>
        <v/>
      </c>
    </row>
    <row r="81" spans="1:25" ht="25.5" customHeight="1">
      <c r="A81" s="188" t="s">
        <v>2394</v>
      </c>
      <c r="B81" s="201" t="s">
        <v>2361</v>
      </c>
      <c r="C81" s="155" t="s">
        <v>3344</v>
      </c>
      <c r="D81" s="155" t="s">
        <v>3670</v>
      </c>
      <c r="E81" s="150" t="s">
        <v>2396</v>
      </c>
      <c r="F81" s="152" t="s">
        <v>2395</v>
      </c>
      <c r="G81" s="250" t="s">
        <v>843</v>
      </c>
      <c r="H81" s="250" t="s">
        <v>3958</v>
      </c>
      <c r="I81" s="175" t="s">
        <v>1546</v>
      </c>
      <c r="J81" s="263" t="s">
        <v>4141</v>
      </c>
      <c r="K81" s="184" t="s">
        <v>4143</v>
      </c>
      <c r="L81" s="5" t="s">
        <v>2370</v>
      </c>
      <c r="M81" s="167"/>
      <c r="N81" s="218">
        <v>0</v>
      </c>
      <c r="O81" s="219">
        <v>0</v>
      </c>
      <c r="P81" s="219">
        <v>0</v>
      </c>
      <c r="Q81" s="219">
        <v>0</v>
      </c>
      <c r="R81" s="219">
        <v>0</v>
      </c>
      <c r="S81" s="220">
        <v>0</v>
      </c>
      <c r="T81" s="490">
        <f t="shared" si="6"/>
        <v>0</v>
      </c>
      <c r="U81" s="221" t="str">
        <f t="shared" si="7"/>
        <v/>
      </c>
      <c r="V81" s="490">
        <f t="shared" si="8"/>
        <v>0</v>
      </c>
      <c r="W81" s="221" t="str">
        <f t="shared" si="9"/>
        <v/>
      </c>
      <c r="X81" s="490">
        <f t="shared" si="10"/>
        <v>0</v>
      </c>
      <c r="Y81" s="221" t="str">
        <f t="shared" si="11"/>
        <v/>
      </c>
    </row>
    <row r="82" spans="1:25" ht="25.5" customHeight="1">
      <c r="A82" s="188" t="s">
        <v>3959</v>
      </c>
      <c r="B82" s="202" t="s">
        <v>2361</v>
      </c>
      <c r="C82" s="157" t="s">
        <v>3344</v>
      </c>
      <c r="D82" s="157" t="s">
        <v>1735</v>
      </c>
      <c r="E82" s="152" t="s">
        <v>3960</v>
      </c>
      <c r="F82" s="159" t="s">
        <v>3961</v>
      </c>
      <c r="G82" s="251" t="s">
        <v>848</v>
      </c>
      <c r="H82" s="251" t="s">
        <v>3962</v>
      </c>
      <c r="I82" s="176" t="s">
        <v>1553</v>
      </c>
      <c r="J82" s="264" t="s">
        <v>4141</v>
      </c>
      <c r="K82" s="185" t="s">
        <v>4143</v>
      </c>
      <c r="L82" s="5" t="s">
        <v>2370</v>
      </c>
      <c r="M82" s="167"/>
      <c r="N82" s="218">
        <v>9242516.2699999996</v>
      </c>
      <c r="O82" s="219">
        <v>10300000</v>
      </c>
      <c r="P82" s="219">
        <v>10400000</v>
      </c>
      <c r="Q82" s="219">
        <v>10612000</v>
      </c>
      <c r="R82" s="219">
        <v>10828000</v>
      </c>
      <c r="S82" s="220">
        <v>10828000</v>
      </c>
      <c r="T82" s="490">
        <f t="shared" si="6"/>
        <v>1369483.7300000004</v>
      </c>
      <c r="U82" s="221">
        <f t="shared" si="7"/>
        <v>0.14817217411292699</v>
      </c>
      <c r="V82" s="490">
        <f t="shared" si="8"/>
        <v>312000</v>
      </c>
      <c r="W82" s="221">
        <f t="shared" si="9"/>
        <v>3.0291262135922332E-2</v>
      </c>
      <c r="X82" s="490">
        <f t="shared" si="10"/>
        <v>212000</v>
      </c>
      <c r="Y82" s="221">
        <f t="shared" si="11"/>
        <v>2.0384615384615383E-2</v>
      </c>
    </row>
    <row r="83" spans="1:25" ht="25.5" customHeight="1">
      <c r="A83" s="188" t="s">
        <v>1547</v>
      </c>
      <c r="B83" s="201" t="s">
        <v>2361</v>
      </c>
      <c r="C83" s="155" t="s">
        <v>3344</v>
      </c>
      <c r="D83" s="155" t="s">
        <v>3680</v>
      </c>
      <c r="E83" s="150" t="s">
        <v>1549</v>
      </c>
      <c r="F83" s="152" t="s">
        <v>1548</v>
      </c>
      <c r="G83" s="251" t="s">
        <v>843</v>
      </c>
      <c r="H83" s="251" t="s">
        <v>3958</v>
      </c>
      <c r="I83" s="176" t="s">
        <v>1546</v>
      </c>
      <c r="J83" s="264" t="s">
        <v>4141</v>
      </c>
      <c r="K83" s="185" t="s">
        <v>4143</v>
      </c>
      <c r="L83" s="5" t="s">
        <v>2370</v>
      </c>
      <c r="M83" s="167"/>
      <c r="N83" s="218">
        <v>0</v>
      </c>
      <c r="O83" s="219">
        <v>1000</v>
      </c>
      <c r="P83" s="219">
        <v>0</v>
      </c>
      <c r="Q83" s="219">
        <v>0</v>
      </c>
      <c r="R83" s="219">
        <v>0</v>
      </c>
      <c r="S83" s="220">
        <v>0</v>
      </c>
      <c r="T83" s="490">
        <f t="shared" si="6"/>
        <v>0</v>
      </c>
      <c r="U83" s="221" t="str">
        <f t="shared" si="7"/>
        <v/>
      </c>
      <c r="V83" s="490">
        <f t="shared" si="8"/>
        <v>-1000</v>
      </c>
      <c r="W83" s="221">
        <f t="shared" si="9"/>
        <v>-1</v>
      </c>
      <c r="X83" s="490">
        <f t="shared" si="10"/>
        <v>0</v>
      </c>
      <c r="Y83" s="221" t="str">
        <f t="shared" si="11"/>
        <v/>
      </c>
    </row>
    <row r="84" spans="1:25" ht="25.5" customHeight="1">
      <c r="A84" s="188" t="s">
        <v>3963</v>
      </c>
      <c r="B84" s="201" t="s">
        <v>2361</v>
      </c>
      <c r="C84" s="155" t="s">
        <v>3344</v>
      </c>
      <c r="D84" s="155" t="s">
        <v>1760</v>
      </c>
      <c r="E84" s="150" t="s">
        <v>3964</v>
      </c>
      <c r="F84" s="152" t="s">
        <v>4345</v>
      </c>
      <c r="G84" s="251" t="s">
        <v>250</v>
      </c>
      <c r="H84" s="251" t="s">
        <v>3965</v>
      </c>
      <c r="I84" s="175" t="s">
        <v>3966</v>
      </c>
      <c r="J84" s="263" t="s">
        <v>3346</v>
      </c>
      <c r="K84" s="184" t="s">
        <v>3348</v>
      </c>
      <c r="L84" s="5" t="s">
        <v>2370</v>
      </c>
      <c r="M84" s="167"/>
      <c r="N84" s="218">
        <v>0</v>
      </c>
      <c r="O84" s="219">
        <v>0</v>
      </c>
      <c r="P84" s="219">
        <v>0</v>
      </c>
      <c r="Q84" s="219">
        <v>0</v>
      </c>
      <c r="R84" s="219">
        <v>0</v>
      </c>
      <c r="S84" s="220">
        <v>0</v>
      </c>
      <c r="T84" s="490">
        <f t="shared" si="6"/>
        <v>0</v>
      </c>
      <c r="U84" s="221" t="str">
        <f t="shared" si="7"/>
        <v/>
      </c>
      <c r="V84" s="490">
        <f t="shared" si="8"/>
        <v>0</v>
      </c>
      <c r="W84" s="221" t="str">
        <f t="shared" si="9"/>
        <v/>
      </c>
      <c r="X84" s="490">
        <f t="shared" si="10"/>
        <v>0</v>
      </c>
      <c r="Y84" s="221" t="str">
        <f t="shared" si="11"/>
        <v/>
      </c>
    </row>
    <row r="85" spans="1:25" ht="36.75" customHeight="1">
      <c r="A85" s="188" t="s">
        <v>3967</v>
      </c>
      <c r="B85" s="201" t="s">
        <v>2361</v>
      </c>
      <c r="C85" s="155" t="s">
        <v>3344</v>
      </c>
      <c r="D85" s="155" t="s">
        <v>1761</v>
      </c>
      <c r="E85" s="150" t="s">
        <v>5564</v>
      </c>
      <c r="F85" s="152" t="s">
        <v>5565</v>
      </c>
      <c r="G85" s="250" t="s">
        <v>845</v>
      </c>
      <c r="H85" s="250" t="s">
        <v>3968</v>
      </c>
      <c r="I85" s="175" t="s">
        <v>3969</v>
      </c>
      <c r="J85" s="263" t="s">
        <v>4141</v>
      </c>
      <c r="K85" s="184" t="s">
        <v>4143</v>
      </c>
      <c r="L85" s="5" t="s">
        <v>1717</v>
      </c>
      <c r="M85" s="167"/>
      <c r="N85" s="529">
        <v>507000</v>
      </c>
      <c r="O85" s="480">
        <v>507000</v>
      </c>
      <c r="P85" s="480">
        <v>496000</v>
      </c>
      <c r="Q85" s="480">
        <v>496000</v>
      </c>
      <c r="R85" s="480">
        <v>496000</v>
      </c>
      <c r="S85" s="481">
        <v>496000</v>
      </c>
      <c r="T85" s="490">
        <f t="shared" si="6"/>
        <v>-11000</v>
      </c>
      <c r="U85" s="221">
        <f t="shared" si="7"/>
        <v>-2.1696252465483234E-2</v>
      </c>
      <c r="V85" s="490">
        <f t="shared" si="8"/>
        <v>-11000</v>
      </c>
      <c r="W85" s="221">
        <f t="shared" si="9"/>
        <v>-2.1696252465483234E-2</v>
      </c>
      <c r="X85" s="490">
        <f t="shared" si="10"/>
        <v>0</v>
      </c>
      <c r="Y85" s="221">
        <f t="shared" si="11"/>
        <v>0</v>
      </c>
    </row>
    <row r="86" spans="1:25" ht="17.25" customHeight="1">
      <c r="A86" s="188" t="s">
        <v>1550</v>
      </c>
      <c r="B86" s="201" t="s">
        <v>2361</v>
      </c>
      <c r="C86" s="155" t="s">
        <v>3344</v>
      </c>
      <c r="D86" s="155" t="s">
        <v>3082</v>
      </c>
      <c r="E86" s="150" t="s">
        <v>1552</v>
      </c>
      <c r="F86" s="152" t="s">
        <v>1551</v>
      </c>
      <c r="G86" s="250" t="s">
        <v>848</v>
      </c>
      <c r="H86" s="250" t="s">
        <v>3962</v>
      </c>
      <c r="I86" s="175" t="s">
        <v>1553</v>
      </c>
      <c r="J86" s="263" t="s">
        <v>4141</v>
      </c>
      <c r="K86" s="184" t="s">
        <v>4143</v>
      </c>
      <c r="L86" s="5" t="s">
        <v>2370</v>
      </c>
      <c r="M86" s="167"/>
      <c r="N86" s="218">
        <v>20924418.68</v>
      </c>
      <c r="O86" s="219">
        <v>20852000</v>
      </c>
      <c r="P86" s="219">
        <v>21085000</v>
      </c>
      <c r="Q86" s="219">
        <v>21507000</v>
      </c>
      <c r="R86" s="219">
        <v>21937000</v>
      </c>
      <c r="S86" s="220">
        <v>21937000</v>
      </c>
      <c r="T86" s="490">
        <f t="shared" si="6"/>
        <v>582581.3200000003</v>
      </c>
      <c r="U86" s="221">
        <f t="shared" si="7"/>
        <v>2.7842174681624192E-2</v>
      </c>
      <c r="V86" s="490">
        <f t="shared" si="8"/>
        <v>655000</v>
      </c>
      <c r="W86" s="221">
        <f t="shared" si="9"/>
        <v>3.1411854977939767E-2</v>
      </c>
      <c r="X86" s="490">
        <f t="shared" si="10"/>
        <v>422000</v>
      </c>
      <c r="Y86" s="221">
        <f t="shared" si="11"/>
        <v>2.0014228124258952E-2</v>
      </c>
    </row>
    <row r="87" spans="1:25" ht="17.25" customHeight="1">
      <c r="A87" s="189" t="s">
        <v>1554</v>
      </c>
      <c r="B87" s="200" t="s">
        <v>2361</v>
      </c>
      <c r="C87" s="164" t="s">
        <v>1555</v>
      </c>
      <c r="D87" s="164" t="s">
        <v>3672</v>
      </c>
      <c r="E87" s="151" t="s">
        <v>1557</v>
      </c>
      <c r="F87" s="151" t="s">
        <v>1556</v>
      </c>
      <c r="G87" s="250"/>
      <c r="H87" s="250"/>
      <c r="I87" s="175"/>
      <c r="J87" s="263"/>
      <c r="K87" s="184"/>
      <c r="M87" s="167"/>
      <c r="N87" s="218">
        <v>0</v>
      </c>
      <c r="O87" s="219">
        <v>0</v>
      </c>
      <c r="P87" s="219">
        <v>0</v>
      </c>
      <c r="Q87" s="219">
        <v>0</v>
      </c>
      <c r="R87" s="219">
        <v>0</v>
      </c>
      <c r="S87" s="220">
        <v>0</v>
      </c>
      <c r="T87" s="490">
        <f t="shared" si="6"/>
        <v>0</v>
      </c>
      <c r="U87" s="221" t="str">
        <f t="shared" si="7"/>
        <v/>
      </c>
      <c r="V87" s="490">
        <f t="shared" si="8"/>
        <v>0</v>
      </c>
      <c r="W87" s="221" t="str">
        <f t="shared" si="9"/>
        <v/>
      </c>
      <c r="X87" s="490">
        <f t="shared" si="10"/>
        <v>0</v>
      </c>
      <c r="Y87" s="221" t="str">
        <f t="shared" si="11"/>
        <v/>
      </c>
    </row>
    <row r="88" spans="1:25" ht="17.25" customHeight="1">
      <c r="A88" s="188" t="s">
        <v>1558</v>
      </c>
      <c r="B88" s="201" t="s">
        <v>2361</v>
      </c>
      <c r="C88" s="155" t="s">
        <v>1555</v>
      </c>
      <c r="D88" s="155" t="s">
        <v>3670</v>
      </c>
      <c r="E88" s="150" t="s">
        <v>1557</v>
      </c>
      <c r="F88" s="152" t="s">
        <v>1556</v>
      </c>
      <c r="G88" s="250" t="s">
        <v>1137</v>
      </c>
      <c r="H88" s="250" t="s">
        <v>3970</v>
      </c>
      <c r="I88" s="175" t="s">
        <v>1559</v>
      </c>
      <c r="J88" s="263" t="s">
        <v>3353</v>
      </c>
      <c r="K88" s="184" t="s">
        <v>3354</v>
      </c>
      <c r="L88" s="5" t="s">
        <v>2370</v>
      </c>
      <c r="M88" s="167"/>
      <c r="N88" s="218">
        <v>246468.38</v>
      </c>
      <c r="O88" s="219">
        <v>395300</v>
      </c>
      <c r="P88" s="219">
        <v>255000</v>
      </c>
      <c r="Q88" s="219">
        <v>260000</v>
      </c>
      <c r="R88" s="219">
        <v>265000</v>
      </c>
      <c r="S88" s="220">
        <v>265000</v>
      </c>
      <c r="T88" s="490">
        <f t="shared" si="6"/>
        <v>13531.619999999995</v>
      </c>
      <c r="U88" s="221">
        <f t="shared" si="7"/>
        <v>5.4902052750133691E-2</v>
      </c>
      <c r="V88" s="490">
        <f t="shared" si="8"/>
        <v>-135300</v>
      </c>
      <c r="W88" s="221">
        <f t="shared" si="9"/>
        <v>-0.34227169238552996</v>
      </c>
      <c r="X88" s="490">
        <f t="shared" si="10"/>
        <v>5000</v>
      </c>
      <c r="Y88" s="221">
        <f t="shared" si="11"/>
        <v>1.9607843137254902E-2</v>
      </c>
    </row>
    <row r="89" spans="1:25" ht="17.25" customHeight="1">
      <c r="A89" s="189" t="s">
        <v>1560</v>
      </c>
      <c r="B89" s="200" t="s">
        <v>2361</v>
      </c>
      <c r="C89" s="164" t="s">
        <v>3677</v>
      </c>
      <c r="D89" s="164" t="s">
        <v>3672</v>
      </c>
      <c r="E89" s="156" t="s">
        <v>1562</v>
      </c>
      <c r="F89" s="151" t="s">
        <v>1561</v>
      </c>
      <c r="G89" s="250"/>
      <c r="H89" s="250"/>
      <c r="I89" s="175"/>
      <c r="J89" s="263"/>
      <c r="K89" s="184"/>
      <c r="M89" s="167"/>
      <c r="N89" s="218">
        <v>0</v>
      </c>
      <c r="O89" s="219">
        <v>0</v>
      </c>
      <c r="P89" s="219">
        <v>0</v>
      </c>
      <c r="Q89" s="219">
        <v>0</v>
      </c>
      <c r="R89" s="219">
        <v>0</v>
      </c>
      <c r="S89" s="220">
        <v>0</v>
      </c>
      <c r="T89" s="490">
        <f t="shared" si="6"/>
        <v>0</v>
      </c>
      <c r="U89" s="221" t="str">
        <f t="shared" si="7"/>
        <v/>
      </c>
      <c r="V89" s="490">
        <f t="shared" si="8"/>
        <v>0</v>
      </c>
      <c r="W89" s="221" t="str">
        <f t="shared" si="9"/>
        <v/>
      </c>
      <c r="X89" s="490">
        <f t="shared" si="10"/>
        <v>0</v>
      </c>
      <c r="Y89" s="221" t="str">
        <f t="shared" si="11"/>
        <v/>
      </c>
    </row>
    <row r="90" spans="1:25" ht="17.25" customHeight="1">
      <c r="A90" s="188" t="s">
        <v>1563</v>
      </c>
      <c r="B90" s="201" t="s">
        <v>2361</v>
      </c>
      <c r="C90" s="155" t="s">
        <v>3677</v>
      </c>
      <c r="D90" s="155" t="s">
        <v>3670</v>
      </c>
      <c r="E90" s="150" t="s">
        <v>1562</v>
      </c>
      <c r="F90" s="152" t="s">
        <v>1561</v>
      </c>
      <c r="G90" s="250" t="s">
        <v>1139</v>
      </c>
      <c r="H90" s="250" t="s">
        <v>3971</v>
      </c>
      <c r="I90" s="175" t="s">
        <v>1564</v>
      </c>
      <c r="J90" s="263" t="s">
        <v>3353</v>
      </c>
      <c r="K90" s="184" t="s">
        <v>3354</v>
      </c>
      <c r="L90" s="5" t="s">
        <v>2370</v>
      </c>
      <c r="M90" s="167"/>
      <c r="N90" s="218">
        <v>2079769.34</v>
      </c>
      <c r="O90" s="219">
        <v>2526000</v>
      </c>
      <c r="P90" s="219">
        <v>2150000</v>
      </c>
      <c r="Q90" s="219">
        <v>2193000</v>
      </c>
      <c r="R90" s="219">
        <v>2237000</v>
      </c>
      <c r="S90" s="220">
        <v>2237000</v>
      </c>
      <c r="T90" s="490">
        <f t="shared" si="6"/>
        <v>113230.65999999992</v>
      </c>
      <c r="U90" s="221">
        <f t="shared" si="7"/>
        <v>5.4443854817092317E-2</v>
      </c>
      <c r="V90" s="490">
        <f t="shared" si="8"/>
        <v>-333000</v>
      </c>
      <c r="W90" s="221">
        <f t="shared" si="9"/>
        <v>-0.13182897862232779</v>
      </c>
      <c r="X90" s="490">
        <f t="shared" si="10"/>
        <v>43000</v>
      </c>
      <c r="Y90" s="221">
        <f t="shared" si="11"/>
        <v>0.02</v>
      </c>
    </row>
    <row r="91" spans="1:25" ht="17.25" customHeight="1">
      <c r="A91" s="189" t="s">
        <v>1565</v>
      </c>
      <c r="B91" s="200" t="s">
        <v>2361</v>
      </c>
      <c r="C91" s="164" t="s">
        <v>1566</v>
      </c>
      <c r="D91" s="164" t="s">
        <v>3672</v>
      </c>
      <c r="E91" s="151" t="s">
        <v>1568</v>
      </c>
      <c r="F91" s="151" t="s">
        <v>1567</v>
      </c>
      <c r="G91" s="250"/>
      <c r="H91" s="250"/>
      <c r="I91" s="175"/>
      <c r="J91" s="263"/>
      <c r="K91" s="184"/>
      <c r="M91" s="167"/>
      <c r="N91" s="218">
        <v>0</v>
      </c>
      <c r="O91" s="219">
        <v>0</v>
      </c>
      <c r="P91" s="219">
        <v>0</v>
      </c>
      <c r="Q91" s="219">
        <v>0</v>
      </c>
      <c r="R91" s="219">
        <v>0</v>
      </c>
      <c r="S91" s="220">
        <v>0</v>
      </c>
      <c r="T91" s="490">
        <f t="shared" si="6"/>
        <v>0</v>
      </c>
      <c r="U91" s="221" t="str">
        <f t="shared" si="7"/>
        <v/>
      </c>
      <c r="V91" s="490">
        <f t="shared" si="8"/>
        <v>0</v>
      </c>
      <c r="W91" s="221" t="str">
        <f t="shared" si="9"/>
        <v/>
      </c>
      <c r="X91" s="490">
        <f t="shared" si="10"/>
        <v>0</v>
      </c>
      <c r="Y91" s="221" t="str">
        <f t="shared" si="11"/>
        <v/>
      </c>
    </row>
    <row r="92" spans="1:25" ht="17.25" customHeight="1">
      <c r="A92" s="188" t="s">
        <v>1569</v>
      </c>
      <c r="B92" s="201" t="s">
        <v>2361</v>
      </c>
      <c r="C92" s="155" t="s">
        <v>1566</v>
      </c>
      <c r="D92" s="155" t="s">
        <v>3670</v>
      </c>
      <c r="E92" s="150" t="s">
        <v>1568</v>
      </c>
      <c r="F92" s="152" t="s">
        <v>1567</v>
      </c>
      <c r="G92" s="250" t="s">
        <v>1161</v>
      </c>
      <c r="H92" s="250" t="s">
        <v>3222</v>
      </c>
      <c r="I92" s="175" t="s">
        <v>1570</v>
      </c>
      <c r="J92" s="263" t="s">
        <v>3353</v>
      </c>
      <c r="K92" s="184" t="s">
        <v>3354</v>
      </c>
      <c r="L92" s="5" t="s">
        <v>2370</v>
      </c>
      <c r="M92" s="167"/>
      <c r="N92" s="218">
        <v>224429.16</v>
      </c>
      <c r="O92" s="219">
        <v>272700</v>
      </c>
      <c r="P92" s="219">
        <v>240000</v>
      </c>
      <c r="Q92" s="219">
        <v>245000</v>
      </c>
      <c r="R92" s="219">
        <v>250000</v>
      </c>
      <c r="S92" s="220">
        <v>250000</v>
      </c>
      <c r="T92" s="490">
        <f t="shared" si="6"/>
        <v>20570.839999999997</v>
      </c>
      <c r="U92" s="221">
        <f t="shared" si="7"/>
        <v>9.1658499278792452E-2</v>
      </c>
      <c r="V92" s="490">
        <f t="shared" si="8"/>
        <v>-27700</v>
      </c>
      <c r="W92" s="221">
        <f t="shared" si="9"/>
        <v>-0.10157682434910158</v>
      </c>
      <c r="X92" s="490">
        <f t="shared" si="10"/>
        <v>5000</v>
      </c>
      <c r="Y92" s="221">
        <f t="shared" si="11"/>
        <v>2.0833333333333332E-2</v>
      </c>
    </row>
    <row r="93" spans="1:25" ht="17.25" customHeight="1">
      <c r="A93" s="189" t="s">
        <v>1571</v>
      </c>
      <c r="B93" s="200" t="s">
        <v>2361</v>
      </c>
      <c r="C93" s="164" t="s">
        <v>3678</v>
      </c>
      <c r="D93" s="164" t="s">
        <v>3672</v>
      </c>
      <c r="E93" s="156" t="s">
        <v>1573</v>
      </c>
      <c r="F93" s="151" t="s">
        <v>1572</v>
      </c>
      <c r="G93" s="250"/>
      <c r="H93" s="250"/>
      <c r="I93" s="175"/>
      <c r="J93" s="263"/>
      <c r="K93" s="184"/>
      <c r="M93" s="167"/>
      <c r="N93" s="218">
        <v>0</v>
      </c>
      <c r="O93" s="219">
        <v>0</v>
      </c>
      <c r="P93" s="219">
        <v>0</v>
      </c>
      <c r="Q93" s="219">
        <v>0</v>
      </c>
      <c r="R93" s="219">
        <v>0</v>
      </c>
      <c r="S93" s="220">
        <v>0</v>
      </c>
      <c r="T93" s="490">
        <f t="shared" si="6"/>
        <v>0</v>
      </c>
      <c r="U93" s="221" t="str">
        <f t="shared" si="7"/>
        <v/>
      </c>
      <c r="V93" s="490">
        <f t="shared" si="8"/>
        <v>0</v>
      </c>
      <c r="W93" s="221" t="str">
        <f t="shared" si="9"/>
        <v/>
      </c>
      <c r="X93" s="490">
        <f t="shared" si="10"/>
        <v>0</v>
      </c>
      <c r="Y93" s="221" t="str">
        <f t="shared" si="11"/>
        <v/>
      </c>
    </row>
    <row r="94" spans="1:25" ht="28.5" customHeight="1">
      <c r="A94" s="188" t="s">
        <v>1574</v>
      </c>
      <c r="B94" s="201" t="s">
        <v>2361</v>
      </c>
      <c r="C94" s="155" t="s">
        <v>3678</v>
      </c>
      <c r="D94" s="155" t="s">
        <v>3680</v>
      </c>
      <c r="E94" s="150" t="s">
        <v>1576</v>
      </c>
      <c r="F94" s="152" t="s">
        <v>1575</v>
      </c>
      <c r="G94" s="250" t="s">
        <v>1623</v>
      </c>
      <c r="H94" s="250" t="s">
        <v>3972</v>
      </c>
      <c r="I94" s="175" t="s">
        <v>3973</v>
      </c>
      <c r="J94" s="263" t="s">
        <v>4152</v>
      </c>
      <c r="K94" s="184" t="s">
        <v>3345</v>
      </c>
      <c r="L94" s="5" t="s">
        <v>2370</v>
      </c>
      <c r="M94" s="167"/>
      <c r="N94" s="218">
        <v>0</v>
      </c>
      <c r="O94" s="219">
        <v>0</v>
      </c>
      <c r="P94" s="219">
        <v>0</v>
      </c>
      <c r="Q94" s="219">
        <v>0</v>
      </c>
      <c r="R94" s="219">
        <v>0</v>
      </c>
      <c r="S94" s="220">
        <v>0</v>
      </c>
      <c r="T94" s="490">
        <f t="shared" si="6"/>
        <v>0</v>
      </c>
      <c r="U94" s="221" t="str">
        <f t="shared" si="7"/>
        <v/>
      </c>
      <c r="V94" s="490">
        <f t="shared" si="8"/>
        <v>0</v>
      </c>
      <c r="W94" s="221" t="str">
        <f t="shared" si="9"/>
        <v/>
      </c>
      <c r="X94" s="490">
        <f t="shared" si="10"/>
        <v>0</v>
      </c>
      <c r="Y94" s="221" t="str">
        <f t="shared" si="11"/>
        <v/>
      </c>
    </row>
    <row r="95" spans="1:25" ht="28.5" customHeight="1">
      <c r="A95" s="188" t="s">
        <v>1577</v>
      </c>
      <c r="B95" s="201" t="s">
        <v>2361</v>
      </c>
      <c r="C95" s="155" t="s">
        <v>3678</v>
      </c>
      <c r="D95" s="155" t="s">
        <v>1763</v>
      </c>
      <c r="E95" s="150" t="s">
        <v>1579</v>
      </c>
      <c r="F95" s="152" t="s">
        <v>1578</v>
      </c>
      <c r="G95" s="250" t="s">
        <v>1632</v>
      </c>
      <c r="H95" s="250" t="s">
        <v>3974</v>
      </c>
      <c r="I95" s="175" t="s">
        <v>3975</v>
      </c>
      <c r="J95" s="263" t="s">
        <v>4152</v>
      </c>
      <c r="K95" s="184" t="s">
        <v>3345</v>
      </c>
      <c r="L95" s="5" t="s">
        <v>2370</v>
      </c>
      <c r="M95" s="167"/>
      <c r="N95" s="218">
        <v>0</v>
      </c>
      <c r="O95" s="219">
        <v>2000</v>
      </c>
      <c r="P95" s="219">
        <v>0</v>
      </c>
      <c r="Q95" s="219">
        <v>0</v>
      </c>
      <c r="R95" s="219">
        <v>0</v>
      </c>
      <c r="S95" s="220">
        <v>0</v>
      </c>
      <c r="T95" s="490">
        <f t="shared" si="6"/>
        <v>0</v>
      </c>
      <c r="U95" s="221" t="str">
        <f t="shared" si="7"/>
        <v/>
      </c>
      <c r="V95" s="490">
        <f t="shared" si="8"/>
        <v>-2000</v>
      </c>
      <c r="W95" s="221">
        <f t="shared" si="9"/>
        <v>-1</v>
      </c>
      <c r="X95" s="490">
        <f t="shared" si="10"/>
        <v>0</v>
      </c>
      <c r="Y95" s="221" t="str">
        <f t="shared" si="11"/>
        <v/>
      </c>
    </row>
    <row r="96" spans="1:25" ht="28.5" customHeight="1">
      <c r="A96" s="188" t="s">
        <v>1580</v>
      </c>
      <c r="B96" s="201" t="s">
        <v>2361</v>
      </c>
      <c r="C96" s="155" t="s">
        <v>3678</v>
      </c>
      <c r="D96" s="155" t="s">
        <v>1764</v>
      </c>
      <c r="E96" s="150" t="s">
        <v>1582</v>
      </c>
      <c r="F96" s="152" t="s">
        <v>1581</v>
      </c>
      <c r="G96" s="250" t="s">
        <v>1632</v>
      </c>
      <c r="H96" s="250" t="s">
        <v>3974</v>
      </c>
      <c r="I96" s="175" t="s">
        <v>3975</v>
      </c>
      <c r="J96" s="263" t="s">
        <v>4152</v>
      </c>
      <c r="K96" s="184" t="s">
        <v>3345</v>
      </c>
      <c r="L96" s="5" t="s">
        <v>2370</v>
      </c>
      <c r="M96" s="167"/>
      <c r="N96" s="218">
        <v>0</v>
      </c>
      <c r="O96" s="219">
        <v>0</v>
      </c>
      <c r="P96" s="219">
        <v>0</v>
      </c>
      <c r="Q96" s="219">
        <v>0</v>
      </c>
      <c r="R96" s="219">
        <v>0</v>
      </c>
      <c r="S96" s="220">
        <v>0</v>
      </c>
      <c r="T96" s="490">
        <f t="shared" si="6"/>
        <v>0</v>
      </c>
      <c r="U96" s="221" t="str">
        <f t="shared" si="7"/>
        <v/>
      </c>
      <c r="V96" s="490">
        <f t="shared" si="8"/>
        <v>0</v>
      </c>
      <c r="W96" s="221" t="str">
        <f t="shared" si="9"/>
        <v/>
      </c>
      <c r="X96" s="490">
        <f t="shared" si="10"/>
        <v>0</v>
      </c>
      <c r="Y96" s="221" t="str">
        <f t="shared" si="11"/>
        <v/>
      </c>
    </row>
    <row r="97" spans="1:25" ht="17.25" customHeight="1">
      <c r="A97" s="188" t="s">
        <v>2397</v>
      </c>
      <c r="B97" s="201" t="s">
        <v>2361</v>
      </c>
      <c r="C97" s="155" t="s">
        <v>3678</v>
      </c>
      <c r="D97" s="155" t="s">
        <v>2727</v>
      </c>
      <c r="E97" s="150" t="s">
        <v>2399</v>
      </c>
      <c r="F97" s="152" t="s">
        <v>2398</v>
      </c>
      <c r="G97" s="250" t="s">
        <v>1632</v>
      </c>
      <c r="H97" s="250" t="s">
        <v>3974</v>
      </c>
      <c r="I97" s="175" t="s">
        <v>3975</v>
      </c>
      <c r="J97" s="263" t="s">
        <v>4152</v>
      </c>
      <c r="K97" s="184" t="s">
        <v>3345</v>
      </c>
      <c r="L97" s="5" t="s">
        <v>2370</v>
      </c>
      <c r="M97" s="167"/>
      <c r="N97" s="218">
        <v>61250.21</v>
      </c>
      <c r="O97" s="219">
        <v>120000</v>
      </c>
      <c r="P97" s="219">
        <v>2300</v>
      </c>
      <c r="Q97" s="219">
        <v>2300</v>
      </c>
      <c r="R97" s="219">
        <v>2300</v>
      </c>
      <c r="S97" s="220">
        <v>2300</v>
      </c>
      <c r="T97" s="490">
        <f t="shared" si="6"/>
        <v>-58950.21</v>
      </c>
      <c r="U97" s="221">
        <f t="shared" si="7"/>
        <v>-0.96244910833775099</v>
      </c>
      <c r="V97" s="490">
        <f t="shared" si="8"/>
        <v>-117700</v>
      </c>
      <c r="W97" s="221">
        <f t="shared" si="9"/>
        <v>-0.98083333333333333</v>
      </c>
      <c r="X97" s="490">
        <f t="shared" si="10"/>
        <v>0</v>
      </c>
      <c r="Y97" s="221">
        <f t="shared" si="11"/>
        <v>0</v>
      </c>
    </row>
    <row r="98" spans="1:25" ht="36" customHeight="1">
      <c r="A98" s="188" t="s">
        <v>2400</v>
      </c>
      <c r="B98" s="201" t="s">
        <v>2361</v>
      </c>
      <c r="C98" s="155" t="s">
        <v>3678</v>
      </c>
      <c r="D98" s="155" t="s">
        <v>2099</v>
      </c>
      <c r="E98" s="150" t="s">
        <v>2402</v>
      </c>
      <c r="F98" s="152" t="s">
        <v>2401</v>
      </c>
      <c r="G98" s="250" t="s">
        <v>1169</v>
      </c>
      <c r="H98" s="250" t="s">
        <v>3976</v>
      </c>
      <c r="I98" s="175" t="s">
        <v>3977</v>
      </c>
      <c r="J98" s="263" t="s">
        <v>3355</v>
      </c>
      <c r="K98" s="184" t="s">
        <v>3978</v>
      </c>
      <c r="L98" s="5" t="s">
        <v>2370</v>
      </c>
      <c r="M98" s="167"/>
      <c r="N98" s="218">
        <v>0</v>
      </c>
      <c r="O98" s="219">
        <v>0</v>
      </c>
      <c r="P98" s="219">
        <v>0</v>
      </c>
      <c r="Q98" s="219">
        <v>0</v>
      </c>
      <c r="R98" s="219">
        <v>0</v>
      </c>
      <c r="S98" s="220">
        <v>0</v>
      </c>
      <c r="T98" s="490">
        <f t="shared" si="6"/>
        <v>0</v>
      </c>
      <c r="U98" s="221" t="str">
        <f t="shared" si="7"/>
        <v/>
      </c>
      <c r="V98" s="490">
        <f t="shared" si="8"/>
        <v>0</v>
      </c>
      <c r="W98" s="221" t="str">
        <f t="shared" si="9"/>
        <v/>
      </c>
      <c r="X98" s="490">
        <f t="shared" si="10"/>
        <v>0</v>
      </c>
      <c r="Y98" s="221" t="str">
        <f t="shared" si="11"/>
        <v/>
      </c>
    </row>
    <row r="99" spans="1:25" ht="28.5" customHeight="1">
      <c r="A99" s="188" t="s">
        <v>2403</v>
      </c>
      <c r="B99" s="201" t="s">
        <v>2361</v>
      </c>
      <c r="C99" s="155" t="s">
        <v>3678</v>
      </c>
      <c r="D99" s="155" t="s">
        <v>2573</v>
      </c>
      <c r="E99" s="150" t="s">
        <v>2405</v>
      </c>
      <c r="F99" s="152" t="s">
        <v>2404</v>
      </c>
      <c r="G99" s="250" t="s">
        <v>1175</v>
      </c>
      <c r="H99" s="250" t="s">
        <v>3979</v>
      </c>
      <c r="I99" s="175" t="s">
        <v>2406</v>
      </c>
      <c r="J99" s="263" t="s">
        <v>3355</v>
      </c>
      <c r="K99" s="184" t="s">
        <v>3978</v>
      </c>
      <c r="L99" s="5" t="s">
        <v>2370</v>
      </c>
      <c r="M99" s="167"/>
      <c r="N99" s="218">
        <v>78617.259999999995</v>
      </c>
      <c r="O99" s="219">
        <v>174000</v>
      </c>
      <c r="P99" s="219">
        <v>112000</v>
      </c>
      <c r="Q99" s="219">
        <v>163000</v>
      </c>
      <c r="R99" s="219">
        <v>163000</v>
      </c>
      <c r="S99" s="220">
        <v>163000</v>
      </c>
      <c r="T99" s="490">
        <f t="shared" si="6"/>
        <v>84382.74</v>
      </c>
      <c r="U99" s="221">
        <f t="shared" si="7"/>
        <v>1.0733360587738623</v>
      </c>
      <c r="V99" s="490">
        <f t="shared" si="8"/>
        <v>-11000</v>
      </c>
      <c r="W99" s="221">
        <f t="shared" si="9"/>
        <v>-6.3218390804597707E-2</v>
      </c>
      <c r="X99" s="490">
        <f t="shared" si="10"/>
        <v>51000</v>
      </c>
      <c r="Y99" s="221">
        <f t="shared" si="11"/>
        <v>0.45535714285714285</v>
      </c>
    </row>
    <row r="100" spans="1:25" ht="36" customHeight="1">
      <c r="A100" s="189" t="s">
        <v>2407</v>
      </c>
      <c r="B100" s="200" t="s">
        <v>2361</v>
      </c>
      <c r="C100" s="164" t="s">
        <v>2575</v>
      </c>
      <c r="D100" s="164" t="s">
        <v>3672</v>
      </c>
      <c r="E100" s="156" t="s">
        <v>2409</v>
      </c>
      <c r="F100" s="151" t="s">
        <v>2408</v>
      </c>
      <c r="G100" s="250"/>
      <c r="H100" s="250"/>
      <c r="I100" s="175"/>
      <c r="J100" s="263"/>
      <c r="K100" s="184"/>
      <c r="M100" s="167"/>
      <c r="N100" s="218">
        <v>0</v>
      </c>
      <c r="O100" s="219">
        <v>0</v>
      </c>
      <c r="P100" s="219">
        <v>0</v>
      </c>
      <c r="Q100" s="219">
        <v>0</v>
      </c>
      <c r="R100" s="219">
        <v>0</v>
      </c>
      <c r="S100" s="220">
        <v>0</v>
      </c>
      <c r="T100" s="490">
        <f t="shared" si="6"/>
        <v>0</v>
      </c>
      <c r="U100" s="221" t="str">
        <f t="shared" si="7"/>
        <v/>
      </c>
      <c r="V100" s="490">
        <f t="shared" si="8"/>
        <v>0</v>
      </c>
      <c r="W100" s="221" t="str">
        <f t="shared" si="9"/>
        <v/>
      </c>
      <c r="X100" s="490">
        <f t="shared" si="10"/>
        <v>0</v>
      </c>
      <c r="Y100" s="221" t="str">
        <f t="shared" si="11"/>
        <v/>
      </c>
    </row>
    <row r="101" spans="1:25" ht="36" customHeight="1">
      <c r="A101" s="188" t="s">
        <v>2410</v>
      </c>
      <c r="B101" s="201" t="s">
        <v>2361</v>
      </c>
      <c r="C101" s="155" t="s">
        <v>2575</v>
      </c>
      <c r="D101" s="155" t="s">
        <v>3670</v>
      </c>
      <c r="E101" s="150" t="s">
        <v>2409</v>
      </c>
      <c r="F101" s="152" t="s">
        <v>3980</v>
      </c>
      <c r="G101" s="250" t="s">
        <v>1161</v>
      </c>
      <c r="H101" s="250" t="s">
        <v>3222</v>
      </c>
      <c r="I101" s="175" t="s">
        <v>1570</v>
      </c>
      <c r="J101" s="263" t="s">
        <v>3353</v>
      </c>
      <c r="K101" s="184" t="s">
        <v>3354</v>
      </c>
      <c r="L101" s="5" t="s">
        <v>2370</v>
      </c>
      <c r="M101" s="167"/>
      <c r="N101" s="218">
        <v>7014458.6200000001</v>
      </c>
      <c r="O101" s="219">
        <v>5521680</v>
      </c>
      <c r="P101" s="219">
        <v>7250000</v>
      </c>
      <c r="Q101" s="219">
        <v>7300000</v>
      </c>
      <c r="R101" s="219">
        <v>7280000</v>
      </c>
      <c r="S101" s="220">
        <v>7280000</v>
      </c>
      <c r="T101" s="490">
        <f t="shared" si="6"/>
        <v>285541.37999999989</v>
      </c>
      <c r="U101" s="221">
        <f t="shared" si="7"/>
        <v>4.0707543585166928E-2</v>
      </c>
      <c r="V101" s="490">
        <f t="shared" si="8"/>
        <v>1778320</v>
      </c>
      <c r="W101" s="221">
        <f t="shared" si="9"/>
        <v>0.32206140160241087</v>
      </c>
      <c r="X101" s="490">
        <f t="shared" si="10"/>
        <v>50000</v>
      </c>
      <c r="Y101" s="221">
        <f t="shared" si="11"/>
        <v>6.8965517241379309E-3</v>
      </c>
    </row>
    <row r="102" spans="1:25" ht="25.5" customHeight="1">
      <c r="A102" s="190" t="s">
        <v>2411</v>
      </c>
      <c r="B102" s="202" t="s">
        <v>2361</v>
      </c>
      <c r="C102" s="157" t="s">
        <v>2575</v>
      </c>
      <c r="D102" s="157" t="s">
        <v>3680</v>
      </c>
      <c r="E102" s="152" t="s">
        <v>2413</v>
      </c>
      <c r="F102" s="152" t="s">
        <v>2412</v>
      </c>
      <c r="G102" s="250" t="s">
        <v>1161</v>
      </c>
      <c r="H102" s="250" t="s">
        <v>3222</v>
      </c>
      <c r="I102" s="175" t="s">
        <v>1570</v>
      </c>
      <c r="J102" s="263" t="s">
        <v>3353</v>
      </c>
      <c r="K102" s="184" t="s">
        <v>3354</v>
      </c>
      <c r="L102" s="5" t="s">
        <v>2370</v>
      </c>
      <c r="M102" s="167"/>
      <c r="N102" s="218">
        <v>1158463.8</v>
      </c>
      <c r="O102" s="219">
        <v>1123000</v>
      </c>
      <c r="P102" s="219">
        <v>1260000</v>
      </c>
      <c r="Q102" s="219">
        <v>1240000</v>
      </c>
      <c r="R102" s="219">
        <v>1250000</v>
      </c>
      <c r="S102" s="220">
        <v>1250000</v>
      </c>
      <c r="T102" s="490">
        <f t="shared" si="6"/>
        <v>81536.199999999953</v>
      </c>
      <c r="U102" s="221">
        <f t="shared" si="7"/>
        <v>7.0383036569636404E-2</v>
      </c>
      <c r="V102" s="490">
        <f t="shared" si="8"/>
        <v>117000</v>
      </c>
      <c r="W102" s="221">
        <f t="shared" si="9"/>
        <v>0.10418521816562779</v>
      </c>
      <c r="X102" s="490">
        <f t="shared" si="10"/>
        <v>-20000</v>
      </c>
      <c r="Y102" s="221">
        <f t="shared" si="11"/>
        <v>-1.5873015873015872E-2</v>
      </c>
    </row>
    <row r="103" spans="1:25" ht="15.75" customHeight="1">
      <c r="A103" s="188" t="s">
        <v>2414</v>
      </c>
      <c r="B103" s="201" t="s">
        <v>2361</v>
      </c>
      <c r="C103" s="155" t="s">
        <v>2575</v>
      </c>
      <c r="D103" s="155" t="s">
        <v>3082</v>
      </c>
      <c r="E103" s="152" t="s">
        <v>2416</v>
      </c>
      <c r="F103" s="152" t="s">
        <v>2415</v>
      </c>
      <c r="G103" s="251" t="s">
        <v>862</v>
      </c>
      <c r="H103" s="251" t="s">
        <v>3981</v>
      </c>
      <c r="I103" s="176" t="s">
        <v>3982</v>
      </c>
      <c r="J103" s="264" t="s">
        <v>4144</v>
      </c>
      <c r="K103" s="185" t="s">
        <v>4146</v>
      </c>
      <c r="L103" s="5" t="s">
        <v>2370</v>
      </c>
      <c r="M103" s="167"/>
      <c r="N103" s="218">
        <v>3683101.31</v>
      </c>
      <c r="O103" s="219">
        <v>3860000</v>
      </c>
      <c r="P103" s="219">
        <v>3850000</v>
      </c>
      <c r="Q103" s="219">
        <v>4050000</v>
      </c>
      <c r="R103" s="219">
        <v>4050000</v>
      </c>
      <c r="S103" s="220">
        <v>4050000</v>
      </c>
      <c r="T103" s="490">
        <f t="shared" si="6"/>
        <v>366898.68999999994</v>
      </c>
      <c r="U103" s="221">
        <f t="shared" si="7"/>
        <v>9.961677920828084E-2</v>
      </c>
      <c r="V103" s="490">
        <f t="shared" si="8"/>
        <v>190000</v>
      </c>
      <c r="W103" s="221">
        <f t="shared" si="9"/>
        <v>4.9222797927461141E-2</v>
      </c>
      <c r="X103" s="490">
        <f t="shared" si="10"/>
        <v>200000</v>
      </c>
      <c r="Y103" s="221">
        <f t="shared" si="11"/>
        <v>5.1948051948051951E-2</v>
      </c>
    </row>
    <row r="104" spans="1:25" ht="25.5" customHeight="1">
      <c r="A104" s="188" t="s">
        <v>2418</v>
      </c>
      <c r="B104" s="201" t="s">
        <v>2361</v>
      </c>
      <c r="C104" s="155" t="s">
        <v>2575</v>
      </c>
      <c r="D104" s="155" t="s">
        <v>1763</v>
      </c>
      <c r="E104" s="152" t="s">
        <v>2419</v>
      </c>
      <c r="F104" s="152" t="s">
        <v>3983</v>
      </c>
      <c r="G104" s="250" t="s">
        <v>1640</v>
      </c>
      <c r="H104" s="250" t="s">
        <v>3984</v>
      </c>
      <c r="I104" s="175" t="s">
        <v>3985</v>
      </c>
      <c r="J104" s="263" t="s">
        <v>4152</v>
      </c>
      <c r="K104" s="184" t="s">
        <v>3345</v>
      </c>
      <c r="L104" s="5" t="s">
        <v>2370</v>
      </c>
      <c r="M104" s="167"/>
      <c r="N104" s="218">
        <v>1165305.3899999999</v>
      </c>
      <c r="O104" s="219">
        <v>509000</v>
      </c>
      <c r="P104" s="219">
        <v>2175000</v>
      </c>
      <c r="Q104" s="219">
        <v>2217000</v>
      </c>
      <c r="R104" s="219">
        <v>2259000</v>
      </c>
      <c r="S104" s="220">
        <v>2259000</v>
      </c>
      <c r="T104" s="490">
        <f t="shared" si="6"/>
        <v>1051694.6100000001</v>
      </c>
      <c r="U104" s="221">
        <f t="shared" si="7"/>
        <v>0.90250557409676124</v>
      </c>
      <c r="V104" s="490">
        <f t="shared" si="8"/>
        <v>1708000</v>
      </c>
      <c r="W104" s="221">
        <f t="shared" si="9"/>
        <v>3.355599214145383</v>
      </c>
      <c r="X104" s="490">
        <f t="shared" si="10"/>
        <v>42000</v>
      </c>
      <c r="Y104" s="221">
        <f t="shared" si="11"/>
        <v>1.9310344827586208E-2</v>
      </c>
    </row>
    <row r="105" spans="1:25" ht="25.5" customHeight="1">
      <c r="A105" s="188" t="s">
        <v>4248</v>
      </c>
      <c r="B105" s="201" t="s">
        <v>2361</v>
      </c>
      <c r="C105" s="155" t="s">
        <v>2575</v>
      </c>
      <c r="D105" s="155" t="s">
        <v>1919</v>
      </c>
      <c r="E105" s="152" t="s">
        <v>4249</v>
      </c>
      <c r="F105" s="152" t="s">
        <v>4250</v>
      </c>
      <c r="G105" s="250" t="s">
        <v>1161</v>
      </c>
      <c r="H105" s="250" t="s">
        <v>3222</v>
      </c>
      <c r="I105" s="175" t="s">
        <v>1570</v>
      </c>
      <c r="J105" s="263" t="s">
        <v>3353</v>
      </c>
      <c r="K105" s="184" t="s">
        <v>3354</v>
      </c>
      <c r="L105" s="5" t="s">
        <v>2370</v>
      </c>
      <c r="M105" s="167"/>
      <c r="N105" s="218">
        <v>2064746.39</v>
      </c>
      <c r="O105" s="219">
        <v>1950000</v>
      </c>
      <c r="P105" s="219">
        <v>2130000</v>
      </c>
      <c r="Q105" s="219">
        <v>2130000</v>
      </c>
      <c r="R105" s="219">
        <v>2130000</v>
      </c>
      <c r="S105" s="220">
        <v>2130000</v>
      </c>
      <c r="T105" s="490">
        <f t="shared" si="6"/>
        <v>65253.610000000102</v>
      </c>
      <c r="U105" s="221">
        <f t="shared" si="7"/>
        <v>3.1603692499978221E-2</v>
      </c>
      <c r="V105" s="490">
        <f t="shared" si="8"/>
        <v>180000</v>
      </c>
      <c r="W105" s="221">
        <f t="shared" si="9"/>
        <v>9.2307692307692313E-2</v>
      </c>
      <c r="X105" s="490">
        <f t="shared" si="10"/>
        <v>0</v>
      </c>
      <c r="Y105" s="221">
        <f t="shared" si="11"/>
        <v>0</v>
      </c>
    </row>
    <row r="106" spans="1:25" ht="18" customHeight="1">
      <c r="A106" s="187" t="s">
        <v>2420</v>
      </c>
      <c r="B106" s="213" t="s">
        <v>3344</v>
      </c>
      <c r="C106" s="214" t="s">
        <v>3671</v>
      </c>
      <c r="D106" s="214" t="s">
        <v>3672</v>
      </c>
      <c r="E106" s="215" t="s">
        <v>2422</v>
      </c>
      <c r="F106" s="215" t="s">
        <v>2421</v>
      </c>
      <c r="G106" s="249"/>
      <c r="H106" s="249"/>
      <c r="I106" s="216"/>
      <c r="J106" s="262"/>
      <c r="K106" s="217"/>
      <c r="L106" s="282"/>
      <c r="M106" s="228"/>
      <c r="N106" s="218">
        <v>0</v>
      </c>
      <c r="O106" s="219">
        <v>0</v>
      </c>
      <c r="P106" s="219">
        <v>0</v>
      </c>
      <c r="Q106" s="219">
        <v>0</v>
      </c>
      <c r="R106" s="219">
        <v>0</v>
      </c>
      <c r="S106" s="220">
        <v>0</v>
      </c>
      <c r="T106" s="490">
        <f t="shared" si="6"/>
        <v>0</v>
      </c>
      <c r="U106" s="221" t="str">
        <f t="shared" si="7"/>
        <v/>
      </c>
      <c r="V106" s="490">
        <f t="shared" si="8"/>
        <v>0</v>
      </c>
      <c r="W106" s="221" t="str">
        <f t="shared" si="9"/>
        <v/>
      </c>
      <c r="X106" s="490">
        <f t="shared" si="10"/>
        <v>0</v>
      </c>
      <c r="Y106" s="221" t="str">
        <f t="shared" si="11"/>
        <v/>
      </c>
    </row>
    <row r="107" spans="1:25" ht="18" customHeight="1">
      <c r="A107" s="189" t="s">
        <v>2423</v>
      </c>
      <c r="B107" s="200" t="s">
        <v>3344</v>
      </c>
      <c r="C107" s="164" t="s">
        <v>3673</v>
      </c>
      <c r="D107" s="164" t="s">
        <v>3672</v>
      </c>
      <c r="E107" s="156" t="s">
        <v>2425</v>
      </c>
      <c r="F107" s="151" t="s">
        <v>2424</v>
      </c>
      <c r="G107" s="250"/>
      <c r="H107" s="250"/>
      <c r="I107" s="175"/>
      <c r="J107" s="263"/>
      <c r="K107" s="184"/>
      <c r="M107" s="167"/>
      <c r="N107" s="218">
        <v>0</v>
      </c>
      <c r="O107" s="219">
        <v>0</v>
      </c>
      <c r="P107" s="219">
        <v>0</v>
      </c>
      <c r="Q107" s="219">
        <v>0</v>
      </c>
      <c r="R107" s="219">
        <v>0</v>
      </c>
      <c r="S107" s="220">
        <v>0</v>
      </c>
      <c r="T107" s="490">
        <f t="shared" si="6"/>
        <v>0</v>
      </c>
      <c r="U107" s="221" t="str">
        <f t="shared" si="7"/>
        <v/>
      </c>
      <c r="V107" s="490">
        <f t="shared" si="8"/>
        <v>0</v>
      </c>
      <c r="W107" s="221" t="str">
        <f t="shared" si="9"/>
        <v/>
      </c>
      <c r="X107" s="490">
        <f t="shared" si="10"/>
        <v>0</v>
      </c>
      <c r="Y107" s="221" t="str">
        <f t="shared" si="11"/>
        <v/>
      </c>
    </row>
    <row r="108" spans="1:25" ht="18" customHeight="1">
      <c r="A108" s="188" t="s">
        <v>2426</v>
      </c>
      <c r="B108" s="201" t="s">
        <v>3344</v>
      </c>
      <c r="C108" s="155" t="s">
        <v>3673</v>
      </c>
      <c r="D108" s="155" t="s">
        <v>3670</v>
      </c>
      <c r="E108" s="150" t="s">
        <v>2425</v>
      </c>
      <c r="F108" s="152" t="s">
        <v>2424</v>
      </c>
      <c r="G108" s="250" t="s">
        <v>1143</v>
      </c>
      <c r="H108" s="250" t="s">
        <v>3986</v>
      </c>
      <c r="I108" s="175" t="s">
        <v>2427</v>
      </c>
      <c r="J108" s="263" t="s">
        <v>3353</v>
      </c>
      <c r="K108" s="184" t="s">
        <v>3354</v>
      </c>
      <c r="L108" s="5" t="s">
        <v>2428</v>
      </c>
      <c r="M108" s="167"/>
      <c r="N108" s="218">
        <v>8163091.3300000001</v>
      </c>
      <c r="O108" s="219">
        <v>9199880</v>
      </c>
      <c r="P108" s="219">
        <v>8600000</v>
      </c>
      <c r="Q108" s="219">
        <v>8858000</v>
      </c>
      <c r="R108" s="219">
        <v>9124000</v>
      </c>
      <c r="S108" s="220">
        <v>9124000</v>
      </c>
      <c r="T108" s="490">
        <f t="shared" si="6"/>
        <v>694908.66999999993</v>
      </c>
      <c r="U108" s="221">
        <f t="shared" si="7"/>
        <v>8.5128126332012985E-2</v>
      </c>
      <c r="V108" s="490">
        <f t="shared" si="8"/>
        <v>-341880</v>
      </c>
      <c r="W108" s="221">
        <f t="shared" si="9"/>
        <v>-3.7161354278534064E-2</v>
      </c>
      <c r="X108" s="490">
        <f t="shared" si="10"/>
        <v>258000</v>
      </c>
      <c r="Y108" s="221">
        <f t="shared" si="11"/>
        <v>0.03</v>
      </c>
    </row>
    <row r="109" spans="1:25" ht="18" customHeight="1">
      <c r="A109" s="189" t="s">
        <v>2430</v>
      </c>
      <c r="B109" s="200" t="s">
        <v>3344</v>
      </c>
      <c r="C109" s="164" t="s">
        <v>3674</v>
      </c>
      <c r="D109" s="164" t="s">
        <v>3672</v>
      </c>
      <c r="E109" s="156" t="s">
        <v>2432</v>
      </c>
      <c r="F109" s="151" t="s">
        <v>2431</v>
      </c>
      <c r="G109" s="250"/>
      <c r="H109" s="250"/>
      <c r="I109" s="175"/>
      <c r="J109" s="263"/>
      <c r="K109" s="184"/>
      <c r="M109" s="167"/>
      <c r="N109" s="218">
        <v>0</v>
      </c>
      <c r="O109" s="219">
        <v>0</v>
      </c>
      <c r="P109" s="219">
        <v>0</v>
      </c>
      <c r="Q109" s="219">
        <v>0</v>
      </c>
      <c r="R109" s="219">
        <v>0</v>
      </c>
      <c r="S109" s="220">
        <v>0</v>
      </c>
      <c r="T109" s="490">
        <f t="shared" si="6"/>
        <v>0</v>
      </c>
      <c r="U109" s="221" t="str">
        <f t="shared" si="7"/>
        <v/>
      </c>
      <c r="V109" s="490">
        <f t="shared" si="8"/>
        <v>0</v>
      </c>
      <c r="W109" s="221" t="str">
        <f t="shared" si="9"/>
        <v/>
      </c>
      <c r="X109" s="490">
        <f t="shared" si="10"/>
        <v>0</v>
      </c>
      <c r="Y109" s="221" t="str">
        <f t="shared" si="11"/>
        <v/>
      </c>
    </row>
    <row r="110" spans="1:25" ht="18" customHeight="1">
      <c r="A110" s="188" t="s">
        <v>2433</v>
      </c>
      <c r="B110" s="201" t="s">
        <v>3344</v>
      </c>
      <c r="C110" s="155" t="s">
        <v>3674</v>
      </c>
      <c r="D110" s="155" t="s">
        <v>3670</v>
      </c>
      <c r="E110" s="150" t="s">
        <v>2432</v>
      </c>
      <c r="F110" s="152" t="s">
        <v>2431</v>
      </c>
      <c r="G110" s="250" t="s">
        <v>1145</v>
      </c>
      <c r="H110" s="250" t="s">
        <v>3987</v>
      </c>
      <c r="I110" s="175" t="s">
        <v>2434</v>
      </c>
      <c r="J110" s="263" t="s">
        <v>3353</v>
      </c>
      <c r="K110" s="184" t="s">
        <v>3354</v>
      </c>
      <c r="L110" s="5" t="s">
        <v>2428</v>
      </c>
      <c r="M110" s="167"/>
      <c r="N110" s="218">
        <v>900546.75</v>
      </c>
      <c r="O110" s="219">
        <v>875000</v>
      </c>
      <c r="P110" s="219">
        <v>930000</v>
      </c>
      <c r="Q110" s="219">
        <v>958000</v>
      </c>
      <c r="R110" s="219">
        <v>987000</v>
      </c>
      <c r="S110" s="220">
        <v>987000</v>
      </c>
      <c r="T110" s="490">
        <f t="shared" si="6"/>
        <v>57453.25</v>
      </c>
      <c r="U110" s="221">
        <f t="shared" si="7"/>
        <v>6.3798187045814109E-2</v>
      </c>
      <c r="V110" s="490">
        <f t="shared" si="8"/>
        <v>83000</v>
      </c>
      <c r="W110" s="221">
        <f t="shared" si="9"/>
        <v>9.4857142857142862E-2</v>
      </c>
      <c r="X110" s="490">
        <f t="shared" si="10"/>
        <v>28000</v>
      </c>
      <c r="Y110" s="221">
        <f t="shared" si="11"/>
        <v>3.0107526881720432E-2</v>
      </c>
    </row>
    <row r="111" spans="1:25" ht="18" customHeight="1">
      <c r="A111" s="189" t="s">
        <v>1593</v>
      </c>
      <c r="B111" s="200" t="s">
        <v>3344</v>
      </c>
      <c r="C111" s="164" t="s">
        <v>3676</v>
      </c>
      <c r="D111" s="164" t="s">
        <v>3672</v>
      </c>
      <c r="E111" s="156" t="s">
        <v>1595</v>
      </c>
      <c r="F111" s="151" t="s">
        <v>1594</v>
      </c>
      <c r="G111" s="250"/>
      <c r="H111" s="250"/>
      <c r="I111" s="175"/>
      <c r="J111" s="263"/>
      <c r="K111" s="184"/>
      <c r="M111" s="167"/>
      <c r="N111" s="218">
        <v>0</v>
      </c>
      <c r="O111" s="219">
        <v>0</v>
      </c>
      <c r="P111" s="219">
        <v>0</v>
      </c>
      <c r="Q111" s="219">
        <v>0</v>
      </c>
      <c r="R111" s="219">
        <v>0</v>
      </c>
      <c r="S111" s="220">
        <v>0</v>
      </c>
      <c r="T111" s="490">
        <f t="shared" si="6"/>
        <v>0</v>
      </c>
      <c r="U111" s="221" t="str">
        <f t="shared" si="7"/>
        <v/>
      </c>
      <c r="V111" s="490">
        <f t="shared" si="8"/>
        <v>0</v>
      </c>
      <c r="W111" s="221" t="str">
        <f t="shared" si="9"/>
        <v/>
      </c>
      <c r="X111" s="490">
        <f t="shared" si="10"/>
        <v>0</v>
      </c>
      <c r="Y111" s="221" t="str">
        <f t="shared" si="11"/>
        <v/>
      </c>
    </row>
    <row r="112" spans="1:25" ht="18" customHeight="1">
      <c r="A112" s="188" t="s">
        <v>1596</v>
      </c>
      <c r="B112" s="201" t="s">
        <v>3344</v>
      </c>
      <c r="C112" s="155" t="s">
        <v>3676</v>
      </c>
      <c r="D112" s="155" t="s">
        <v>3670</v>
      </c>
      <c r="E112" s="150" t="s">
        <v>1595</v>
      </c>
      <c r="F112" s="152" t="s">
        <v>1594</v>
      </c>
      <c r="G112" s="250" t="s">
        <v>1141</v>
      </c>
      <c r="H112" s="250" t="s">
        <v>3988</v>
      </c>
      <c r="I112" s="175" t="s">
        <v>1597</v>
      </c>
      <c r="J112" s="263" t="s">
        <v>3353</v>
      </c>
      <c r="K112" s="184" t="s">
        <v>3354</v>
      </c>
      <c r="L112" s="5" t="s">
        <v>2428</v>
      </c>
      <c r="M112" s="167"/>
      <c r="N112" s="218">
        <v>1113273.3899999999</v>
      </c>
      <c r="O112" s="219">
        <v>1228000</v>
      </c>
      <c r="P112" s="219">
        <v>1150000</v>
      </c>
      <c r="Q112" s="219">
        <v>1162000</v>
      </c>
      <c r="R112" s="219">
        <v>1174000</v>
      </c>
      <c r="S112" s="220">
        <v>1174000</v>
      </c>
      <c r="T112" s="490">
        <f t="shared" si="6"/>
        <v>48726.610000000102</v>
      </c>
      <c r="U112" s="221">
        <f t="shared" si="7"/>
        <v>4.3768772736048338E-2</v>
      </c>
      <c r="V112" s="490">
        <f t="shared" si="8"/>
        <v>-66000</v>
      </c>
      <c r="W112" s="221">
        <f t="shared" si="9"/>
        <v>-5.3745928338762218E-2</v>
      </c>
      <c r="X112" s="490">
        <f t="shared" si="10"/>
        <v>12000</v>
      </c>
      <c r="Y112" s="221">
        <f t="shared" si="11"/>
        <v>1.0434782608695653E-2</v>
      </c>
    </row>
    <row r="113" spans="1:25" ht="18" customHeight="1">
      <c r="A113" s="189" t="s">
        <v>1598</v>
      </c>
      <c r="B113" s="200" t="s">
        <v>3344</v>
      </c>
      <c r="C113" s="164" t="s">
        <v>3677</v>
      </c>
      <c r="D113" s="164" t="s">
        <v>3672</v>
      </c>
      <c r="E113" s="156" t="s">
        <v>1599</v>
      </c>
      <c r="F113" s="151" t="s">
        <v>1599</v>
      </c>
      <c r="G113" s="250"/>
      <c r="H113" s="250"/>
      <c r="I113" s="175"/>
      <c r="J113" s="263"/>
      <c r="K113" s="184"/>
      <c r="M113" s="167"/>
      <c r="N113" s="218">
        <v>0</v>
      </c>
      <c r="O113" s="219">
        <v>0</v>
      </c>
      <c r="P113" s="219">
        <v>0</v>
      </c>
      <c r="Q113" s="219">
        <v>0</v>
      </c>
      <c r="R113" s="219">
        <v>0</v>
      </c>
      <c r="S113" s="220">
        <v>0</v>
      </c>
      <c r="T113" s="490">
        <f t="shared" si="6"/>
        <v>0</v>
      </c>
      <c r="U113" s="221" t="str">
        <f t="shared" si="7"/>
        <v/>
      </c>
      <c r="V113" s="490">
        <f t="shared" si="8"/>
        <v>0</v>
      </c>
      <c r="W113" s="221" t="str">
        <f t="shared" si="9"/>
        <v/>
      </c>
      <c r="X113" s="490">
        <f t="shared" si="10"/>
        <v>0</v>
      </c>
      <c r="Y113" s="221" t="str">
        <f t="shared" si="11"/>
        <v/>
      </c>
    </row>
    <row r="114" spans="1:25" ht="18" customHeight="1">
      <c r="A114" s="188" t="s">
        <v>1600</v>
      </c>
      <c r="B114" s="201" t="s">
        <v>3344</v>
      </c>
      <c r="C114" s="155" t="s">
        <v>3677</v>
      </c>
      <c r="D114" s="155" t="s">
        <v>3670</v>
      </c>
      <c r="E114" s="150" t="s">
        <v>1599</v>
      </c>
      <c r="F114" s="152" t="s">
        <v>1599</v>
      </c>
      <c r="G114" s="250" t="s">
        <v>1141</v>
      </c>
      <c r="H114" s="250" t="s">
        <v>3988</v>
      </c>
      <c r="I114" s="175" t="s">
        <v>1597</v>
      </c>
      <c r="J114" s="263" t="s">
        <v>3353</v>
      </c>
      <c r="K114" s="184" t="s">
        <v>3354</v>
      </c>
      <c r="L114" s="5" t="s">
        <v>2428</v>
      </c>
      <c r="M114" s="167"/>
      <c r="N114" s="218">
        <v>48993.02</v>
      </c>
      <c r="O114" s="219">
        <v>50000</v>
      </c>
      <c r="P114" s="219">
        <v>50000</v>
      </c>
      <c r="Q114" s="219">
        <v>55000</v>
      </c>
      <c r="R114" s="219">
        <v>60000</v>
      </c>
      <c r="S114" s="220">
        <v>60000</v>
      </c>
      <c r="T114" s="490">
        <f t="shared" si="6"/>
        <v>6006.9800000000032</v>
      </c>
      <c r="U114" s="221">
        <f t="shared" si="7"/>
        <v>0.12260889408327968</v>
      </c>
      <c r="V114" s="490">
        <f t="shared" si="8"/>
        <v>5000</v>
      </c>
      <c r="W114" s="221">
        <f t="shared" si="9"/>
        <v>0.1</v>
      </c>
      <c r="X114" s="490">
        <f t="shared" si="10"/>
        <v>5000</v>
      </c>
      <c r="Y114" s="221">
        <f t="shared" si="11"/>
        <v>0.1</v>
      </c>
    </row>
    <row r="115" spans="1:25" ht="18" customHeight="1">
      <c r="A115" s="189" t="s">
        <v>1601</v>
      </c>
      <c r="B115" s="200" t="s">
        <v>3344</v>
      </c>
      <c r="C115" s="164" t="s">
        <v>3678</v>
      </c>
      <c r="D115" s="164" t="s">
        <v>3672</v>
      </c>
      <c r="E115" s="156" t="s">
        <v>1603</v>
      </c>
      <c r="F115" s="151" t="s">
        <v>1602</v>
      </c>
      <c r="G115" s="250"/>
      <c r="H115" s="250"/>
      <c r="I115" s="175"/>
      <c r="J115" s="263"/>
      <c r="K115" s="184"/>
      <c r="M115" s="167"/>
      <c r="N115" s="218">
        <v>0</v>
      </c>
      <c r="O115" s="219">
        <v>0</v>
      </c>
      <c r="P115" s="219">
        <v>0</v>
      </c>
      <c r="Q115" s="219">
        <v>0</v>
      </c>
      <c r="R115" s="219">
        <v>0</v>
      </c>
      <c r="S115" s="220">
        <v>0</v>
      </c>
      <c r="T115" s="490">
        <f t="shared" si="6"/>
        <v>0</v>
      </c>
      <c r="U115" s="221" t="str">
        <f t="shared" si="7"/>
        <v/>
      </c>
      <c r="V115" s="490">
        <f t="shared" si="8"/>
        <v>0</v>
      </c>
      <c r="W115" s="221" t="str">
        <f t="shared" si="9"/>
        <v/>
      </c>
      <c r="X115" s="490">
        <f t="shared" si="10"/>
        <v>0</v>
      </c>
      <c r="Y115" s="221" t="str">
        <f t="shared" si="11"/>
        <v/>
      </c>
    </row>
    <row r="116" spans="1:25" ht="18" customHeight="1">
      <c r="A116" s="188" t="s">
        <v>1604</v>
      </c>
      <c r="B116" s="201" t="s">
        <v>3344</v>
      </c>
      <c r="C116" s="155" t="s">
        <v>3678</v>
      </c>
      <c r="D116" s="155" t="s">
        <v>3670</v>
      </c>
      <c r="E116" s="150" t="s">
        <v>1603</v>
      </c>
      <c r="F116" s="152" t="s">
        <v>1602</v>
      </c>
      <c r="G116" s="250" t="s">
        <v>1145</v>
      </c>
      <c r="H116" s="250" t="s">
        <v>3987</v>
      </c>
      <c r="I116" s="175" t="s">
        <v>2434</v>
      </c>
      <c r="J116" s="263" t="s">
        <v>3353</v>
      </c>
      <c r="K116" s="184" t="s">
        <v>3354</v>
      </c>
      <c r="L116" s="5" t="s">
        <v>2428</v>
      </c>
      <c r="M116" s="167"/>
      <c r="N116" s="218">
        <v>5504</v>
      </c>
      <c r="O116" s="219">
        <v>6000</v>
      </c>
      <c r="P116" s="219">
        <v>6000</v>
      </c>
      <c r="Q116" s="219">
        <v>6000</v>
      </c>
      <c r="R116" s="219">
        <v>6000</v>
      </c>
      <c r="S116" s="220">
        <v>6000</v>
      </c>
      <c r="T116" s="490">
        <f t="shared" si="6"/>
        <v>496</v>
      </c>
      <c r="U116" s="221">
        <f t="shared" si="7"/>
        <v>9.0116279069767435E-2</v>
      </c>
      <c r="V116" s="490">
        <f t="shared" si="8"/>
        <v>0</v>
      </c>
      <c r="W116" s="221">
        <f t="shared" si="9"/>
        <v>0</v>
      </c>
      <c r="X116" s="490">
        <f t="shared" si="10"/>
        <v>0</v>
      </c>
      <c r="Y116" s="221">
        <f t="shared" si="11"/>
        <v>0</v>
      </c>
    </row>
    <row r="117" spans="1:25" ht="18" customHeight="1">
      <c r="A117" s="189" t="s">
        <v>1605</v>
      </c>
      <c r="B117" s="200" t="s">
        <v>3344</v>
      </c>
      <c r="C117" s="164" t="s">
        <v>3681</v>
      </c>
      <c r="D117" s="164" t="s">
        <v>3672</v>
      </c>
      <c r="E117" s="156" t="s">
        <v>2435</v>
      </c>
      <c r="F117" s="151" t="s">
        <v>1606</v>
      </c>
      <c r="G117" s="250"/>
      <c r="H117" s="250"/>
      <c r="I117" s="175"/>
      <c r="J117" s="263"/>
      <c r="K117" s="184"/>
      <c r="M117" s="167"/>
      <c r="N117" s="218">
        <v>0</v>
      </c>
      <c r="O117" s="219">
        <v>0</v>
      </c>
      <c r="P117" s="219">
        <v>0</v>
      </c>
      <c r="Q117" s="219">
        <v>0</v>
      </c>
      <c r="R117" s="219">
        <v>0</v>
      </c>
      <c r="S117" s="220">
        <v>0</v>
      </c>
      <c r="T117" s="490">
        <f t="shared" si="6"/>
        <v>0</v>
      </c>
      <c r="U117" s="221" t="str">
        <f t="shared" si="7"/>
        <v/>
      </c>
      <c r="V117" s="490">
        <f t="shared" si="8"/>
        <v>0</v>
      </c>
      <c r="W117" s="221" t="str">
        <f t="shared" si="9"/>
        <v/>
      </c>
      <c r="X117" s="490">
        <f t="shared" si="10"/>
        <v>0</v>
      </c>
      <c r="Y117" s="221" t="str">
        <f t="shared" si="11"/>
        <v/>
      </c>
    </row>
    <row r="118" spans="1:25" ht="18" customHeight="1">
      <c r="A118" s="188" t="s">
        <v>2436</v>
      </c>
      <c r="B118" s="201" t="s">
        <v>3344</v>
      </c>
      <c r="C118" s="155" t="s">
        <v>3681</v>
      </c>
      <c r="D118" s="155" t="s">
        <v>3670</v>
      </c>
      <c r="E118" s="150" t="s">
        <v>2435</v>
      </c>
      <c r="F118" s="152" t="s">
        <v>1606</v>
      </c>
      <c r="G118" s="250" t="s">
        <v>1145</v>
      </c>
      <c r="H118" s="250" t="s">
        <v>3987</v>
      </c>
      <c r="I118" s="175" t="s">
        <v>2434</v>
      </c>
      <c r="J118" s="263" t="s">
        <v>3353</v>
      </c>
      <c r="K118" s="184" t="s">
        <v>3354</v>
      </c>
      <c r="L118" s="5" t="s">
        <v>2428</v>
      </c>
      <c r="M118" s="167"/>
      <c r="N118" s="218">
        <v>33285.800000000003</v>
      </c>
      <c r="O118" s="219">
        <v>42100</v>
      </c>
      <c r="P118" s="219">
        <v>60000</v>
      </c>
      <c r="Q118" s="219">
        <v>65000</v>
      </c>
      <c r="R118" s="219">
        <v>65000</v>
      </c>
      <c r="S118" s="220">
        <v>65000</v>
      </c>
      <c r="T118" s="490">
        <f t="shared" si="6"/>
        <v>31714.199999999997</v>
      </c>
      <c r="U118" s="221">
        <f t="shared" si="7"/>
        <v>0.95278467094076136</v>
      </c>
      <c r="V118" s="490">
        <f t="shared" si="8"/>
        <v>22900</v>
      </c>
      <c r="W118" s="221">
        <f t="shared" si="9"/>
        <v>0.5439429928741093</v>
      </c>
      <c r="X118" s="490">
        <f t="shared" si="10"/>
        <v>5000</v>
      </c>
      <c r="Y118" s="221">
        <f t="shared" si="11"/>
        <v>8.3333333333333329E-2</v>
      </c>
    </row>
    <row r="119" spans="1:25" ht="18" customHeight="1">
      <c r="A119" s="189" t="s">
        <v>2437</v>
      </c>
      <c r="B119" s="200" t="s">
        <v>3344</v>
      </c>
      <c r="C119" s="164" t="s">
        <v>2575</v>
      </c>
      <c r="D119" s="164" t="s">
        <v>3672</v>
      </c>
      <c r="E119" s="156" t="s">
        <v>2439</v>
      </c>
      <c r="F119" s="151" t="s">
        <v>2438</v>
      </c>
      <c r="G119" s="250"/>
      <c r="H119" s="250"/>
      <c r="I119" s="175"/>
      <c r="J119" s="263"/>
      <c r="K119" s="184"/>
      <c r="M119" s="167"/>
      <c r="N119" s="218">
        <v>0</v>
      </c>
      <c r="O119" s="219">
        <v>0</v>
      </c>
      <c r="P119" s="219">
        <v>0</v>
      </c>
      <c r="Q119" s="219">
        <v>0</v>
      </c>
      <c r="R119" s="219">
        <v>0</v>
      </c>
      <c r="S119" s="220">
        <v>0</v>
      </c>
      <c r="T119" s="490">
        <f t="shared" si="6"/>
        <v>0</v>
      </c>
      <c r="U119" s="221" t="str">
        <f t="shared" si="7"/>
        <v/>
      </c>
      <c r="V119" s="490">
        <f t="shared" si="8"/>
        <v>0</v>
      </c>
      <c r="W119" s="221" t="str">
        <f t="shared" si="9"/>
        <v/>
      </c>
      <c r="X119" s="490">
        <f t="shared" si="10"/>
        <v>0</v>
      </c>
      <c r="Y119" s="221" t="str">
        <f t="shared" si="11"/>
        <v/>
      </c>
    </row>
    <row r="120" spans="1:25" ht="18" customHeight="1">
      <c r="A120" s="188" t="s">
        <v>2440</v>
      </c>
      <c r="B120" s="201" t="s">
        <v>3344</v>
      </c>
      <c r="C120" s="155" t="s">
        <v>2575</v>
      </c>
      <c r="D120" s="155" t="s">
        <v>3670</v>
      </c>
      <c r="E120" s="150" t="s">
        <v>2439</v>
      </c>
      <c r="F120" s="152" t="s">
        <v>2438</v>
      </c>
      <c r="G120" s="250" t="s">
        <v>1145</v>
      </c>
      <c r="H120" s="250" t="s">
        <v>3987</v>
      </c>
      <c r="I120" s="175" t="s">
        <v>2434</v>
      </c>
      <c r="J120" s="263" t="s">
        <v>3353</v>
      </c>
      <c r="K120" s="184" t="s">
        <v>3354</v>
      </c>
      <c r="L120" s="5" t="s">
        <v>2428</v>
      </c>
      <c r="M120" s="167"/>
      <c r="N120" s="218">
        <v>36615.56</v>
      </c>
      <c r="O120" s="219">
        <v>33000</v>
      </c>
      <c r="P120" s="219">
        <v>35000</v>
      </c>
      <c r="Q120" s="219">
        <v>35000</v>
      </c>
      <c r="R120" s="219">
        <v>35000</v>
      </c>
      <c r="S120" s="220">
        <v>35000</v>
      </c>
      <c r="T120" s="490">
        <f t="shared" si="6"/>
        <v>-1615.5599999999977</v>
      </c>
      <c r="U120" s="221">
        <f t="shared" si="7"/>
        <v>-4.4122225633036825E-2</v>
      </c>
      <c r="V120" s="490">
        <f t="shared" si="8"/>
        <v>2000</v>
      </c>
      <c r="W120" s="221">
        <f t="shared" si="9"/>
        <v>6.0606060606060608E-2</v>
      </c>
      <c r="X120" s="490">
        <f t="shared" si="10"/>
        <v>0</v>
      </c>
      <c r="Y120" s="221">
        <f t="shared" si="11"/>
        <v>0</v>
      </c>
    </row>
    <row r="121" spans="1:25" ht="26.25" customHeight="1">
      <c r="A121" s="187" t="s">
        <v>2441</v>
      </c>
      <c r="B121" s="213" t="s">
        <v>1555</v>
      </c>
      <c r="C121" s="214" t="s">
        <v>3671</v>
      </c>
      <c r="D121" s="214" t="s">
        <v>3672</v>
      </c>
      <c r="E121" s="215" t="s">
        <v>5330</v>
      </c>
      <c r="F121" s="215" t="s">
        <v>5331</v>
      </c>
      <c r="G121" s="249"/>
      <c r="H121" s="249"/>
      <c r="I121" s="216"/>
      <c r="J121" s="262"/>
      <c r="K121" s="217"/>
      <c r="L121" s="282"/>
      <c r="M121" s="228"/>
      <c r="N121" s="218">
        <v>0</v>
      </c>
      <c r="O121" s="219">
        <v>0</v>
      </c>
      <c r="P121" s="219">
        <v>0</v>
      </c>
      <c r="Q121" s="219">
        <v>0</v>
      </c>
      <c r="R121" s="219">
        <v>0</v>
      </c>
      <c r="S121" s="220">
        <v>0</v>
      </c>
      <c r="T121" s="490">
        <f t="shared" si="6"/>
        <v>0</v>
      </c>
      <c r="U121" s="221" t="str">
        <f t="shared" si="7"/>
        <v/>
      </c>
      <c r="V121" s="490">
        <f t="shared" si="8"/>
        <v>0</v>
      </c>
      <c r="W121" s="221" t="str">
        <f t="shared" si="9"/>
        <v/>
      </c>
      <c r="X121" s="490">
        <f t="shared" si="10"/>
        <v>0</v>
      </c>
      <c r="Y121" s="221" t="str">
        <f t="shared" si="11"/>
        <v/>
      </c>
    </row>
    <row r="122" spans="1:25" ht="26.25" customHeight="1">
      <c r="A122" s="189" t="s">
        <v>2442</v>
      </c>
      <c r="B122" s="200" t="s">
        <v>1555</v>
      </c>
      <c r="C122" s="164" t="s">
        <v>3673</v>
      </c>
      <c r="D122" s="164" t="s">
        <v>3672</v>
      </c>
      <c r="E122" s="156" t="s">
        <v>2444</v>
      </c>
      <c r="F122" s="151" t="s">
        <v>2443</v>
      </c>
      <c r="G122" s="250"/>
      <c r="H122" s="250"/>
      <c r="I122" s="175"/>
      <c r="J122" s="263"/>
      <c r="K122" s="184"/>
      <c r="M122" s="167"/>
      <c r="N122" s="218">
        <v>0</v>
      </c>
      <c r="O122" s="219">
        <v>0</v>
      </c>
      <c r="P122" s="219">
        <v>0</v>
      </c>
      <c r="Q122" s="219">
        <v>0</v>
      </c>
      <c r="R122" s="219">
        <v>0</v>
      </c>
      <c r="S122" s="220">
        <v>0</v>
      </c>
      <c r="T122" s="490">
        <f t="shared" si="6"/>
        <v>0</v>
      </c>
      <c r="U122" s="221" t="str">
        <f t="shared" si="7"/>
        <v/>
      </c>
      <c r="V122" s="490">
        <f t="shared" si="8"/>
        <v>0</v>
      </c>
      <c r="W122" s="221" t="str">
        <f t="shared" si="9"/>
        <v/>
      </c>
      <c r="X122" s="490">
        <f t="shared" si="10"/>
        <v>0</v>
      </c>
      <c r="Y122" s="221" t="str">
        <f t="shared" si="11"/>
        <v/>
      </c>
    </row>
    <row r="123" spans="1:25" ht="26.25" customHeight="1">
      <c r="A123" s="188" t="s">
        <v>2445</v>
      </c>
      <c r="B123" s="201" t="s">
        <v>1555</v>
      </c>
      <c r="C123" s="155" t="s">
        <v>3673</v>
      </c>
      <c r="D123" s="155" t="s">
        <v>3670</v>
      </c>
      <c r="E123" s="150" t="s">
        <v>2447</v>
      </c>
      <c r="F123" s="152" t="s">
        <v>2446</v>
      </c>
      <c r="G123" s="250" t="s">
        <v>2152</v>
      </c>
      <c r="H123" s="250" t="s">
        <v>2448</v>
      </c>
      <c r="I123" s="175" t="s">
        <v>3989</v>
      </c>
      <c r="J123" s="263" t="s">
        <v>2569</v>
      </c>
      <c r="K123" s="184" t="s">
        <v>4124</v>
      </c>
      <c r="L123" s="3" t="s">
        <v>2449</v>
      </c>
      <c r="M123" s="167"/>
      <c r="N123" s="218">
        <v>34622710.640000001</v>
      </c>
      <c r="O123" s="219">
        <v>41904000</v>
      </c>
      <c r="P123" s="219">
        <v>39000000</v>
      </c>
      <c r="Q123" s="219">
        <v>40450000</v>
      </c>
      <c r="R123" s="219">
        <v>40450000</v>
      </c>
      <c r="S123" s="219">
        <v>40450000</v>
      </c>
      <c r="T123" s="490">
        <f t="shared" si="6"/>
        <v>5827289.3599999994</v>
      </c>
      <c r="U123" s="221">
        <f t="shared" si="7"/>
        <v>0.16830829395742539</v>
      </c>
      <c r="V123" s="490">
        <f t="shared" si="8"/>
        <v>-1454000</v>
      </c>
      <c r="W123" s="221">
        <f t="shared" si="9"/>
        <v>-3.4698358151966396E-2</v>
      </c>
      <c r="X123" s="490">
        <f t="shared" si="10"/>
        <v>1450000</v>
      </c>
      <c r="Y123" s="221">
        <f t="shared" si="11"/>
        <v>3.7179487179487179E-2</v>
      </c>
    </row>
    <row r="124" spans="1:25" ht="26.25" customHeight="1">
      <c r="A124" s="188" t="s">
        <v>2451</v>
      </c>
      <c r="B124" s="201" t="s">
        <v>1555</v>
      </c>
      <c r="C124" s="155" t="s">
        <v>3673</v>
      </c>
      <c r="D124" s="155" t="s">
        <v>3680</v>
      </c>
      <c r="E124" s="150" t="s">
        <v>2453</v>
      </c>
      <c r="F124" s="152" t="s">
        <v>2452</v>
      </c>
      <c r="G124" s="250" t="s">
        <v>2152</v>
      </c>
      <c r="H124" s="250" t="s">
        <v>2448</v>
      </c>
      <c r="I124" s="175" t="s">
        <v>3989</v>
      </c>
      <c r="J124" s="263" t="s">
        <v>2569</v>
      </c>
      <c r="K124" s="184" t="s">
        <v>4124</v>
      </c>
      <c r="L124" s="3" t="s">
        <v>2449</v>
      </c>
      <c r="M124" s="167"/>
      <c r="N124" s="218">
        <v>3605959.64</v>
      </c>
      <c r="O124" s="219">
        <v>4348000</v>
      </c>
      <c r="P124" s="219">
        <v>3950000</v>
      </c>
      <c r="Q124" s="219">
        <v>4248000</v>
      </c>
      <c r="R124" s="219">
        <v>4248000</v>
      </c>
      <c r="S124" s="220">
        <v>4248000</v>
      </c>
      <c r="T124" s="490">
        <f t="shared" si="6"/>
        <v>642040.35999999987</v>
      </c>
      <c r="U124" s="221">
        <f t="shared" si="7"/>
        <v>0.17804979092888568</v>
      </c>
      <c r="V124" s="490">
        <f t="shared" si="8"/>
        <v>-100000</v>
      </c>
      <c r="W124" s="221">
        <f t="shared" si="9"/>
        <v>-2.2999080036798528E-2</v>
      </c>
      <c r="X124" s="490">
        <f t="shared" si="10"/>
        <v>298000</v>
      </c>
      <c r="Y124" s="221">
        <f t="shared" si="11"/>
        <v>7.5443037974683547E-2</v>
      </c>
    </row>
    <row r="125" spans="1:25" ht="26.25" customHeight="1">
      <c r="A125" s="188" t="s">
        <v>2454</v>
      </c>
      <c r="B125" s="201" t="s">
        <v>1555</v>
      </c>
      <c r="C125" s="155" t="s">
        <v>3673</v>
      </c>
      <c r="D125" s="155" t="s">
        <v>3082</v>
      </c>
      <c r="E125" s="150" t="s">
        <v>2456</v>
      </c>
      <c r="F125" s="152" t="s">
        <v>2455</v>
      </c>
      <c r="G125" s="250" t="s">
        <v>2152</v>
      </c>
      <c r="H125" s="250" t="s">
        <v>2448</v>
      </c>
      <c r="I125" s="175" t="s">
        <v>3989</v>
      </c>
      <c r="J125" s="263" t="s">
        <v>2569</v>
      </c>
      <c r="K125" s="184" t="s">
        <v>4124</v>
      </c>
      <c r="L125" s="3" t="s">
        <v>2449</v>
      </c>
      <c r="M125" s="167"/>
      <c r="N125" s="218">
        <v>137352.51999999999</v>
      </c>
      <c r="O125" s="219">
        <v>130000</v>
      </c>
      <c r="P125" s="219">
        <v>140000</v>
      </c>
      <c r="Q125" s="219">
        <v>140000</v>
      </c>
      <c r="R125" s="219">
        <v>140000</v>
      </c>
      <c r="S125" s="220">
        <v>140000</v>
      </c>
      <c r="T125" s="490">
        <f t="shared" si="6"/>
        <v>2647.4800000000105</v>
      </c>
      <c r="U125" s="221">
        <f t="shared" si="7"/>
        <v>1.9275074094017429E-2</v>
      </c>
      <c r="V125" s="490">
        <f t="shared" si="8"/>
        <v>10000</v>
      </c>
      <c r="W125" s="221">
        <f t="shared" si="9"/>
        <v>7.6923076923076927E-2</v>
      </c>
      <c r="X125" s="490">
        <f t="shared" si="10"/>
        <v>0</v>
      </c>
      <c r="Y125" s="221">
        <f t="shared" si="11"/>
        <v>0</v>
      </c>
    </row>
    <row r="126" spans="1:25" ht="17.25" customHeight="1">
      <c r="A126" s="189" t="s">
        <v>2457</v>
      </c>
      <c r="B126" s="200" t="s">
        <v>1555</v>
      </c>
      <c r="C126" s="164" t="s">
        <v>3674</v>
      </c>
      <c r="D126" s="164" t="s">
        <v>3672</v>
      </c>
      <c r="E126" s="156" t="s">
        <v>2459</v>
      </c>
      <c r="F126" s="151" t="s">
        <v>2458</v>
      </c>
      <c r="G126" s="250"/>
      <c r="H126" s="250"/>
      <c r="I126" s="175"/>
      <c r="J126" s="263"/>
      <c r="K126" s="184"/>
      <c r="M126" s="167"/>
      <c r="N126" s="218">
        <v>0</v>
      </c>
      <c r="O126" s="219">
        <v>0</v>
      </c>
      <c r="P126" s="219">
        <v>0</v>
      </c>
      <c r="Q126" s="219">
        <v>0</v>
      </c>
      <c r="R126" s="219">
        <v>0</v>
      </c>
      <c r="S126" s="220">
        <v>0</v>
      </c>
      <c r="T126" s="490">
        <f t="shared" si="6"/>
        <v>0</v>
      </c>
      <c r="U126" s="221" t="str">
        <f t="shared" si="7"/>
        <v/>
      </c>
      <c r="V126" s="490">
        <f t="shared" si="8"/>
        <v>0</v>
      </c>
      <c r="W126" s="221" t="str">
        <f t="shared" si="9"/>
        <v/>
      </c>
      <c r="X126" s="490">
        <f t="shared" si="10"/>
        <v>0</v>
      </c>
      <c r="Y126" s="221" t="str">
        <f t="shared" si="11"/>
        <v/>
      </c>
    </row>
    <row r="127" spans="1:25" ht="26.25" customHeight="1">
      <c r="A127" s="188" t="s">
        <v>2460</v>
      </c>
      <c r="B127" s="201" t="s">
        <v>1555</v>
      </c>
      <c r="C127" s="155" t="s">
        <v>3674</v>
      </c>
      <c r="D127" s="155" t="s">
        <v>3670</v>
      </c>
      <c r="E127" s="150" t="s">
        <v>2462</v>
      </c>
      <c r="F127" s="152" t="s">
        <v>2461</v>
      </c>
      <c r="G127" s="250" t="s">
        <v>2155</v>
      </c>
      <c r="H127" s="250" t="s">
        <v>2463</v>
      </c>
      <c r="I127" s="178" t="s">
        <v>3990</v>
      </c>
      <c r="J127" s="263" t="s">
        <v>2569</v>
      </c>
      <c r="K127" s="184" t="s">
        <v>4124</v>
      </c>
      <c r="L127" s="3" t="s">
        <v>2449</v>
      </c>
      <c r="M127" s="167"/>
      <c r="N127" s="218">
        <v>10641698.68</v>
      </c>
      <c r="O127" s="219">
        <v>10300000</v>
      </c>
      <c r="P127" s="219">
        <v>11330000</v>
      </c>
      <c r="Q127" s="219">
        <v>11330000</v>
      </c>
      <c r="R127" s="219">
        <v>11330000</v>
      </c>
      <c r="S127" s="220">
        <v>11330000</v>
      </c>
      <c r="T127" s="490">
        <f t="shared" si="6"/>
        <v>688301.3200000003</v>
      </c>
      <c r="U127" s="221">
        <f t="shared" si="7"/>
        <v>6.4679647554162875E-2</v>
      </c>
      <c r="V127" s="490">
        <f t="shared" si="8"/>
        <v>1030000</v>
      </c>
      <c r="W127" s="221">
        <f t="shared" si="9"/>
        <v>0.1</v>
      </c>
      <c r="X127" s="490">
        <f t="shared" si="10"/>
        <v>0</v>
      </c>
      <c r="Y127" s="221">
        <f t="shared" si="11"/>
        <v>0</v>
      </c>
    </row>
    <row r="128" spans="1:25" ht="26.25" customHeight="1">
      <c r="A128" s="188" t="s">
        <v>2464</v>
      </c>
      <c r="B128" s="201" t="s">
        <v>1555</v>
      </c>
      <c r="C128" s="155" t="s">
        <v>3674</v>
      </c>
      <c r="D128" s="155" t="s">
        <v>3680</v>
      </c>
      <c r="E128" s="150" t="s">
        <v>2466</v>
      </c>
      <c r="F128" s="152" t="s">
        <v>2465</v>
      </c>
      <c r="G128" s="250" t="s">
        <v>2155</v>
      </c>
      <c r="H128" s="250" t="s">
        <v>2463</v>
      </c>
      <c r="I128" s="178" t="s">
        <v>3990</v>
      </c>
      <c r="J128" s="263" t="s">
        <v>2569</v>
      </c>
      <c r="K128" s="184" t="s">
        <v>4124</v>
      </c>
      <c r="L128" s="3" t="s">
        <v>2449</v>
      </c>
      <c r="M128" s="167"/>
      <c r="N128" s="218">
        <v>1000470.76</v>
      </c>
      <c r="O128" s="219">
        <v>1000000</v>
      </c>
      <c r="P128" s="219">
        <v>1082000</v>
      </c>
      <c r="Q128" s="219">
        <v>1082000</v>
      </c>
      <c r="R128" s="219">
        <v>1082000</v>
      </c>
      <c r="S128" s="220">
        <v>1082000</v>
      </c>
      <c r="T128" s="490">
        <f t="shared" si="6"/>
        <v>81529.239999999991</v>
      </c>
      <c r="U128" s="221">
        <f t="shared" si="7"/>
        <v>8.1490877354576552E-2</v>
      </c>
      <c r="V128" s="490">
        <f t="shared" si="8"/>
        <v>82000</v>
      </c>
      <c r="W128" s="221">
        <f t="shared" si="9"/>
        <v>8.2000000000000003E-2</v>
      </c>
      <c r="X128" s="490">
        <f t="shared" si="10"/>
        <v>0</v>
      </c>
      <c r="Y128" s="221">
        <f t="shared" si="11"/>
        <v>0</v>
      </c>
    </row>
    <row r="129" spans="1:25" ht="26.25" customHeight="1">
      <c r="A129" s="189" t="s">
        <v>3017</v>
      </c>
      <c r="B129" s="200" t="s">
        <v>1555</v>
      </c>
      <c r="C129" s="164" t="s">
        <v>3676</v>
      </c>
      <c r="D129" s="164" t="s">
        <v>3672</v>
      </c>
      <c r="E129" s="156" t="s">
        <v>3019</v>
      </c>
      <c r="F129" s="151" t="s">
        <v>3018</v>
      </c>
      <c r="G129" s="250"/>
      <c r="H129" s="250"/>
      <c r="I129" s="175"/>
      <c r="J129" s="263"/>
      <c r="K129" s="184"/>
      <c r="M129" s="167"/>
      <c r="N129" s="218">
        <v>0</v>
      </c>
      <c r="O129" s="219">
        <v>0</v>
      </c>
      <c r="P129" s="219">
        <v>0</v>
      </c>
      <c r="Q129" s="219">
        <v>0</v>
      </c>
      <c r="R129" s="219">
        <v>0</v>
      </c>
      <c r="S129" s="220">
        <v>0</v>
      </c>
      <c r="T129" s="490">
        <f t="shared" si="6"/>
        <v>0</v>
      </c>
      <c r="U129" s="221" t="str">
        <f t="shared" si="7"/>
        <v/>
      </c>
      <c r="V129" s="490">
        <f t="shared" si="8"/>
        <v>0</v>
      </c>
      <c r="W129" s="221" t="str">
        <f t="shared" si="9"/>
        <v/>
      </c>
      <c r="X129" s="490">
        <f t="shared" si="10"/>
        <v>0</v>
      </c>
      <c r="Y129" s="221" t="str">
        <f t="shared" si="11"/>
        <v/>
      </c>
    </row>
    <row r="130" spans="1:25" ht="26.25" customHeight="1">
      <c r="A130" s="188" t="s">
        <v>3020</v>
      </c>
      <c r="B130" s="201" t="s">
        <v>1555</v>
      </c>
      <c r="C130" s="155" t="s">
        <v>3676</v>
      </c>
      <c r="D130" s="155" t="s">
        <v>3670</v>
      </c>
      <c r="E130" s="150" t="s">
        <v>3022</v>
      </c>
      <c r="F130" s="152" t="s">
        <v>3021</v>
      </c>
      <c r="G130" s="250" t="s">
        <v>2158</v>
      </c>
      <c r="H130" s="250" t="s">
        <v>3991</v>
      </c>
      <c r="I130" s="175" t="s">
        <v>3992</v>
      </c>
      <c r="J130" s="263" t="s">
        <v>2569</v>
      </c>
      <c r="K130" s="184" t="s">
        <v>4124</v>
      </c>
      <c r="L130" s="3" t="s">
        <v>2449</v>
      </c>
      <c r="M130" s="167"/>
      <c r="N130" s="218">
        <v>6618231.7800000003</v>
      </c>
      <c r="O130" s="219">
        <v>6500000</v>
      </c>
      <c r="P130" s="219">
        <v>6620000</v>
      </c>
      <c r="Q130" s="219">
        <v>6720000</v>
      </c>
      <c r="R130" s="219">
        <v>6720000</v>
      </c>
      <c r="S130" s="220">
        <v>6720000</v>
      </c>
      <c r="T130" s="490">
        <f t="shared" si="6"/>
        <v>101768.21999999974</v>
      </c>
      <c r="U130" s="221">
        <f t="shared" si="7"/>
        <v>1.5376950125491031E-2</v>
      </c>
      <c r="V130" s="490">
        <f t="shared" si="8"/>
        <v>220000</v>
      </c>
      <c r="W130" s="221">
        <f t="shared" si="9"/>
        <v>3.3846153846153845E-2</v>
      </c>
      <c r="X130" s="490">
        <f t="shared" si="10"/>
        <v>100000</v>
      </c>
      <c r="Y130" s="221">
        <f t="shared" si="11"/>
        <v>1.5105740181268883E-2</v>
      </c>
    </row>
    <row r="131" spans="1:25" ht="26.25" customHeight="1">
      <c r="A131" s="188" t="s">
        <v>3023</v>
      </c>
      <c r="B131" s="201" t="s">
        <v>1555</v>
      </c>
      <c r="C131" s="155" t="s">
        <v>3676</v>
      </c>
      <c r="D131" s="155" t="s">
        <v>3680</v>
      </c>
      <c r="E131" s="150" t="s">
        <v>3025</v>
      </c>
      <c r="F131" s="152" t="s">
        <v>3024</v>
      </c>
      <c r="G131" s="250" t="s">
        <v>2158</v>
      </c>
      <c r="H131" s="250" t="s">
        <v>3991</v>
      </c>
      <c r="I131" s="175" t="s">
        <v>3992</v>
      </c>
      <c r="J131" s="263" t="s">
        <v>2569</v>
      </c>
      <c r="K131" s="184" t="s">
        <v>4124</v>
      </c>
      <c r="L131" s="3" t="s">
        <v>2449</v>
      </c>
      <c r="M131" s="167"/>
      <c r="N131" s="218">
        <v>669243.30000000005</v>
      </c>
      <c r="O131" s="219">
        <v>674000</v>
      </c>
      <c r="P131" s="219">
        <v>680000</v>
      </c>
      <c r="Q131" s="219">
        <v>690000</v>
      </c>
      <c r="R131" s="219">
        <v>690000</v>
      </c>
      <c r="S131" s="220">
        <v>690000</v>
      </c>
      <c r="T131" s="490">
        <f t="shared" si="6"/>
        <v>20756.699999999953</v>
      </c>
      <c r="U131" s="221">
        <f t="shared" si="7"/>
        <v>3.1015177888220849E-2</v>
      </c>
      <c r="V131" s="490">
        <f t="shared" si="8"/>
        <v>16000</v>
      </c>
      <c r="W131" s="221">
        <f t="shared" si="9"/>
        <v>2.3738872403560832E-2</v>
      </c>
      <c r="X131" s="490">
        <f t="shared" si="10"/>
        <v>10000</v>
      </c>
      <c r="Y131" s="221">
        <f t="shared" si="11"/>
        <v>1.4705882352941176E-2</v>
      </c>
    </row>
    <row r="132" spans="1:25" ht="26.25" customHeight="1">
      <c r="A132" s="190" t="s">
        <v>3026</v>
      </c>
      <c r="B132" s="202" t="s">
        <v>1555</v>
      </c>
      <c r="C132" s="157" t="s">
        <v>3676</v>
      </c>
      <c r="D132" s="157" t="s">
        <v>3082</v>
      </c>
      <c r="E132" s="150" t="s">
        <v>3028</v>
      </c>
      <c r="F132" s="152" t="s">
        <v>3027</v>
      </c>
      <c r="G132" s="250" t="s">
        <v>2158</v>
      </c>
      <c r="H132" s="250" t="s">
        <v>3991</v>
      </c>
      <c r="I132" s="175" t="s">
        <v>3992</v>
      </c>
      <c r="J132" s="263" t="s">
        <v>2569</v>
      </c>
      <c r="K132" s="184" t="s">
        <v>4124</v>
      </c>
      <c r="L132" s="3" t="s">
        <v>2449</v>
      </c>
      <c r="M132" s="167"/>
      <c r="N132" s="218">
        <v>45238.67</v>
      </c>
      <c r="O132" s="219">
        <v>45000</v>
      </c>
      <c r="P132" s="219">
        <v>45000</v>
      </c>
      <c r="Q132" s="219">
        <v>45000</v>
      </c>
      <c r="R132" s="219">
        <v>45000</v>
      </c>
      <c r="S132" s="220">
        <v>45000</v>
      </c>
      <c r="T132" s="490">
        <f t="shared" si="6"/>
        <v>-238.66999999999825</v>
      </c>
      <c r="U132" s="221">
        <f t="shared" si="7"/>
        <v>-5.2757961275165313E-3</v>
      </c>
      <c r="V132" s="490">
        <f t="shared" si="8"/>
        <v>0</v>
      </c>
      <c r="W132" s="221">
        <f t="shared" si="9"/>
        <v>0</v>
      </c>
      <c r="X132" s="490">
        <f t="shared" si="10"/>
        <v>0</v>
      </c>
      <c r="Y132" s="221">
        <f t="shared" si="11"/>
        <v>0</v>
      </c>
    </row>
    <row r="133" spans="1:25" ht="26.25" customHeight="1">
      <c r="A133" s="189" t="s">
        <v>3029</v>
      </c>
      <c r="B133" s="200" t="s">
        <v>1555</v>
      </c>
      <c r="C133" s="164" t="s">
        <v>3677</v>
      </c>
      <c r="D133" s="164" t="s">
        <v>3672</v>
      </c>
      <c r="E133" s="156" t="s">
        <v>3031</v>
      </c>
      <c r="F133" s="151" t="s">
        <v>3030</v>
      </c>
      <c r="G133" s="250"/>
      <c r="H133" s="250"/>
      <c r="I133" s="175"/>
      <c r="J133" s="263"/>
      <c r="K133" s="184"/>
      <c r="M133" s="167"/>
      <c r="N133" s="218">
        <v>0</v>
      </c>
      <c r="O133" s="219">
        <v>0</v>
      </c>
      <c r="P133" s="219">
        <v>0</v>
      </c>
      <c r="Q133" s="219">
        <v>0</v>
      </c>
      <c r="R133" s="219">
        <v>0</v>
      </c>
      <c r="S133" s="220">
        <v>0</v>
      </c>
      <c r="T133" s="490">
        <f t="shared" si="6"/>
        <v>0</v>
      </c>
      <c r="U133" s="221" t="str">
        <f t="shared" si="7"/>
        <v/>
      </c>
      <c r="V133" s="490">
        <f t="shared" si="8"/>
        <v>0</v>
      </c>
      <c r="W133" s="221" t="str">
        <f t="shared" si="9"/>
        <v/>
      </c>
      <c r="X133" s="490">
        <f t="shared" si="10"/>
        <v>0</v>
      </c>
      <c r="Y133" s="221" t="str">
        <f t="shared" si="11"/>
        <v/>
      </c>
    </row>
    <row r="134" spans="1:25" ht="26.25" customHeight="1">
      <c r="A134" s="188" t="s">
        <v>3032</v>
      </c>
      <c r="B134" s="201" t="s">
        <v>1555</v>
      </c>
      <c r="C134" s="155" t="s">
        <v>3677</v>
      </c>
      <c r="D134" s="155" t="s">
        <v>3670</v>
      </c>
      <c r="E134" s="150" t="s">
        <v>3034</v>
      </c>
      <c r="F134" s="152" t="s">
        <v>3033</v>
      </c>
      <c r="G134" s="250" t="s">
        <v>2158</v>
      </c>
      <c r="H134" s="250" t="s">
        <v>3991</v>
      </c>
      <c r="I134" s="175" t="s">
        <v>3992</v>
      </c>
      <c r="J134" s="263" t="s">
        <v>2569</v>
      </c>
      <c r="K134" s="184" t="s">
        <v>4124</v>
      </c>
      <c r="L134" s="3" t="s">
        <v>2449</v>
      </c>
      <c r="M134" s="167"/>
      <c r="N134" s="218">
        <v>33281.96</v>
      </c>
      <c r="O134" s="219">
        <v>34000</v>
      </c>
      <c r="P134" s="219">
        <v>34000</v>
      </c>
      <c r="Q134" s="219">
        <v>34000</v>
      </c>
      <c r="R134" s="219">
        <v>34000</v>
      </c>
      <c r="S134" s="220">
        <v>34000</v>
      </c>
      <c r="T134" s="490">
        <f t="shared" si="6"/>
        <v>718.04000000000087</v>
      </c>
      <c r="U134" s="221">
        <f t="shared" si="7"/>
        <v>2.1574450543177172E-2</v>
      </c>
      <c r="V134" s="490">
        <f t="shared" si="8"/>
        <v>0</v>
      </c>
      <c r="W134" s="221">
        <f t="shared" si="9"/>
        <v>0</v>
      </c>
      <c r="X134" s="490">
        <f t="shared" si="10"/>
        <v>0</v>
      </c>
      <c r="Y134" s="221">
        <f t="shared" si="11"/>
        <v>0</v>
      </c>
    </row>
    <row r="135" spans="1:25" ht="26.25" customHeight="1">
      <c r="A135" s="188" t="s">
        <v>3035</v>
      </c>
      <c r="B135" s="201" t="s">
        <v>1555</v>
      </c>
      <c r="C135" s="155" t="s">
        <v>3677</v>
      </c>
      <c r="D135" s="155" t="s">
        <v>3680</v>
      </c>
      <c r="E135" s="150" t="s">
        <v>3037</v>
      </c>
      <c r="F135" s="152" t="s">
        <v>3036</v>
      </c>
      <c r="G135" s="250" t="s">
        <v>2158</v>
      </c>
      <c r="H135" s="250" t="s">
        <v>3991</v>
      </c>
      <c r="I135" s="175" t="s">
        <v>3992</v>
      </c>
      <c r="J135" s="263" t="s">
        <v>2569</v>
      </c>
      <c r="K135" s="184" t="s">
        <v>4124</v>
      </c>
      <c r="L135" s="3" t="s">
        <v>2449</v>
      </c>
      <c r="M135" s="167"/>
      <c r="N135" s="218">
        <v>0</v>
      </c>
      <c r="O135" s="219">
        <v>2000</v>
      </c>
      <c r="P135" s="219">
        <v>0</v>
      </c>
      <c r="Q135" s="219">
        <v>0</v>
      </c>
      <c r="R135" s="219">
        <v>0</v>
      </c>
      <c r="S135" s="220">
        <v>0</v>
      </c>
      <c r="T135" s="490">
        <f t="shared" si="6"/>
        <v>0</v>
      </c>
      <c r="U135" s="221" t="str">
        <f t="shared" si="7"/>
        <v/>
      </c>
      <c r="V135" s="490">
        <f t="shared" si="8"/>
        <v>-2000</v>
      </c>
      <c r="W135" s="221">
        <f t="shared" si="9"/>
        <v>-1</v>
      </c>
      <c r="X135" s="490">
        <f t="shared" si="10"/>
        <v>0</v>
      </c>
      <c r="Y135" s="221" t="str">
        <f t="shared" si="11"/>
        <v/>
      </c>
    </row>
    <row r="136" spans="1:25" ht="26.25" customHeight="1">
      <c r="A136" s="188" t="s">
        <v>3038</v>
      </c>
      <c r="B136" s="201" t="s">
        <v>1555</v>
      </c>
      <c r="C136" s="155" t="s">
        <v>3677</v>
      </c>
      <c r="D136" s="155" t="s">
        <v>3082</v>
      </c>
      <c r="E136" s="150" t="s">
        <v>3040</v>
      </c>
      <c r="F136" s="152" t="s">
        <v>3039</v>
      </c>
      <c r="G136" s="250" t="s">
        <v>2158</v>
      </c>
      <c r="H136" s="250" t="s">
        <v>3991</v>
      </c>
      <c r="I136" s="175" t="s">
        <v>3992</v>
      </c>
      <c r="J136" s="263" t="s">
        <v>2569</v>
      </c>
      <c r="K136" s="184" t="s">
        <v>4124</v>
      </c>
      <c r="L136" s="3" t="s">
        <v>2449</v>
      </c>
      <c r="M136" s="167"/>
      <c r="N136" s="218">
        <v>0</v>
      </c>
      <c r="O136" s="219">
        <v>0</v>
      </c>
      <c r="P136" s="219">
        <v>0</v>
      </c>
      <c r="Q136" s="219">
        <v>0</v>
      </c>
      <c r="R136" s="219">
        <v>0</v>
      </c>
      <c r="S136" s="220">
        <v>0</v>
      </c>
      <c r="T136" s="490">
        <f t="shared" si="6"/>
        <v>0</v>
      </c>
      <c r="U136" s="221" t="str">
        <f t="shared" si="7"/>
        <v/>
      </c>
      <c r="V136" s="490">
        <f t="shared" si="8"/>
        <v>0</v>
      </c>
      <c r="W136" s="221" t="str">
        <f t="shared" si="9"/>
        <v/>
      </c>
      <c r="X136" s="490">
        <f t="shared" si="10"/>
        <v>0</v>
      </c>
      <c r="Y136" s="221" t="str">
        <f t="shared" si="11"/>
        <v/>
      </c>
    </row>
    <row r="137" spans="1:25" ht="26.25" customHeight="1">
      <c r="A137" s="191" t="s">
        <v>3041</v>
      </c>
      <c r="B137" s="203" t="s">
        <v>1555</v>
      </c>
      <c r="C137" s="160" t="s">
        <v>2575</v>
      </c>
      <c r="D137" s="160" t="s">
        <v>3672</v>
      </c>
      <c r="E137" s="151" t="s">
        <v>3042</v>
      </c>
      <c r="F137" s="151" t="s">
        <v>3044</v>
      </c>
      <c r="G137" s="250"/>
      <c r="H137" s="250"/>
      <c r="I137" s="175"/>
      <c r="J137" s="263"/>
      <c r="K137" s="184"/>
      <c r="M137" s="167"/>
      <c r="N137" s="218">
        <v>0</v>
      </c>
      <c r="O137" s="219">
        <v>0</v>
      </c>
      <c r="P137" s="219">
        <v>0</v>
      </c>
      <c r="Q137" s="219">
        <v>0</v>
      </c>
      <c r="R137" s="219">
        <v>0</v>
      </c>
      <c r="S137" s="220">
        <v>0</v>
      </c>
      <c r="T137" s="490">
        <f t="shared" ref="T137:T200" si="12">IF(N137="","",Q137-N137)</f>
        <v>0</v>
      </c>
      <c r="U137" s="221" t="str">
        <f t="shared" ref="U137:U200" si="13">IF(N137=0,"",T137/N137)</f>
        <v/>
      </c>
      <c r="V137" s="490">
        <f t="shared" ref="V137:V200" si="14">IF(P137="","",Q137-O137)</f>
        <v>0</v>
      </c>
      <c r="W137" s="221" t="str">
        <f t="shared" ref="W137:W200" si="15">IF(O137=0,"",V137/O137)</f>
        <v/>
      </c>
      <c r="X137" s="490">
        <f t="shared" ref="X137:X200" si="16">IF(P137="","",Q137-P137)</f>
        <v>0</v>
      </c>
      <c r="Y137" s="221" t="str">
        <f t="shared" ref="Y137:Y200" si="17">IF(P137=0,"",X137/P137)</f>
        <v/>
      </c>
    </row>
    <row r="138" spans="1:25" ht="26.25" customHeight="1">
      <c r="A138" s="190" t="s">
        <v>3043</v>
      </c>
      <c r="B138" s="202" t="s">
        <v>1555</v>
      </c>
      <c r="C138" s="157" t="s">
        <v>2575</v>
      </c>
      <c r="D138" s="157" t="s">
        <v>3670</v>
      </c>
      <c r="E138" s="152" t="s">
        <v>3042</v>
      </c>
      <c r="F138" s="152" t="s">
        <v>3044</v>
      </c>
      <c r="G138" s="250" t="s">
        <v>2161</v>
      </c>
      <c r="H138" s="250" t="s">
        <v>3045</v>
      </c>
      <c r="I138" s="175" t="s">
        <v>3046</v>
      </c>
      <c r="J138" s="263" t="s">
        <v>2569</v>
      </c>
      <c r="K138" s="184" t="s">
        <v>4124</v>
      </c>
      <c r="L138" s="3" t="s">
        <v>2449</v>
      </c>
      <c r="M138" s="167"/>
      <c r="N138" s="218">
        <v>451492.06</v>
      </c>
      <c r="O138" s="219">
        <v>460000</v>
      </c>
      <c r="P138" s="219">
        <v>460000</v>
      </c>
      <c r="Q138" s="219">
        <v>460000</v>
      </c>
      <c r="R138" s="219">
        <v>460000</v>
      </c>
      <c r="S138" s="220">
        <v>460000</v>
      </c>
      <c r="T138" s="490">
        <f t="shared" si="12"/>
        <v>8507.9400000000023</v>
      </c>
      <c r="U138" s="221">
        <f t="shared" si="13"/>
        <v>1.8844052318439448E-2</v>
      </c>
      <c r="V138" s="490">
        <f t="shared" si="14"/>
        <v>0</v>
      </c>
      <c r="W138" s="221">
        <f t="shared" si="15"/>
        <v>0</v>
      </c>
      <c r="X138" s="490">
        <f t="shared" si="16"/>
        <v>0</v>
      </c>
      <c r="Y138" s="221">
        <f t="shared" si="17"/>
        <v>0</v>
      </c>
    </row>
    <row r="139" spans="1:25" ht="42">
      <c r="A139" s="190" t="s">
        <v>3993</v>
      </c>
      <c r="B139" s="202" t="s">
        <v>1555</v>
      </c>
      <c r="C139" s="157" t="s">
        <v>2575</v>
      </c>
      <c r="D139" s="157" t="s">
        <v>3680</v>
      </c>
      <c r="E139" s="152" t="s">
        <v>5566</v>
      </c>
      <c r="F139" s="152" t="s">
        <v>5567</v>
      </c>
      <c r="G139" s="250" t="s">
        <v>2166</v>
      </c>
      <c r="H139" s="250" t="s">
        <v>3994</v>
      </c>
      <c r="I139" s="175" t="s">
        <v>3995</v>
      </c>
      <c r="J139" s="263" t="s">
        <v>2569</v>
      </c>
      <c r="K139" s="184" t="s">
        <v>4124</v>
      </c>
      <c r="L139" s="2" t="s">
        <v>1717</v>
      </c>
      <c r="M139" s="167"/>
      <c r="N139" s="529">
        <v>157000</v>
      </c>
      <c r="O139" s="480">
        <v>157000</v>
      </c>
      <c r="P139" s="480">
        <v>149000</v>
      </c>
      <c r="Q139" s="480">
        <v>149000</v>
      </c>
      <c r="R139" s="480">
        <v>149000</v>
      </c>
      <c r="S139" s="481">
        <v>149000</v>
      </c>
      <c r="T139" s="490">
        <f t="shared" si="12"/>
        <v>-8000</v>
      </c>
      <c r="U139" s="221">
        <f t="shared" si="13"/>
        <v>-5.0955414012738856E-2</v>
      </c>
      <c r="V139" s="490">
        <f t="shared" si="14"/>
        <v>-8000</v>
      </c>
      <c r="W139" s="221">
        <f t="shared" si="15"/>
        <v>-5.0955414012738856E-2</v>
      </c>
      <c r="X139" s="490">
        <f t="shared" si="16"/>
        <v>0</v>
      </c>
      <c r="Y139" s="221">
        <f t="shared" si="17"/>
        <v>0</v>
      </c>
    </row>
    <row r="140" spans="1:25" ht="26.25" customHeight="1">
      <c r="A140" s="187" t="s">
        <v>3047</v>
      </c>
      <c r="B140" s="213" t="s">
        <v>3048</v>
      </c>
      <c r="C140" s="214" t="s">
        <v>3671</v>
      </c>
      <c r="D140" s="214" t="s">
        <v>3672</v>
      </c>
      <c r="E140" s="215" t="s">
        <v>5332</v>
      </c>
      <c r="F140" s="215" t="s">
        <v>5333</v>
      </c>
      <c r="G140" s="249"/>
      <c r="H140" s="249"/>
      <c r="I140" s="216"/>
      <c r="J140" s="262"/>
      <c r="K140" s="217"/>
      <c r="L140" s="282"/>
      <c r="M140" s="228"/>
      <c r="N140" s="218">
        <v>0</v>
      </c>
      <c r="O140" s="219">
        <v>0</v>
      </c>
      <c r="P140" s="219">
        <v>0</v>
      </c>
      <c r="Q140" s="219">
        <v>0</v>
      </c>
      <c r="R140" s="219">
        <v>0</v>
      </c>
      <c r="S140" s="220">
        <v>0</v>
      </c>
      <c r="T140" s="490">
        <f t="shared" si="12"/>
        <v>0</v>
      </c>
      <c r="U140" s="221" t="str">
        <f t="shared" si="13"/>
        <v/>
      </c>
      <c r="V140" s="490">
        <f t="shared" si="14"/>
        <v>0</v>
      </c>
      <c r="W140" s="221" t="str">
        <f t="shared" si="15"/>
        <v/>
      </c>
      <c r="X140" s="490">
        <f t="shared" si="16"/>
        <v>0</v>
      </c>
      <c r="Y140" s="221" t="str">
        <f t="shared" si="17"/>
        <v/>
      </c>
    </row>
    <row r="141" spans="1:25" ht="26.25" customHeight="1">
      <c r="A141" s="189" t="s">
        <v>3051</v>
      </c>
      <c r="B141" s="200" t="s">
        <v>3048</v>
      </c>
      <c r="C141" s="164" t="s">
        <v>3673</v>
      </c>
      <c r="D141" s="164" t="s">
        <v>3672</v>
      </c>
      <c r="E141" s="156" t="s">
        <v>3050</v>
      </c>
      <c r="F141" s="151" t="s">
        <v>3049</v>
      </c>
      <c r="G141" s="250"/>
      <c r="H141" s="250"/>
      <c r="I141" s="175"/>
      <c r="J141" s="263"/>
      <c r="K141" s="184"/>
      <c r="M141" s="167"/>
      <c r="N141" s="218">
        <v>0</v>
      </c>
      <c r="O141" s="219">
        <v>0</v>
      </c>
      <c r="P141" s="219">
        <v>0</v>
      </c>
      <c r="Q141" s="219">
        <v>0</v>
      </c>
      <c r="R141" s="219">
        <v>0</v>
      </c>
      <c r="S141" s="220">
        <v>0</v>
      </c>
      <c r="T141" s="490">
        <f t="shared" si="12"/>
        <v>0</v>
      </c>
      <c r="U141" s="221" t="str">
        <f t="shared" si="13"/>
        <v/>
      </c>
      <c r="V141" s="490">
        <f t="shared" si="14"/>
        <v>0</v>
      </c>
      <c r="W141" s="221" t="str">
        <f t="shared" si="15"/>
        <v/>
      </c>
      <c r="X141" s="490">
        <f t="shared" si="16"/>
        <v>0</v>
      </c>
      <c r="Y141" s="221" t="str">
        <f t="shared" si="17"/>
        <v/>
      </c>
    </row>
    <row r="142" spans="1:25" ht="26.25" customHeight="1">
      <c r="A142" s="188" t="s">
        <v>3052</v>
      </c>
      <c r="B142" s="201" t="s">
        <v>3048</v>
      </c>
      <c r="C142" s="155" t="s">
        <v>3673</v>
      </c>
      <c r="D142" s="155" t="s">
        <v>3670</v>
      </c>
      <c r="E142" s="150" t="s">
        <v>4337</v>
      </c>
      <c r="F142" s="152" t="s">
        <v>4338</v>
      </c>
      <c r="G142" s="250" t="s">
        <v>1668</v>
      </c>
      <c r="H142" s="250" t="s">
        <v>3996</v>
      </c>
      <c r="I142" s="175" t="s">
        <v>3053</v>
      </c>
      <c r="J142" s="263" t="s">
        <v>1733</v>
      </c>
      <c r="K142" s="184" t="s">
        <v>4125</v>
      </c>
      <c r="L142" s="3" t="s">
        <v>3054</v>
      </c>
      <c r="M142" s="167"/>
      <c r="N142" s="218">
        <v>45358467.380000003</v>
      </c>
      <c r="O142" s="219">
        <v>47000000</v>
      </c>
      <c r="P142" s="219">
        <v>44300000</v>
      </c>
      <c r="Q142" s="219">
        <v>44600000</v>
      </c>
      <c r="R142" s="219">
        <v>44600000</v>
      </c>
      <c r="S142" s="219">
        <v>44600000</v>
      </c>
      <c r="T142" s="490">
        <f t="shared" si="12"/>
        <v>-758467.38000000268</v>
      </c>
      <c r="U142" s="221">
        <f t="shared" si="13"/>
        <v>-1.6721627158294047E-2</v>
      </c>
      <c r="V142" s="490">
        <f t="shared" si="14"/>
        <v>-2400000</v>
      </c>
      <c r="W142" s="221">
        <f t="shared" si="15"/>
        <v>-5.106382978723404E-2</v>
      </c>
      <c r="X142" s="490">
        <f t="shared" si="16"/>
        <v>300000</v>
      </c>
      <c r="Y142" s="221">
        <f t="shared" si="17"/>
        <v>6.7720090293453723E-3</v>
      </c>
    </row>
    <row r="143" spans="1:25" ht="26.25" customHeight="1">
      <c r="A143" s="188" t="s">
        <v>3056</v>
      </c>
      <c r="B143" s="201" t="s">
        <v>3048</v>
      </c>
      <c r="C143" s="155" t="s">
        <v>3673</v>
      </c>
      <c r="D143" s="155" t="s">
        <v>3680</v>
      </c>
      <c r="E143" s="150" t="s">
        <v>4339</v>
      </c>
      <c r="F143" s="152" t="s">
        <v>4340</v>
      </c>
      <c r="G143" s="250" t="s">
        <v>1668</v>
      </c>
      <c r="H143" s="250" t="s">
        <v>3996</v>
      </c>
      <c r="I143" s="175" t="s">
        <v>3053</v>
      </c>
      <c r="J143" s="263" t="s">
        <v>1733</v>
      </c>
      <c r="K143" s="184" t="s">
        <v>4125</v>
      </c>
      <c r="L143" s="3" t="s">
        <v>3054</v>
      </c>
      <c r="M143" s="167"/>
      <c r="N143" s="218">
        <v>2195000.42</v>
      </c>
      <c r="O143" s="219">
        <v>2300000</v>
      </c>
      <c r="P143" s="219">
        <v>2170000</v>
      </c>
      <c r="Q143" s="219">
        <v>2220000</v>
      </c>
      <c r="R143" s="219">
        <v>2220000</v>
      </c>
      <c r="S143" s="220">
        <v>2220000</v>
      </c>
      <c r="T143" s="490">
        <f t="shared" si="12"/>
        <v>24999.580000000075</v>
      </c>
      <c r="U143" s="221">
        <f t="shared" si="13"/>
        <v>1.1389328116848414E-2</v>
      </c>
      <c r="V143" s="490">
        <f t="shared" si="14"/>
        <v>-80000</v>
      </c>
      <c r="W143" s="221">
        <f t="shared" si="15"/>
        <v>-3.4782608695652174E-2</v>
      </c>
      <c r="X143" s="490">
        <f t="shared" si="16"/>
        <v>50000</v>
      </c>
      <c r="Y143" s="221">
        <f t="shared" si="17"/>
        <v>2.3041474654377881E-2</v>
      </c>
    </row>
    <row r="144" spans="1:25" ht="26.25" customHeight="1">
      <c r="A144" s="188" t="s">
        <v>3057</v>
      </c>
      <c r="B144" s="201" t="s">
        <v>3048</v>
      </c>
      <c r="C144" s="155" t="s">
        <v>3673</v>
      </c>
      <c r="D144" s="155" t="s">
        <v>3082</v>
      </c>
      <c r="E144" s="150" t="s">
        <v>3059</v>
      </c>
      <c r="F144" s="152" t="s">
        <v>3058</v>
      </c>
      <c r="G144" s="250" t="s">
        <v>1668</v>
      </c>
      <c r="H144" s="250" t="s">
        <v>3996</v>
      </c>
      <c r="I144" s="175" t="s">
        <v>3053</v>
      </c>
      <c r="J144" s="263" t="s">
        <v>1733</v>
      </c>
      <c r="K144" s="184" t="s">
        <v>4125</v>
      </c>
      <c r="L144" s="3" t="s">
        <v>3054</v>
      </c>
      <c r="M144" s="167"/>
      <c r="N144" s="218">
        <v>23074.32</v>
      </c>
      <c r="O144" s="219">
        <v>23000</v>
      </c>
      <c r="P144" s="219">
        <v>23000</v>
      </c>
      <c r="Q144" s="219">
        <v>23000</v>
      </c>
      <c r="R144" s="219">
        <v>23000</v>
      </c>
      <c r="S144" s="220">
        <v>23000</v>
      </c>
      <c r="T144" s="490">
        <f t="shared" si="12"/>
        <v>-74.319999999999709</v>
      </c>
      <c r="U144" s="221">
        <f t="shared" si="13"/>
        <v>-3.2208966504754942E-3</v>
      </c>
      <c r="V144" s="490">
        <f t="shared" si="14"/>
        <v>0</v>
      </c>
      <c r="W144" s="221">
        <f t="shared" si="15"/>
        <v>0</v>
      </c>
      <c r="X144" s="490">
        <f t="shared" si="16"/>
        <v>0</v>
      </c>
      <c r="Y144" s="221">
        <f t="shared" si="17"/>
        <v>0</v>
      </c>
    </row>
    <row r="145" spans="1:25" ht="26.25" customHeight="1">
      <c r="A145" s="189" t="s">
        <v>3997</v>
      </c>
      <c r="B145" s="200" t="s">
        <v>3048</v>
      </c>
      <c r="C145" s="164" t="s">
        <v>3674</v>
      </c>
      <c r="D145" s="164" t="s">
        <v>3672</v>
      </c>
      <c r="E145" s="156" t="s">
        <v>3998</v>
      </c>
      <c r="F145" s="156" t="s">
        <v>3999</v>
      </c>
      <c r="G145" s="250"/>
      <c r="H145" s="250"/>
      <c r="I145" s="175"/>
      <c r="J145" s="263"/>
      <c r="K145" s="184"/>
      <c r="M145" s="167"/>
      <c r="N145" s="218">
        <v>0</v>
      </c>
      <c r="O145" s="219">
        <v>0</v>
      </c>
      <c r="P145" s="219">
        <v>0</v>
      </c>
      <c r="Q145" s="219">
        <v>0</v>
      </c>
      <c r="R145" s="219">
        <v>0</v>
      </c>
      <c r="S145" s="220">
        <v>0</v>
      </c>
      <c r="T145" s="490">
        <f t="shared" si="12"/>
        <v>0</v>
      </c>
      <c r="U145" s="221" t="str">
        <f t="shared" si="13"/>
        <v/>
      </c>
      <c r="V145" s="490">
        <f t="shared" si="14"/>
        <v>0</v>
      </c>
      <c r="W145" s="221" t="str">
        <f t="shared" si="15"/>
        <v/>
      </c>
      <c r="X145" s="490">
        <f t="shared" si="16"/>
        <v>0</v>
      </c>
      <c r="Y145" s="221" t="str">
        <f t="shared" si="17"/>
        <v/>
      </c>
    </row>
    <row r="146" spans="1:25" ht="36.75" customHeight="1">
      <c r="A146" s="188" t="s">
        <v>4000</v>
      </c>
      <c r="B146" s="201" t="s">
        <v>3048</v>
      </c>
      <c r="C146" s="155" t="s">
        <v>3674</v>
      </c>
      <c r="D146" s="155" t="s">
        <v>3310</v>
      </c>
      <c r="E146" s="150" t="s">
        <v>5337</v>
      </c>
      <c r="F146" s="150" t="s">
        <v>5568</v>
      </c>
      <c r="G146" s="250" t="s">
        <v>1673</v>
      </c>
      <c r="H146" s="250" t="s">
        <v>4001</v>
      </c>
      <c r="I146" s="175" t="s">
        <v>3969</v>
      </c>
      <c r="J146" s="263" t="s">
        <v>1733</v>
      </c>
      <c r="K146" s="184" t="s">
        <v>4125</v>
      </c>
      <c r="L146" s="2" t="s">
        <v>1717</v>
      </c>
      <c r="M146" s="167"/>
      <c r="N146" s="529">
        <v>359000</v>
      </c>
      <c r="O146" s="480">
        <v>359000</v>
      </c>
      <c r="P146" s="480">
        <v>413000</v>
      </c>
      <c r="Q146" s="480">
        <v>413000</v>
      </c>
      <c r="R146" s="480">
        <v>413000</v>
      </c>
      <c r="S146" s="481">
        <v>413000</v>
      </c>
      <c r="T146" s="490">
        <f t="shared" si="12"/>
        <v>54000</v>
      </c>
      <c r="U146" s="221">
        <f t="shared" si="13"/>
        <v>0.15041782729805014</v>
      </c>
      <c r="V146" s="490">
        <f t="shared" si="14"/>
        <v>54000</v>
      </c>
      <c r="W146" s="221">
        <f t="shared" si="15"/>
        <v>0.15041782729805014</v>
      </c>
      <c r="X146" s="490">
        <f t="shared" si="16"/>
        <v>0</v>
      </c>
      <c r="Y146" s="221">
        <f t="shared" si="17"/>
        <v>0</v>
      </c>
    </row>
    <row r="147" spans="1:25" ht="36.75" customHeight="1">
      <c r="A147" s="188" t="s">
        <v>5334</v>
      </c>
      <c r="B147" s="442" t="s">
        <v>3048</v>
      </c>
      <c r="C147" s="443" t="s">
        <v>3674</v>
      </c>
      <c r="D147" s="443" t="s">
        <v>1735</v>
      </c>
      <c r="E147" s="444" t="s">
        <v>5335</v>
      </c>
      <c r="F147" s="444" t="s">
        <v>5336</v>
      </c>
      <c r="G147" s="445" t="s">
        <v>256</v>
      </c>
      <c r="H147" s="445" t="s">
        <v>3560</v>
      </c>
      <c r="I147" s="446" t="s">
        <v>3561</v>
      </c>
      <c r="J147" s="447" t="s">
        <v>3346</v>
      </c>
      <c r="K147" s="452" t="s">
        <v>3348</v>
      </c>
      <c r="L147" s="453" t="s">
        <v>1717</v>
      </c>
      <c r="M147" s="167"/>
      <c r="N147" s="529">
        <v>0</v>
      </c>
      <c r="O147" s="480">
        <v>444000</v>
      </c>
      <c r="P147" s="480">
        <v>444000</v>
      </c>
      <c r="Q147" s="480">
        <v>378000</v>
      </c>
      <c r="R147" s="480">
        <v>378000</v>
      </c>
      <c r="S147" s="481">
        <v>378000</v>
      </c>
      <c r="T147" s="490">
        <f t="shared" si="12"/>
        <v>378000</v>
      </c>
      <c r="U147" s="221" t="str">
        <f t="shared" si="13"/>
        <v/>
      </c>
      <c r="V147" s="490">
        <f t="shared" si="14"/>
        <v>-66000</v>
      </c>
      <c r="W147" s="221">
        <f t="shared" si="15"/>
        <v>-0.14864864864864866</v>
      </c>
      <c r="X147" s="490">
        <f t="shared" si="16"/>
        <v>-66000</v>
      </c>
      <c r="Y147" s="221">
        <f t="shared" si="17"/>
        <v>-0.14864864864864866</v>
      </c>
    </row>
    <row r="148" spans="1:25" ht="29.25" customHeight="1">
      <c r="A148" s="187" t="s">
        <v>3060</v>
      </c>
      <c r="B148" s="213" t="s">
        <v>3061</v>
      </c>
      <c r="C148" s="214" t="s">
        <v>3671</v>
      </c>
      <c r="D148" s="214" t="s">
        <v>3672</v>
      </c>
      <c r="E148" s="215" t="s">
        <v>5569</v>
      </c>
      <c r="F148" s="215" t="s">
        <v>5570</v>
      </c>
      <c r="G148" s="249"/>
      <c r="H148" s="249"/>
      <c r="I148" s="216"/>
      <c r="J148" s="262"/>
      <c r="K148" s="217"/>
      <c r="L148" s="282"/>
      <c r="M148" s="228"/>
      <c r="N148" s="218">
        <v>0</v>
      </c>
      <c r="O148" s="219">
        <v>0</v>
      </c>
      <c r="P148" s="219">
        <v>0</v>
      </c>
      <c r="Q148" s="219">
        <v>0</v>
      </c>
      <c r="R148" s="219">
        <v>0</v>
      </c>
      <c r="S148" s="220">
        <v>0</v>
      </c>
      <c r="T148" s="490">
        <f t="shared" si="12"/>
        <v>0</v>
      </c>
      <c r="U148" s="221" t="str">
        <f t="shared" si="13"/>
        <v/>
      </c>
      <c r="V148" s="490">
        <f t="shared" si="14"/>
        <v>0</v>
      </c>
      <c r="W148" s="221" t="str">
        <f t="shared" si="15"/>
        <v/>
      </c>
      <c r="X148" s="490">
        <f t="shared" si="16"/>
        <v>0</v>
      </c>
      <c r="Y148" s="221" t="str">
        <f t="shared" si="17"/>
        <v/>
      </c>
    </row>
    <row r="149" spans="1:25" ht="29.25" customHeight="1">
      <c r="A149" s="191" t="s">
        <v>3064</v>
      </c>
      <c r="B149" s="203" t="s">
        <v>3061</v>
      </c>
      <c r="C149" s="160" t="s">
        <v>3673</v>
      </c>
      <c r="D149" s="160" t="s">
        <v>3672</v>
      </c>
      <c r="E149" s="151" t="s">
        <v>3063</v>
      </c>
      <c r="F149" s="151" t="s">
        <v>3062</v>
      </c>
      <c r="G149" s="250"/>
      <c r="H149" s="250"/>
      <c r="I149" s="175"/>
      <c r="J149" s="263"/>
      <c r="K149" s="184"/>
      <c r="M149" s="167"/>
      <c r="N149" s="218">
        <v>0</v>
      </c>
      <c r="O149" s="219">
        <v>0</v>
      </c>
      <c r="P149" s="219">
        <v>0</v>
      </c>
      <c r="Q149" s="219">
        <v>0</v>
      </c>
      <c r="R149" s="219">
        <v>0</v>
      </c>
      <c r="S149" s="220">
        <v>0</v>
      </c>
      <c r="T149" s="490">
        <f t="shared" si="12"/>
        <v>0</v>
      </c>
      <c r="U149" s="221" t="str">
        <f t="shared" si="13"/>
        <v/>
      </c>
      <c r="V149" s="490">
        <f t="shared" si="14"/>
        <v>0</v>
      </c>
      <c r="W149" s="221" t="str">
        <f t="shared" si="15"/>
        <v/>
      </c>
      <c r="X149" s="490">
        <f t="shared" si="16"/>
        <v>0</v>
      </c>
      <c r="Y149" s="221" t="str">
        <f t="shared" si="17"/>
        <v/>
      </c>
    </row>
    <row r="150" spans="1:25" ht="29.25" customHeight="1">
      <c r="A150" s="188" t="s">
        <v>3065</v>
      </c>
      <c r="B150" s="201" t="s">
        <v>3061</v>
      </c>
      <c r="C150" s="155" t="s">
        <v>3673</v>
      </c>
      <c r="D150" s="155" t="s">
        <v>3670</v>
      </c>
      <c r="E150" s="150" t="s">
        <v>2503</v>
      </c>
      <c r="F150" s="152" t="s">
        <v>2502</v>
      </c>
      <c r="G150" s="250" t="s">
        <v>1687</v>
      </c>
      <c r="H150" s="250" t="s">
        <v>2504</v>
      </c>
      <c r="I150" s="175" t="s">
        <v>2505</v>
      </c>
      <c r="J150" s="263" t="s">
        <v>3055</v>
      </c>
      <c r="K150" s="184" t="s">
        <v>4126</v>
      </c>
      <c r="L150" s="3" t="s">
        <v>2506</v>
      </c>
      <c r="M150" s="167"/>
      <c r="N150" s="218">
        <v>431357.76</v>
      </c>
      <c r="O150" s="219">
        <v>450000</v>
      </c>
      <c r="P150" s="219">
        <v>460000</v>
      </c>
      <c r="Q150" s="219">
        <v>460000</v>
      </c>
      <c r="R150" s="219">
        <v>460000</v>
      </c>
      <c r="S150" s="220">
        <v>460000</v>
      </c>
      <c r="T150" s="490">
        <f t="shared" si="12"/>
        <v>28642.239999999991</v>
      </c>
      <c r="U150" s="221">
        <f t="shared" si="13"/>
        <v>6.6400196440189213E-2</v>
      </c>
      <c r="V150" s="490">
        <f t="shared" si="14"/>
        <v>10000</v>
      </c>
      <c r="W150" s="221">
        <f t="shared" si="15"/>
        <v>2.2222222222222223E-2</v>
      </c>
      <c r="X150" s="490">
        <f t="shared" si="16"/>
        <v>0</v>
      </c>
      <c r="Y150" s="221">
        <f t="shared" si="17"/>
        <v>0</v>
      </c>
    </row>
    <row r="151" spans="1:25" ht="29.25" customHeight="1">
      <c r="A151" s="188" t="s">
        <v>2508</v>
      </c>
      <c r="B151" s="201" t="s">
        <v>3061</v>
      </c>
      <c r="C151" s="155" t="s">
        <v>3673</v>
      </c>
      <c r="D151" s="155" t="s">
        <v>3680</v>
      </c>
      <c r="E151" s="150" t="s">
        <v>2510</v>
      </c>
      <c r="F151" s="152" t="s">
        <v>2509</v>
      </c>
      <c r="G151" s="250" t="s">
        <v>1687</v>
      </c>
      <c r="H151" s="250" t="s">
        <v>2504</v>
      </c>
      <c r="I151" s="175" t="s">
        <v>2505</v>
      </c>
      <c r="J151" s="263" t="s">
        <v>3055</v>
      </c>
      <c r="K151" s="184" t="s">
        <v>4126</v>
      </c>
      <c r="L151" s="3" t="s">
        <v>2506</v>
      </c>
      <c r="M151" s="167"/>
      <c r="N151" s="218">
        <v>60504.959999999999</v>
      </c>
      <c r="O151" s="219">
        <v>63000</v>
      </c>
      <c r="P151" s="219">
        <v>62000</v>
      </c>
      <c r="Q151" s="219">
        <v>62000</v>
      </c>
      <c r="R151" s="219">
        <v>62000</v>
      </c>
      <c r="S151" s="220">
        <v>62000</v>
      </c>
      <c r="T151" s="490">
        <f t="shared" si="12"/>
        <v>1495.0400000000009</v>
      </c>
      <c r="U151" s="221">
        <f t="shared" si="13"/>
        <v>2.4709379198002954E-2</v>
      </c>
      <c r="V151" s="490">
        <f t="shared" si="14"/>
        <v>-1000</v>
      </c>
      <c r="W151" s="221">
        <f t="shared" si="15"/>
        <v>-1.5873015873015872E-2</v>
      </c>
      <c r="X151" s="490">
        <f t="shared" si="16"/>
        <v>0</v>
      </c>
      <c r="Y151" s="221">
        <f t="shared" si="17"/>
        <v>0</v>
      </c>
    </row>
    <row r="152" spans="1:25" ht="29.25" customHeight="1">
      <c r="A152" s="189" t="s">
        <v>2511</v>
      </c>
      <c r="B152" s="200" t="s">
        <v>3061</v>
      </c>
      <c r="C152" s="164" t="s">
        <v>3674</v>
      </c>
      <c r="D152" s="164" t="s">
        <v>3672</v>
      </c>
      <c r="E152" s="156" t="s">
        <v>2512</v>
      </c>
      <c r="F152" s="151" t="s">
        <v>5346</v>
      </c>
      <c r="G152" s="250"/>
      <c r="H152" s="250"/>
      <c r="I152" s="175"/>
      <c r="J152" s="263"/>
      <c r="K152" s="184"/>
      <c r="M152" s="167"/>
      <c r="N152" s="218">
        <v>0</v>
      </c>
      <c r="O152" s="219">
        <v>0</v>
      </c>
      <c r="P152" s="219">
        <v>0</v>
      </c>
      <c r="Q152" s="219">
        <v>0</v>
      </c>
      <c r="R152" s="219">
        <v>0</v>
      </c>
      <c r="S152" s="220">
        <v>0</v>
      </c>
      <c r="T152" s="490">
        <f t="shared" si="12"/>
        <v>0</v>
      </c>
      <c r="U152" s="221" t="str">
        <f t="shared" si="13"/>
        <v/>
      </c>
      <c r="V152" s="490">
        <f t="shared" si="14"/>
        <v>0</v>
      </c>
      <c r="W152" s="221" t="str">
        <f t="shared" si="15"/>
        <v/>
      </c>
      <c r="X152" s="490">
        <f t="shared" si="16"/>
        <v>0</v>
      </c>
      <c r="Y152" s="221" t="str">
        <f t="shared" si="17"/>
        <v/>
      </c>
    </row>
    <row r="153" spans="1:25" ht="29.25" customHeight="1">
      <c r="A153" s="188" t="s">
        <v>2513</v>
      </c>
      <c r="B153" s="201" t="s">
        <v>3061</v>
      </c>
      <c r="C153" s="155" t="s">
        <v>3674</v>
      </c>
      <c r="D153" s="155" t="s">
        <v>3670</v>
      </c>
      <c r="E153" s="150" t="s">
        <v>2512</v>
      </c>
      <c r="F153" s="152" t="s">
        <v>5346</v>
      </c>
      <c r="G153" s="250" t="s">
        <v>188</v>
      </c>
      <c r="H153" s="250" t="s">
        <v>4002</v>
      </c>
      <c r="I153" s="175" t="s">
        <v>4003</v>
      </c>
      <c r="J153" s="263" t="s">
        <v>3382</v>
      </c>
      <c r="K153" s="184" t="s">
        <v>3383</v>
      </c>
      <c r="L153" s="3" t="s">
        <v>2506</v>
      </c>
      <c r="M153" s="167"/>
      <c r="N153" s="218">
        <v>25000</v>
      </c>
      <c r="O153" s="219">
        <v>37000</v>
      </c>
      <c r="P153" s="219">
        <v>37000</v>
      </c>
      <c r="Q153" s="219">
        <v>37000</v>
      </c>
      <c r="R153" s="219">
        <v>37000</v>
      </c>
      <c r="S153" s="220">
        <v>37000</v>
      </c>
      <c r="T153" s="490">
        <f t="shared" si="12"/>
        <v>12000</v>
      </c>
      <c r="U153" s="221">
        <f t="shared" si="13"/>
        <v>0.48</v>
      </c>
      <c r="V153" s="490">
        <f t="shared" si="14"/>
        <v>0</v>
      </c>
      <c r="W153" s="221">
        <f t="shared" si="15"/>
        <v>0</v>
      </c>
      <c r="X153" s="490">
        <f t="shared" si="16"/>
        <v>0</v>
      </c>
      <c r="Y153" s="221">
        <f t="shared" si="17"/>
        <v>0</v>
      </c>
    </row>
    <row r="154" spans="1:25" ht="29.25" customHeight="1">
      <c r="A154" s="189" t="s">
        <v>2514</v>
      </c>
      <c r="B154" s="200" t="s">
        <v>3061</v>
      </c>
      <c r="C154" s="164" t="s">
        <v>2575</v>
      </c>
      <c r="D154" s="164" t="s">
        <v>3672</v>
      </c>
      <c r="E154" s="156" t="s">
        <v>2516</v>
      </c>
      <c r="F154" s="151" t="s">
        <v>2515</v>
      </c>
      <c r="G154" s="250"/>
      <c r="H154" s="250"/>
      <c r="I154" s="175"/>
      <c r="J154" s="263"/>
      <c r="K154" s="184"/>
      <c r="M154" s="167"/>
      <c r="N154" s="218">
        <v>0</v>
      </c>
      <c r="O154" s="219">
        <v>0</v>
      </c>
      <c r="P154" s="219">
        <v>0</v>
      </c>
      <c r="Q154" s="219">
        <v>0</v>
      </c>
      <c r="R154" s="219">
        <v>0</v>
      </c>
      <c r="S154" s="220">
        <v>0</v>
      </c>
      <c r="T154" s="490">
        <f t="shared" si="12"/>
        <v>0</v>
      </c>
      <c r="U154" s="221" t="str">
        <f t="shared" si="13"/>
        <v/>
      </c>
      <c r="V154" s="490">
        <f t="shared" si="14"/>
        <v>0</v>
      </c>
      <c r="W154" s="221" t="str">
        <f t="shared" si="15"/>
        <v/>
      </c>
      <c r="X154" s="490">
        <f t="shared" si="16"/>
        <v>0</v>
      </c>
      <c r="Y154" s="221" t="str">
        <f t="shared" si="17"/>
        <v/>
      </c>
    </row>
    <row r="155" spans="1:25" ht="29.25" customHeight="1">
      <c r="A155" s="188" t="s">
        <v>2517</v>
      </c>
      <c r="B155" s="201" t="s">
        <v>3061</v>
      </c>
      <c r="C155" s="155" t="s">
        <v>2575</v>
      </c>
      <c r="D155" s="155" t="s">
        <v>3670</v>
      </c>
      <c r="E155" s="150" t="s">
        <v>2516</v>
      </c>
      <c r="F155" s="152" t="s">
        <v>2515</v>
      </c>
      <c r="G155" s="250" t="s">
        <v>1702</v>
      </c>
      <c r="H155" s="250" t="s">
        <v>2518</v>
      </c>
      <c r="I155" s="175" t="s">
        <v>4004</v>
      </c>
      <c r="J155" s="263" t="s">
        <v>3055</v>
      </c>
      <c r="K155" s="184" t="s">
        <v>4126</v>
      </c>
      <c r="L155" s="3" t="s">
        <v>2506</v>
      </c>
      <c r="M155" s="167"/>
      <c r="N155" s="218">
        <v>0</v>
      </c>
      <c r="O155" s="219">
        <v>0</v>
      </c>
      <c r="P155" s="219">
        <v>0</v>
      </c>
      <c r="Q155" s="219">
        <v>0</v>
      </c>
      <c r="R155" s="219">
        <v>0</v>
      </c>
      <c r="S155" s="220">
        <v>0</v>
      </c>
      <c r="T155" s="490">
        <f t="shared" si="12"/>
        <v>0</v>
      </c>
      <c r="U155" s="221" t="str">
        <f t="shared" si="13"/>
        <v/>
      </c>
      <c r="V155" s="490">
        <f t="shared" si="14"/>
        <v>0</v>
      </c>
      <c r="W155" s="221" t="str">
        <f t="shared" si="15"/>
        <v/>
      </c>
      <c r="X155" s="490">
        <f t="shared" si="16"/>
        <v>0</v>
      </c>
      <c r="Y155" s="221" t="str">
        <f t="shared" si="17"/>
        <v/>
      </c>
    </row>
    <row r="156" spans="1:25" ht="29.25" customHeight="1">
      <c r="A156" s="187" t="s">
        <v>2519</v>
      </c>
      <c r="B156" s="213" t="s">
        <v>2520</v>
      </c>
      <c r="C156" s="214" t="s">
        <v>3671</v>
      </c>
      <c r="D156" s="214" t="s">
        <v>3672</v>
      </c>
      <c r="E156" s="215" t="s">
        <v>2522</v>
      </c>
      <c r="F156" s="215" t="s">
        <v>2521</v>
      </c>
      <c r="G156" s="249"/>
      <c r="H156" s="249"/>
      <c r="I156" s="216"/>
      <c r="J156" s="262"/>
      <c r="K156" s="217"/>
      <c r="L156" s="282"/>
      <c r="M156" s="228"/>
      <c r="N156" s="218">
        <v>0</v>
      </c>
      <c r="O156" s="219">
        <v>0</v>
      </c>
      <c r="P156" s="219">
        <v>0</v>
      </c>
      <c r="Q156" s="219">
        <v>0</v>
      </c>
      <c r="R156" s="219">
        <v>0</v>
      </c>
      <c r="S156" s="220">
        <v>0</v>
      </c>
      <c r="T156" s="490">
        <f t="shared" si="12"/>
        <v>0</v>
      </c>
      <c r="U156" s="221" t="str">
        <f t="shared" si="13"/>
        <v/>
      </c>
      <c r="V156" s="490">
        <f t="shared" si="14"/>
        <v>0</v>
      </c>
      <c r="W156" s="221" t="str">
        <f t="shared" si="15"/>
        <v/>
      </c>
      <c r="X156" s="490">
        <f t="shared" si="16"/>
        <v>0</v>
      </c>
      <c r="Y156" s="221" t="str">
        <f t="shared" si="17"/>
        <v/>
      </c>
    </row>
    <row r="157" spans="1:25" ht="29.25" customHeight="1">
      <c r="A157" s="189" t="s">
        <v>2523</v>
      </c>
      <c r="B157" s="200" t="s">
        <v>2520</v>
      </c>
      <c r="C157" s="164" t="s">
        <v>3673</v>
      </c>
      <c r="D157" s="164" t="s">
        <v>3672</v>
      </c>
      <c r="E157" s="156" t="s">
        <v>2522</v>
      </c>
      <c r="F157" s="151" t="s">
        <v>2521</v>
      </c>
      <c r="G157" s="250"/>
      <c r="H157" s="250"/>
      <c r="I157" s="175"/>
      <c r="J157" s="263"/>
      <c r="K157" s="184"/>
      <c r="M157" s="167"/>
      <c r="N157" s="218">
        <v>0</v>
      </c>
      <c r="O157" s="219">
        <v>0</v>
      </c>
      <c r="P157" s="219">
        <v>0</v>
      </c>
      <c r="Q157" s="219">
        <v>0</v>
      </c>
      <c r="R157" s="219">
        <v>0</v>
      </c>
      <c r="S157" s="220">
        <v>0</v>
      </c>
      <c r="T157" s="490">
        <f t="shared" si="12"/>
        <v>0</v>
      </c>
      <c r="U157" s="221" t="str">
        <f t="shared" si="13"/>
        <v/>
      </c>
      <c r="V157" s="490">
        <f t="shared" si="14"/>
        <v>0</v>
      </c>
      <c r="W157" s="221" t="str">
        <f t="shared" si="15"/>
        <v/>
      </c>
      <c r="X157" s="490">
        <f t="shared" si="16"/>
        <v>0</v>
      </c>
      <c r="Y157" s="221" t="str">
        <f t="shared" si="17"/>
        <v/>
      </c>
    </row>
    <row r="158" spans="1:25" ht="29.25" customHeight="1">
      <c r="A158" s="188" t="s">
        <v>5389</v>
      </c>
      <c r="B158" s="442" t="s">
        <v>2520</v>
      </c>
      <c r="C158" s="443" t="s">
        <v>3673</v>
      </c>
      <c r="D158" s="443" t="s">
        <v>3582</v>
      </c>
      <c r="E158" s="444" t="s">
        <v>5390</v>
      </c>
      <c r="F158" s="444" t="s">
        <v>5391</v>
      </c>
      <c r="G158" s="445" t="s">
        <v>1693</v>
      </c>
      <c r="H158" s="445" t="s">
        <v>3779</v>
      </c>
      <c r="I158" s="446" t="s">
        <v>3780</v>
      </c>
      <c r="J158" s="447" t="s">
        <v>3055</v>
      </c>
      <c r="K158" s="452" t="s">
        <v>4126</v>
      </c>
      <c r="L158" s="453" t="s">
        <v>2506</v>
      </c>
      <c r="M158" s="167"/>
      <c r="N158" s="218">
        <v>0</v>
      </c>
      <c r="O158" s="219">
        <v>0</v>
      </c>
      <c r="P158" s="219">
        <v>9999.9999999999982</v>
      </c>
      <c r="Q158" s="219">
        <v>10000</v>
      </c>
      <c r="R158" s="219">
        <v>10000</v>
      </c>
      <c r="S158" s="220">
        <v>10000</v>
      </c>
      <c r="T158" s="490">
        <f t="shared" si="12"/>
        <v>10000</v>
      </c>
      <c r="U158" s="221" t="str">
        <f t="shared" si="13"/>
        <v/>
      </c>
      <c r="V158" s="490">
        <f t="shared" si="14"/>
        <v>10000</v>
      </c>
      <c r="W158" s="221" t="str">
        <f t="shared" si="15"/>
        <v/>
      </c>
      <c r="X158" s="490">
        <f t="shared" si="16"/>
        <v>1.8189894035458565E-12</v>
      </c>
      <c r="Y158" s="221">
        <f t="shared" si="17"/>
        <v>1.8189894035458568E-16</v>
      </c>
    </row>
    <row r="159" spans="1:25" ht="29.25" customHeight="1">
      <c r="A159" s="188" t="s">
        <v>2524</v>
      </c>
      <c r="B159" s="201" t="s">
        <v>2520</v>
      </c>
      <c r="C159" s="155" t="s">
        <v>3673</v>
      </c>
      <c r="D159" s="155" t="s">
        <v>3670</v>
      </c>
      <c r="E159" s="152" t="s">
        <v>4005</v>
      </c>
      <c r="F159" s="152" t="s">
        <v>5571</v>
      </c>
      <c r="G159" s="250" t="s">
        <v>1699</v>
      </c>
      <c r="H159" s="250" t="s">
        <v>4006</v>
      </c>
      <c r="I159" s="175" t="s">
        <v>4007</v>
      </c>
      <c r="J159" s="263" t="s">
        <v>3055</v>
      </c>
      <c r="K159" s="184" t="s">
        <v>4126</v>
      </c>
      <c r="L159" s="3" t="s">
        <v>2506</v>
      </c>
      <c r="M159" s="167"/>
      <c r="N159" s="218">
        <v>1776421.14</v>
      </c>
      <c r="O159" s="219">
        <v>2189300</v>
      </c>
      <c r="P159" s="219">
        <v>2050000</v>
      </c>
      <c r="Q159" s="219">
        <v>2850000</v>
      </c>
      <c r="R159" s="219">
        <v>2850000</v>
      </c>
      <c r="S159" s="220">
        <v>2850000</v>
      </c>
      <c r="T159" s="490">
        <f t="shared" si="12"/>
        <v>1073578.8600000001</v>
      </c>
      <c r="U159" s="221">
        <f t="shared" si="13"/>
        <v>0.60434929298353213</v>
      </c>
      <c r="V159" s="490">
        <f t="shared" si="14"/>
        <v>660700</v>
      </c>
      <c r="W159" s="221">
        <f t="shared" si="15"/>
        <v>0.30178595898232313</v>
      </c>
      <c r="X159" s="490">
        <f t="shared" si="16"/>
        <v>800000</v>
      </c>
      <c r="Y159" s="221">
        <f t="shared" si="17"/>
        <v>0.3902439024390244</v>
      </c>
    </row>
    <row r="160" spans="1:25" ht="33.75">
      <c r="A160" s="188" t="s">
        <v>5392</v>
      </c>
      <c r="B160" s="442" t="s">
        <v>2520</v>
      </c>
      <c r="C160" s="443" t="s">
        <v>3673</v>
      </c>
      <c r="D160" s="443" t="s">
        <v>1735</v>
      </c>
      <c r="E160" s="444" t="s">
        <v>5393</v>
      </c>
      <c r="F160" s="444" t="s">
        <v>5394</v>
      </c>
      <c r="G160" s="445" t="s">
        <v>1696</v>
      </c>
      <c r="H160" s="445" t="s">
        <v>5395</v>
      </c>
      <c r="I160" s="446" t="s">
        <v>5396</v>
      </c>
      <c r="J160" s="447" t="s">
        <v>3055</v>
      </c>
      <c r="K160" s="452" t="s">
        <v>4126</v>
      </c>
      <c r="L160" s="453" t="s">
        <v>2506</v>
      </c>
      <c r="M160" s="167"/>
      <c r="N160" s="218">
        <v>0</v>
      </c>
      <c r="O160" s="219">
        <v>0</v>
      </c>
      <c r="P160" s="219">
        <v>0</v>
      </c>
      <c r="Q160" s="219">
        <v>0</v>
      </c>
      <c r="R160" s="219">
        <v>0</v>
      </c>
      <c r="S160" s="220">
        <v>0</v>
      </c>
      <c r="T160" s="490">
        <f t="shared" si="12"/>
        <v>0</v>
      </c>
      <c r="U160" s="221" t="str">
        <f t="shared" si="13"/>
        <v/>
      </c>
      <c r="V160" s="490">
        <f t="shared" si="14"/>
        <v>0</v>
      </c>
      <c r="W160" s="221" t="str">
        <f t="shared" si="15"/>
        <v/>
      </c>
      <c r="X160" s="490">
        <f t="shared" si="16"/>
        <v>0</v>
      </c>
      <c r="Y160" s="221" t="str">
        <f t="shared" si="17"/>
        <v/>
      </c>
    </row>
    <row r="161" spans="1:25" ht="29.25" customHeight="1">
      <c r="A161" s="188" t="s">
        <v>2525</v>
      </c>
      <c r="B161" s="201" t="s">
        <v>2520</v>
      </c>
      <c r="C161" s="155" t="s">
        <v>3673</v>
      </c>
      <c r="D161" s="155" t="s">
        <v>3680</v>
      </c>
      <c r="E161" s="152" t="s">
        <v>5397</v>
      </c>
      <c r="F161" s="152" t="s">
        <v>5398</v>
      </c>
      <c r="G161" s="251" t="s">
        <v>1702</v>
      </c>
      <c r="H161" s="251" t="s">
        <v>2518</v>
      </c>
      <c r="I161" s="176" t="s">
        <v>4004</v>
      </c>
      <c r="J161" s="263" t="s">
        <v>3055</v>
      </c>
      <c r="K161" s="184" t="s">
        <v>4126</v>
      </c>
      <c r="L161" s="3" t="s">
        <v>2506</v>
      </c>
      <c r="M161" s="167"/>
      <c r="N161" s="218">
        <v>5498892.7999999998</v>
      </c>
      <c r="O161" s="219">
        <v>5520000</v>
      </c>
      <c r="P161" s="219">
        <v>5750000</v>
      </c>
      <c r="Q161" s="219">
        <v>5900000</v>
      </c>
      <c r="R161" s="219">
        <v>5900000</v>
      </c>
      <c r="S161" s="220">
        <v>5900000</v>
      </c>
      <c r="T161" s="490">
        <f t="shared" si="12"/>
        <v>401107.20000000019</v>
      </c>
      <c r="U161" s="221">
        <f t="shared" si="13"/>
        <v>7.2943265960740356E-2</v>
      </c>
      <c r="V161" s="490">
        <f t="shared" si="14"/>
        <v>380000</v>
      </c>
      <c r="W161" s="221">
        <f t="shared" si="15"/>
        <v>6.8840579710144928E-2</v>
      </c>
      <c r="X161" s="490">
        <f t="shared" si="16"/>
        <v>150000</v>
      </c>
      <c r="Y161" s="221">
        <f t="shared" si="17"/>
        <v>2.6086956521739129E-2</v>
      </c>
    </row>
    <row r="162" spans="1:25" ht="29.25" customHeight="1">
      <c r="A162" s="189" t="s">
        <v>4009</v>
      </c>
      <c r="B162" s="200" t="s">
        <v>2520</v>
      </c>
      <c r="C162" s="164" t="s">
        <v>3224</v>
      </c>
      <c r="D162" s="164" t="s">
        <v>3672</v>
      </c>
      <c r="E162" s="156" t="s">
        <v>4010</v>
      </c>
      <c r="F162" s="156" t="s">
        <v>4011</v>
      </c>
      <c r="G162" s="250"/>
      <c r="H162" s="250"/>
      <c r="I162" s="175"/>
      <c r="J162" s="263"/>
      <c r="K162" s="184"/>
      <c r="M162" s="167"/>
      <c r="N162" s="218">
        <v>0</v>
      </c>
      <c r="O162" s="219">
        <v>0</v>
      </c>
      <c r="P162" s="219">
        <v>0</v>
      </c>
      <c r="Q162" s="219">
        <v>0</v>
      </c>
      <c r="R162" s="219">
        <v>0</v>
      </c>
      <c r="S162" s="220">
        <v>0</v>
      </c>
      <c r="T162" s="490">
        <f t="shared" si="12"/>
        <v>0</v>
      </c>
      <c r="U162" s="221" t="str">
        <f t="shared" si="13"/>
        <v/>
      </c>
      <c r="V162" s="490">
        <f t="shared" si="14"/>
        <v>0</v>
      </c>
      <c r="W162" s="221" t="str">
        <f t="shared" si="15"/>
        <v/>
      </c>
      <c r="X162" s="490">
        <f t="shared" si="16"/>
        <v>0</v>
      </c>
      <c r="Y162" s="221" t="str">
        <f t="shared" si="17"/>
        <v/>
      </c>
    </row>
    <row r="163" spans="1:25" ht="37.5" customHeight="1">
      <c r="A163" s="188" t="s">
        <v>4012</v>
      </c>
      <c r="B163" s="201" t="s">
        <v>2520</v>
      </c>
      <c r="C163" s="155" t="s">
        <v>3224</v>
      </c>
      <c r="D163" s="155" t="s">
        <v>3670</v>
      </c>
      <c r="E163" s="150" t="s">
        <v>4013</v>
      </c>
      <c r="F163" s="150" t="s">
        <v>4014</v>
      </c>
      <c r="G163" s="251" t="s">
        <v>250</v>
      </c>
      <c r="H163" s="251" t="s">
        <v>3965</v>
      </c>
      <c r="I163" s="175" t="s">
        <v>3966</v>
      </c>
      <c r="J163" s="263" t="s">
        <v>3346</v>
      </c>
      <c r="K163" s="184" t="s">
        <v>3348</v>
      </c>
      <c r="L163" s="3" t="s">
        <v>2506</v>
      </c>
      <c r="M163" s="167"/>
      <c r="N163" s="218">
        <v>485473.88</v>
      </c>
      <c r="O163" s="219">
        <v>363000</v>
      </c>
      <c r="P163" s="219">
        <v>778000</v>
      </c>
      <c r="Q163" s="219">
        <v>778000</v>
      </c>
      <c r="R163" s="219">
        <v>778000</v>
      </c>
      <c r="S163" s="220">
        <v>778000</v>
      </c>
      <c r="T163" s="490">
        <f t="shared" si="12"/>
        <v>292526.12</v>
      </c>
      <c r="U163" s="221">
        <f t="shared" si="13"/>
        <v>0.6025578966266939</v>
      </c>
      <c r="V163" s="490">
        <f t="shared" si="14"/>
        <v>415000</v>
      </c>
      <c r="W163" s="221">
        <f t="shared" si="15"/>
        <v>1.1432506887052341</v>
      </c>
      <c r="X163" s="490">
        <f t="shared" si="16"/>
        <v>0</v>
      </c>
      <c r="Y163" s="221">
        <f t="shared" si="17"/>
        <v>0</v>
      </c>
    </row>
    <row r="164" spans="1:25" ht="37.5" customHeight="1">
      <c r="A164" s="188" t="s">
        <v>4015</v>
      </c>
      <c r="B164" s="201" t="s">
        <v>2520</v>
      </c>
      <c r="C164" s="155" t="s">
        <v>3224</v>
      </c>
      <c r="D164" s="155" t="s">
        <v>3310</v>
      </c>
      <c r="E164" s="150" t="s">
        <v>5572</v>
      </c>
      <c r="F164" s="150" t="s">
        <v>5573</v>
      </c>
      <c r="G164" s="250" t="s">
        <v>1684</v>
      </c>
      <c r="H164" s="250" t="s">
        <v>4016</v>
      </c>
      <c r="I164" s="175" t="s">
        <v>3969</v>
      </c>
      <c r="J164" s="263" t="s">
        <v>3055</v>
      </c>
      <c r="K164" s="184" t="s">
        <v>4126</v>
      </c>
      <c r="L164" s="2" t="s">
        <v>1717</v>
      </c>
      <c r="M164" s="167"/>
      <c r="N164" s="529">
        <v>3282000</v>
      </c>
      <c r="O164" s="480">
        <v>3282000</v>
      </c>
      <c r="P164" s="480">
        <v>3427000</v>
      </c>
      <c r="Q164" s="480">
        <v>3427000</v>
      </c>
      <c r="R164" s="480">
        <v>3427000</v>
      </c>
      <c r="S164" s="481">
        <v>3427000</v>
      </c>
      <c r="T164" s="490">
        <f t="shared" si="12"/>
        <v>145000</v>
      </c>
      <c r="U164" s="221">
        <f t="shared" si="13"/>
        <v>4.4180377818403414E-2</v>
      </c>
      <c r="V164" s="490">
        <f t="shared" si="14"/>
        <v>145000</v>
      </c>
      <c r="W164" s="221">
        <f t="shared" si="15"/>
        <v>4.4180377818403414E-2</v>
      </c>
      <c r="X164" s="490">
        <f t="shared" si="16"/>
        <v>0</v>
      </c>
      <c r="Y164" s="221">
        <f t="shared" si="17"/>
        <v>0</v>
      </c>
    </row>
    <row r="165" spans="1:25" ht="29.25" customHeight="1">
      <c r="A165" s="188" t="s">
        <v>4017</v>
      </c>
      <c r="B165" s="201" t="s">
        <v>2520</v>
      </c>
      <c r="C165" s="155" t="s">
        <v>3224</v>
      </c>
      <c r="D165" s="155" t="s">
        <v>1735</v>
      </c>
      <c r="E165" s="152" t="s">
        <v>5399</v>
      </c>
      <c r="F165" s="152" t="s">
        <v>5400</v>
      </c>
      <c r="G165" s="250" t="s">
        <v>1693</v>
      </c>
      <c r="H165" s="250" t="s">
        <v>3779</v>
      </c>
      <c r="I165" s="175" t="s">
        <v>3780</v>
      </c>
      <c r="J165" s="263" t="s">
        <v>3055</v>
      </c>
      <c r="K165" s="184" t="s">
        <v>4126</v>
      </c>
      <c r="L165" s="3" t="s">
        <v>2506</v>
      </c>
      <c r="M165" s="167"/>
      <c r="N165" s="218">
        <v>40901.81</v>
      </c>
      <c r="O165" s="219">
        <v>52000</v>
      </c>
      <c r="P165" s="219">
        <v>40000</v>
      </c>
      <c r="Q165" s="219">
        <v>40000</v>
      </c>
      <c r="R165" s="219">
        <v>40000</v>
      </c>
      <c r="S165" s="220">
        <v>40000</v>
      </c>
      <c r="T165" s="490">
        <f t="shared" si="12"/>
        <v>-901.80999999999767</v>
      </c>
      <c r="U165" s="221">
        <f t="shared" si="13"/>
        <v>-2.2048168528483156E-2</v>
      </c>
      <c r="V165" s="490">
        <f t="shared" si="14"/>
        <v>-12000</v>
      </c>
      <c r="W165" s="221">
        <f t="shared" si="15"/>
        <v>-0.23076923076923078</v>
      </c>
      <c r="X165" s="490">
        <f t="shared" si="16"/>
        <v>0</v>
      </c>
      <c r="Y165" s="221">
        <f t="shared" si="17"/>
        <v>0</v>
      </c>
    </row>
    <row r="166" spans="1:25" ht="29.25" customHeight="1">
      <c r="A166" s="188" t="s">
        <v>3781</v>
      </c>
      <c r="B166" s="201" t="s">
        <v>2520</v>
      </c>
      <c r="C166" s="155" t="s">
        <v>3224</v>
      </c>
      <c r="D166" s="155" t="s">
        <v>1736</v>
      </c>
      <c r="E166" s="152" t="s">
        <v>5401</v>
      </c>
      <c r="F166" s="152" t="s">
        <v>5574</v>
      </c>
      <c r="G166" s="250" t="s">
        <v>1699</v>
      </c>
      <c r="H166" s="250" t="s">
        <v>4006</v>
      </c>
      <c r="I166" s="175" t="s">
        <v>3782</v>
      </c>
      <c r="J166" s="263" t="s">
        <v>3055</v>
      </c>
      <c r="K166" s="184" t="s">
        <v>4126</v>
      </c>
      <c r="L166" s="3" t="s">
        <v>2506</v>
      </c>
      <c r="M166" s="167"/>
      <c r="N166" s="218">
        <v>0</v>
      </c>
      <c r="O166" s="219">
        <v>0</v>
      </c>
      <c r="P166" s="219">
        <v>0</v>
      </c>
      <c r="Q166" s="219">
        <v>0</v>
      </c>
      <c r="R166" s="219">
        <v>0</v>
      </c>
      <c r="S166" s="220">
        <v>0</v>
      </c>
      <c r="T166" s="490">
        <f t="shared" si="12"/>
        <v>0</v>
      </c>
      <c r="U166" s="221" t="str">
        <f t="shared" si="13"/>
        <v/>
      </c>
      <c r="V166" s="490">
        <f t="shared" si="14"/>
        <v>0</v>
      </c>
      <c r="W166" s="221" t="str">
        <f t="shared" si="15"/>
        <v/>
      </c>
      <c r="X166" s="490">
        <f t="shared" si="16"/>
        <v>0</v>
      </c>
      <c r="Y166" s="221" t="str">
        <f t="shared" si="17"/>
        <v/>
      </c>
    </row>
    <row r="167" spans="1:25" ht="29.25" customHeight="1">
      <c r="A167" s="188" t="s">
        <v>5402</v>
      </c>
      <c r="B167" s="442" t="s">
        <v>2520</v>
      </c>
      <c r="C167" s="443" t="s">
        <v>3224</v>
      </c>
      <c r="D167" s="443" t="s">
        <v>2910</v>
      </c>
      <c r="E167" s="444" t="s">
        <v>5403</v>
      </c>
      <c r="F167" s="444" t="s">
        <v>5404</v>
      </c>
      <c r="G167" s="445" t="s">
        <v>1696</v>
      </c>
      <c r="H167" s="445" t="s">
        <v>5395</v>
      </c>
      <c r="I167" s="446" t="s">
        <v>5396</v>
      </c>
      <c r="J167" s="447" t="s">
        <v>3055</v>
      </c>
      <c r="K167" s="452" t="s">
        <v>4126</v>
      </c>
      <c r="L167" s="453" t="s">
        <v>2506</v>
      </c>
      <c r="M167" s="167"/>
      <c r="N167" s="218">
        <v>0</v>
      </c>
      <c r="O167" s="219">
        <v>0</v>
      </c>
      <c r="P167" s="219">
        <v>0</v>
      </c>
      <c r="Q167" s="219">
        <v>0</v>
      </c>
      <c r="R167" s="219">
        <v>0</v>
      </c>
      <c r="S167" s="220">
        <v>0</v>
      </c>
      <c r="T167" s="490">
        <f t="shared" si="12"/>
        <v>0</v>
      </c>
      <c r="U167" s="221" t="str">
        <f t="shared" si="13"/>
        <v/>
      </c>
      <c r="V167" s="490">
        <f t="shared" si="14"/>
        <v>0</v>
      </c>
      <c r="W167" s="221" t="str">
        <f t="shared" si="15"/>
        <v/>
      </c>
      <c r="X167" s="490">
        <f t="shared" si="16"/>
        <v>0</v>
      </c>
      <c r="Y167" s="221" t="str">
        <f t="shared" si="17"/>
        <v/>
      </c>
    </row>
    <row r="168" spans="1:25" ht="33.75">
      <c r="A168" s="188" t="s">
        <v>3783</v>
      </c>
      <c r="B168" s="201" t="s">
        <v>2520</v>
      </c>
      <c r="C168" s="155" t="s">
        <v>3224</v>
      </c>
      <c r="D168" s="155" t="s">
        <v>3680</v>
      </c>
      <c r="E168" s="150" t="s">
        <v>5405</v>
      </c>
      <c r="F168" s="150" t="s">
        <v>5575</v>
      </c>
      <c r="G168" s="250" t="s">
        <v>1705</v>
      </c>
      <c r="H168" s="250" t="s">
        <v>3784</v>
      </c>
      <c r="I168" s="175" t="s">
        <v>3785</v>
      </c>
      <c r="J168" s="263" t="s">
        <v>3055</v>
      </c>
      <c r="K168" s="184" t="s">
        <v>4126</v>
      </c>
      <c r="L168" s="3" t="s">
        <v>1717</v>
      </c>
      <c r="M168" s="167"/>
      <c r="N168" s="218">
        <v>0</v>
      </c>
      <c r="O168" s="219">
        <v>0</v>
      </c>
      <c r="P168" s="219">
        <v>0</v>
      </c>
      <c r="Q168" s="219">
        <v>0</v>
      </c>
      <c r="R168" s="219">
        <v>0</v>
      </c>
      <c r="S168" s="220">
        <v>0</v>
      </c>
      <c r="T168" s="490">
        <f t="shared" si="12"/>
        <v>0</v>
      </c>
      <c r="U168" s="221" t="str">
        <f t="shared" si="13"/>
        <v/>
      </c>
      <c r="V168" s="490">
        <f t="shared" si="14"/>
        <v>0</v>
      </c>
      <c r="W168" s="221" t="str">
        <f t="shared" si="15"/>
        <v/>
      </c>
      <c r="X168" s="490">
        <f t="shared" si="16"/>
        <v>0</v>
      </c>
      <c r="Y168" s="221" t="str">
        <f t="shared" si="17"/>
        <v/>
      </c>
    </row>
    <row r="169" spans="1:25" ht="29.25" customHeight="1">
      <c r="A169" s="188" t="s">
        <v>3786</v>
      </c>
      <c r="B169" s="202" t="s">
        <v>2520</v>
      </c>
      <c r="C169" s="157" t="s">
        <v>3224</v>
      </c>
      <c r="D169" s="157" t="s">
        <v>3082</v>
      </c>
      <c r="E169" s="152" t="s">
        <v>5406</v>
      </c>
      <c r="F169" s="152" t="s">
        <v>4008</v>
      </c>
      <c r="G169" s="251" t="s">
        <v>1702</v>
      </c>
      <c r="H169" s="251" t="s">
        <v>2518</v>
      </c>
      <c r="I169" s="176" t="s">
        <v>4004</v>
      </c>
      <c r="J169" s="263" t="s">
        <v>3055</v>
      </c>
      <c r="K169" s="184" t="s">
        <v>4126</v>
      </c>
      <c r="L169" s="3" t="s">
        <v>2506</v>
      </c>
      <c r="M169" s="167"/>
      <c r="N169" s="218">
        <v>62154.48</v>
      </c>
      <c r="O169" s="219">
        <v>35000</v>
      </c>
      <c r="P169" s="219">
        <v>40000</v>
      </c>
      <c r="Q169" s="219">
        <v>40000</v>
      </c>
      <c r="R169" s="219">
        <v>40000</v>
      </c>
      <c r="S169" s="220">
        <v>40000</v>
      </c>
      <c r="T169" s="490">
        <f t="shared" si="12"/>
        <v>-22154.480000000003</v>
      </c>
      <c r="U169" s="221">
        <f t="shared" si="13"/>
        <v>-0.35644220657947751</v>
      </c>
      <c r="V169" s="490">
        <f t="shared" si="14"/>
        <v>5000</v>
      </c>
      <c r="W169" s="221">
        <f t="shared" si="15"/>
        <v>0.14285714285714285</v>
      </c>
      <c r="X169" s="490">
        <f t="shared" si="16"/>
        <v>0</v>
      </c>
      <c r="Y169" s="221">
        <f t="shared" si="17"/>
        <v>0</v>
      </c>
    </row>
    <row r="170" spans="1:25" ht="37.5" customHeight="1">
      <c r="A170" s="188" t="s">
        <v>5407</v>
      </c>
      <c r="B170" s="442" t="s">
        <v>2520</v>
      </c>
      <c r="C170" s="443" t="s">
        <v>3224</v>
      </c>
      <c r="D170" s="443" t="s">
        <v>1763</v>
      </c>
      <c r="E170" s="444" t="s">
        <v>5408</v>
      </c>
      <c r="F170" s="444" t="s">
        <v>5409</v>
      </c>
      <c r="G170" s="445" t="s">
        <v>250</v>
      </c>
      <c r="H170" s="445" t="s">
        <v>3965</v>
      </c>
      <c r="I170" s="446" t="s">
        <v>3966</v>
      </c>
      <c r="J170" s="447" t="s">
        <v>3346</v>
      </c>
      <c r="K170" s="452" t="s">
        <v>3348</v>
      </c>
      <c r="L170" s="453" t="s">
        <v>2506</v>
      </c>
      <c r="M170" s="167"/>
      <c r="N170" s="218">
        <v>0</v>
      </c>
      <c r="O170" s="219">
        <v>0</v>
      </c>
      <c r="P170" s="219">
        <v>0</v>
      </c>
      <c r="Q170" s="219">
        <v>0</v>
      </c>
      <c r="R170" s="219">
        <v>0</v>
      </c>
      <c r="S170" s="220">
        <v>0</v>
      </c>
      <c r="T170" s="490">
        <f t="shared" si="12"/>
        <v>0</v>
      </c>
      <c r="U170" s="221" t="str">
        <f t="shared" si="13"/>
        <v/>
      </c>
      <c r="V170" s="490">
        <f t="shared" si="14"/>
        <v>0</v>
      </c>
      <c r="W170" s="221" t="str">
        <f t="shared" si="15"/>
        <v/>
      </c>
      <c r="X170" s="490">
        <f t="shared" si="16"/>
        <v>0</v>
      </c>
      <c r="Y170" s="221" t="str">
        <f t="shared" si="17"/>
        <v/>
      </c>
    </row>
    <row r="171" spans="1:25" ht="37.5" customHeight="1">
      <c r="A171" s="188" t="s">
        <v>5410</v>
      </c>
      <c r="B171" s="442" t="s">
        <v>2520</v>
      </c>
      <c r="C171" s="443" t="s">
        <v>3224</v>
      </c>
      <c r="D171" s="443" t="s">
        <v>1764</v>
      </c>
      <c r="E171" s="444" t="s">
        <v>5411</v>
      </c>
      <c r="F171" s="444" t="s">
        <v>5576</v>
      </c>
      <c r="G171" s="445" t="s">
        <v>256</v>
      </c>
      <c r="H171" s="445" t="s">
        <v>3560</v>
      </c>
      <c r="I171" s="446" t="s">
        <v>3561</v>
      </c>
      <c r="J171" s="447" t="s">
        <v>3346</v>
      </c>
      <c r="K171" s="452" t="s">
        <v>3348</v>
      </c>
      <c r="L171" s="453" t="s">
        <v>1717</v>
      </c>
      <c r="M171" s="167"/>
      <c r="N171" s="529">
        <v>0</v>
      </c>
      <c r="O171" s="480">
        <v>1486000</v>
      </c>
      <c r="P171" s="480">
        <v>1486000</v>
      </c>
      <c r="Q171" s="480">
        <v>1203000</v>
      </c>
      <c r="R171" s="480">
        <v>1203000</v>
      </c>
      <c r="S171" s="481">
        <v>1203000</v>
      </c>
      <c r="T171" s="490">
        <f t="shared" si="12"/>
        <v>1203000</v>
      </c>
      <c r="U171" s="221" t="str">
        <f t="shared" si="13"/>
        <v/>
      </c>
      <c r="V171" s="490">
        <f t="shared" si="14"/>
        <v>-283000</v>
      </c>
      <c r="W171" s="221">
        <f t="shared" si="15"/>
        <v>-0.19044414535666218</v>
      </c>
      <c r="X171" s="490">
        <f t="shared" si="16"/>
        <v>-283000</v>
      </c>
      <c r="Y171" s="221">
        <f t="shared" si="17"/>
        <v>-0.19044414535666218</v>
      </c>
    </row>
    <row r="172" spans="1:25" ht="89.25" customHeight="1">
      <c r="A172" s="187" t="s">
        <v>3066</v>
      </c>
      <c r="B172" s="213" t="s">
        <v>3677</v>
      </c>
      <c r="C172" s="214" t="s">
        <v>3671</v>
      </c>
      <c r="D172" s="214" t="s">
        <v>3672</v>
      </c>
      <c r="E172" s="215" t="s">
        <v>5412</v>
      </c>
      <c r="F172" s="215" t="s">
        <v>5413</v>
      </c>
      <c r="G172" s="249"/>
      <c r="H172" s="249"/>
      <c r="I172" s="216"/>
      <c r="J172" s="262"/>
      <c r="K172" s="217"/>
      <c r="L172" s="282"/>
      <c r="M172" s="228"/>
      <c r="N172" s="218">
        <v>0</v>
      </c>
      <c r="O172" s="219">
        <v>0</v>
      </c>
      <c r="P172" s="219">
        <v>0</v>
      </c>
      <c r="Q172" s="219">
        <v>0</v>
      </c>
      <c r="R172" s="219">
        <v>0</v>
      </c>
      <c r="S172" s="220">
        <v>0</v>
      </c>
      <c r="T172" s="490">
        <f t="shared" si="12"/>
        <v>0</v>
      </c>
      <c r="U172" s="221" t="str">
        <f t="shared" si="13"/>
        <v/>
      </c>
      <c r="V172" s="490">
        <f t="shared" si="14"/>
        <v>0</v>
      </c>
      <c r="W172" s="221" t="str">
        <f t="shared" si="15"/>
        <v/>
      </c>
      <c r="X172" s="490">
        <f t="shared" si="16"/>
        <v>0</v>
      </c>
      <c r="Y172" s="221" t="str">
        <f t="shared" si="17"/>
        <v/>
      </c>
    </row>
    <row r="173" spans="1:25" ht="28.5" customHeight="1">
      <c r="A173" s="189" t="s">
        <v>3067</v>
      </c>
      <c r="B173" s="200" t="s">
        <v>3677</v>
      </c>
      <c r="C173" s="164" t="s">
        <v>3673</v>
      </c>
      <c r="D173" s="164" t="s">
        <v>3672</v>
      </c>
      <c r="E173" s="151" t="s">
        <v>3787</v>
      </c>
      <c r="F173" s="151" t="s">
        <v>5414</v>
      </c>
      <c r="G173" s="250"/>
      <c r="H173" s="250"/>
      <c r="I173" s="175"/>
      <c r="J173" s="263"/>
      <c r="K173" s="184"/>
      <c r="M173" s="167"/>
      <c r="N173" s="218">
        <v>0</v>
      </c>
      <c r="O173" s="219">
        <v>0</v>
      </c>
      <c r="P173" s="219">
        <v>0</v>
      </c>
      <c r="Q173" s="219">
        <v>0</v>
      </c>
      <c r="R173" s="219">
        <v>0</v>
      </c>
      <c r="S173" s="220">
        <v>0</v>
      </c>
      <c r="T173" s="490">
        <f t="shared" si="12"/>
        <v>0</v>
      </c>
      <c r="U173" s="221" t="str">
        <f t="shared" si="13"/>
        <v/>
      </c>
      <c r="V173" s="490">
        <f t="shared" si="14"/>
        <v>0</v>
      </c>
      <c r="W173" s="221" t="str">
        <f t="shared" si="15"/>
        <v/>
      </c>
      <c r="X173" s="490">
        <f t="shared" si="16"/>
        <v>0</v>
      </c>
      <c r="Y173" s="221" t="str">
        <f t="shared" si="17"/>
        <v/>
      </c>
    </row>
    <row r="174" spans="1:25" ht="28.5" customHeight="1">
      <c r="A174" s="188" t="s">
        <v>3068</v>
      </c>
      <c r="B174" s="201" t="s">
        <v>3677</v>
      </c>
      <c r="C174" s="155" t="s">
        <v>3673</v>
      </c>
      <c r="D174" s="155" t="s">
        <v>3670</v>
      </c>
      <c r="E174" s="152" t="s">
        <v>3787</v>
      </c>
      <c r="F174" s="152" t="s">
        <v>5414</v>
      </c>
      <c r="G174" s="250" t="s">
        <v>80</v>
      </c>
      <c r="H174" s="250" t="s">
        <v>3788</v>
      </c>
      <c r="I174" s="175" t="s">
        <v>1553</v>
      </c>
      <c r="J174" s="263" t="s">
        <v>2371</v>
      </c>
      <c r="K174" s="184" t="s">
        <v>4131</v>
      </c>
      <c r="L174" s="3" t="s">
        <v>3069</v>
      </c>
      <c r="M174" s="167"/>
      <c r="N174" s="218">
        <v>5952301.1399999997</v>
      </c>
      <c r="O174" s="219">
        <v>6194500</v>
      </c>
      <c r="P174" s="219">
        <v>6262000</v>
      </c>
      <c r="Q174" s="219">
        <v>6575000</v>
      </c>
      <c r="R174" s="219">
        <v>6904000</v>
      </c>
      <c r="S174" s="220">
        <v>6904000</v>
      </c>
      <c r="T174" s="490">
        <f t="shared" si="12"/>
        <v>622698.86000000034</v>
      </c>
      <c r="U174" s="221">
        <f t="shared" si="13"/>
        <v>0.10461481120560381</v>
      </c>
      <c r="V174" s="490">
        <f t="shared" si="14"/>
        <v>380500</v>
      </c>
      <c r="W174" s="221">
        <f t="shared" si="15"/>
        <v>6.1425458067640652E-2</v>
      </c>
      <c r="X174" s="490">
        <f t="shared" si="16"/>
        <v>313000</v>
      </c>
      <c r="Y174" s="221">
        <f t="shared" si="17"/>
        <v>4.9984030661130628E-2</v>
      </c>
    </row>
    <row r="175" spans="1:25" ht="28.5" customHeight="1">
      <c r="A175" s="189" t="s">
        <v>5415</v>
      </c>
      <c r="B175" s="450" t="s">
        <v>3677</v>
      </c>
      <c r="C175" s="449" t="s">
        <v>3224</v>
      </c>
      <c r="D175" s="449" t="s">
        <v>3672</v>
      </c>
      <c r="E175" s="448" t="s">
        <v>5416</v>
      </c>
      <c r="F175" s="448" t="s">
        <v>5417</v>
      </c>
      <c r="G175" s="445"/>
      <c r="H175" s="445"/>
      <c r="I175" s="446"/>
      <c r="J175" s="447"/>
      <c r="K175" s="452"/>
      <c r="L175" s="454"/>
      <c r="M175" s="167"/>
      <c r="N175" s="218">
        <v>0</v>
      </c>
      <c r="O175" s="219">
        <v>0</v>
      </c>
      <c r="P175" s="219">
        <v>0</v>
      </c>
      <c r="Q175" s="219">
        <v>0</v>
      </c>
      <c r="R175" s="219">
        <v>0</v>
      </c>
      <c r="S175" s="220">
        <v>0</v>
      </c>
      <c r="T175" s="490">
        <f t="shared" si="12"/>
        <v>0</v>
      </c>
      <c r="U175" s="221" t="str">
        <f t="shared" si="13"/>
        <v/>
      </c>
      <c r="V175" s="490">
        <f t="shared" si="14"/>
        <v>0</v>
      </c>
      <c r="W175" s="221" t="str">
        <f t="shared" si="15"/>
        <v/>
      </c>
      <c r="X175" s="490">
        <f t="shared" si="16"/>
        <v>0</v>
      </c>
      <c r="Y175" s="221" t="str">
        <f t="shared" si="17"/>
        <v/>
      </c>
    </row>
    <row r="176" spans="1:25" ht="46.5" customHeight="1">
      <c r="A176" s="188" t="s">
        <v>5418</v>
      </c>
      <c r="B176" s="442" t="s">
        <v>3677</v>
      </c>
      <c r="C176" s="443" t="s">
        <v>3224</v>
      </c>
      <c r="D176" s="443" t="s">
        <v>3670</v>
      </c>
      <c r="E176" s="444" t="s">
        <v>5419</v>
      </c>
      <c r="F176" s="444" t="s">
        <v>5420</v>
      </c>
      <c r="G176" s="445" t="s">
        <v>1716</v>
      </c>
      <c r="H176" s="445" t="s">
        <v>3245</v>
      </c>
      <c r="I176" s="446" t="s">
        <v>3246</v>
      </c>
      <c r="J176" s="447" t="s">
        <v>2450</v>
      </c>
      <c r="K176" s="452" t="s">
        <v>4127</v>
      </c>
      <c r="L176" s="453" t="s">
        <v>3069</v>
      </c>
      <c r="M176" s="167"/>
      <c r="N176" s="218">
        <v>0</v>
      </c>
      <c r="O176" s="219">
        <v>0</v>
      </c>
      <c r="P176" s="219">
        <v>0</v>
      </c>
      <c r="Q176" s="219">
        <v>0</v>
      </c>
      <c r="R176" s="219">
        <v>0</v>
      </c>
      <c r="S176" s="220">
        <v>0</v>
      </c>
      <c r="T176" s="490">
        <f t="shared" si="12"/>
        <v>0</v>
      </c>
      <c r="U176" s="221" t="str">
        <f t="shared" si="13"/>
        <v/>
      </c>
      <c r="V176" s="490">
        <f t="shared" si="14"/>
        <v>0</v>
      </c>
      <c r="W176" s="221" t="str">
        <f t="shared" si="15"/>
        <v/>
      </c>
      <c r="X176" s="490">
        <f t="shared" si="16"/>
        <v>0</v>
      </c>
      <c r="Y176" s="221" t="str">
        <f t="shared" si="17"/>
        <v/>
      </c>
    </row>
    <row r="177" spans="1:25" ht="28.5" customHeight="1">
      <c r="A177" s="189" t="s">
        <v>3070</v>
      </c>
      <c r="B177" s="200" t="s">
        <v>3677</v>
      </c>
      <c r="C177" s="164" t="s">
        <v>3674</v>
      </c>
      <c r="D177" s="164" t="s">
        <v>3672</v>
      </c>
      <c r="E177" s="151" t="s">
        <v>5421</v>
      </c>
      <c r="F177" s="151" t="s">
        <v>5422</v>
      </c>
      <c r="G177" s="250"/>
      <c r="H177" s="250"/>
      <c r="I177" s="175"/>
      <c r="J177" s="263"/>
      <c r="K177" s="184"/>
      <c r="M177" s="167"/>
      <c r="N177" s="218">
        <v>0</v>
      </c>
      <c r="O177" s="219">
        <v>0</v>
      </c>
      <c r="P177" s="219">
        <v>0</v>
      </c>
      <c r="Q177" s="219">
        <v>0</v>
      </c>
      <c r="R177" s="219">
        <v>0</v>
      </c>
      <c r="S177" s="220">
        <v>0</v>
      </c>
      <c r="T177" s="490">
        <f t="shared" si="12"/>
        <v>0</v>
      </c>
      <c r="U177" s="221" t="str">
        <f t="shared" si="13"/>
        <v/>
      </c>
      <c r="V177" s="490">
        <f t="shared" si="14"/>
        <v>0</v>
      </c>
      <c r="W177" s="221" t="str">
        <f t="shared" si="15"/>
        <v/>
      </c>
      <c r="X177" s="490">
        <f t="shared" si="16"/>
        <v>0</v>
      </c>
      <c r="Y177" s="221" t="str">
        <f t="shared" si="17"/>
        <v/>
      </c>
    </row>
    <row r="178" spans="1:25" ht="36.75" customHeight="1">
      <c r="A178" s="188" t="s">
        <v>5423</v>
      </c>
      <c r="B178" s="442" t="s">
        <v>3677</v>
      </c>
      <c r="C178" s="443" t="s">
        <v>3674</v>
      </c>
      <c r="D178" s="443" t="s">
        <v>3582</v>
      </c>
      <c r="E178" s="444" t="s">
        <v>5424</v>
      </c>
      <c r="F178" s="444" t="s">
        <v>5425</v>
      </c>
      <c r="G178" s="445" t="s">
        <v>52</v>
      </c>
      <c r="H178" s="445" t="s">
        <v>3236</v>
      </c>
      <c r="I178" s="446" t="s">
        <v>3982</v>
      </c>
      <c r="J178" s="447" t="s">
        <v>2450</v>
      </c>
      <c r="K178" s="452" t="s">
        <v>4127</v>
      </c>
      <c r="L178" s="453" t="s">
        <v>3069</v>
      </c>
      <c r="M178" s="167"/>
      <c r="N178" s="218">
        <v>0</v>
      </c>
      <c r="O178" s="219">
        <v>0</v>
      </c>
      <c r="P178" s="219">
        <v>0</v>
      </c>
      <c r="Q178" s="219">
        <v>0</v>
      </c>
      <c r="R178" s="219">
        <v>0</v>
      </c>
      <c r="S178" s="220">
        <v>0</v>
      </c>
      <c r="T178" s="490">
        <f t="shared" si="12"/>
        <v>0</v>
      </c>
      <c r="U178" s="221" t="str">
        <f t="shared" si="13"/>
        <v/>
      </c>
      <c r="V178" s="490">
        <f t="shared" si="14"/>
        <v>0</v>
      </c>
      <c r="W178" s="221" t="str">
        <f t="shared" si="15"/>
        <v/>
      </c>
      <c r="X178" s="490">
        <f t="shared" si="16"/>
        <v>0</v>
      </c>
      <c r="Y178" s="221" t="str">
        <f t="shared" si="17"/>
        <v/>
      </c>
    </row>
    <row r="179" spans="1:25" ht="36.75" customHeight="1">
      <c r="A179" s="188" t="s">
        <v>3071</v>
      </c>
      <c r="B179" s="201" t="s">
        <v>3677</v>
      </c>
      <c r="C179" s="155" t="s">
        <v>3674</v>
      </c>
      <c r="D179" s="155" t="s">
        <v>3670</v>
      </c>
      <c r="E179" s="152" t="s">
        <v>3789</v>
      </c>
      <c r="F179" s="152" t="s">
        <v>3235</v>
      </c>
      <c r="G179" s="250" t="s">
        <v>52</v>
      </c>
      <c r="H179" s="250" t="s">
        <v>3236</v>
      </c>
      <c r="I179" s="175" t="s">
        <v>3982</v>
      </c>
      <c r="J179" s="263" t="s">
        <v>2450</v>
      </c>
      <c r="K179" s="184" t="s">
        <v>4127</v>
      </c>
      <c r="L179" s="3" t="s">
        <v>3069</v>
      </c>
      <c r="M179" s="167"/>
      <c r="N179" s="218">
        <v>0</v>
      </c>
      <c r="O179" s="219">
        <v>0</v>
      </c>
      <c r="P179" s="219">
        <v>3528</v>
      </c>
      <c r="Q179" s="219">
        <v>0</v>
      </c>
      <c r="R179" s="219">
        <v>0</v>
      </c>
      <c r="S179" s="220">
        <v>0</v>
      </c>
      <c r="T179" s="490">
        <f t="shared" si="12"/>
        <v>0</v>
      </c>
      <c r="U179" s="221" t="str">
        <f t="shared" si="13"/>
        <v/>
      </c>
      <c r="V179" s="490">
        <f t="shared" si="14"/>
        <v>0</v>
      </c>
      <c r="W179" s="221" t="str">
        <f t="shared" si="15"/>
        <v/>
      </c>
      <c r="X179" s="490">
        <f t="shared" si="16"/>
        <v>-3528</v>
      </c>
      <c r="Y179" s="221">
        <f t="shared" si="17"/>
        <v>-1</v>
      </c>
    </row>
    <row r="180" spans="1:25" ht="42">
      <c r="A180" s="188" t="s">
        <v>3237</v>
      </c>
      <c r="B180" s="201" t="s">
        <v>3677</v>
      </c>
      <c r="C180" s="155" t="s">
        <v>3674</v>
      </c>
      <c r="D180" s="155" t="s">
        <v>3680</v>
      </c>
      <c r="E180" s="152" t="s">
        <v>3238</v>
      </c>
      <c r="F180" s="152" t="s">
        <v>3239</v>
      </c>
      <c r="G180" s="250" t="s">
        <v>55</v>
      </c>
      <c r="H180" s="250" t="s">
        <v>3240</v>
      </c>
      <c r="I180" s="175" t="s">
        <v>3241</v>
      </c>
      <c r="J180" s="263" t="s">
        <v>2450</v>
      </c>
      <c r="K180" s="184" t="s">
        <v>4127</v>
      </c>
      <c r="L180" s="3" t="s">
        <v>3069</v>
      </c>
      <c r="M180" s="167"/>
      <c r="N180" s="218">
        <v>109190.9</v>
      </c>
      <c r="O180" s="219">
        <v>100000</v>
      </c>
      <c r="P180" s="219">
        <v>103000</v>
      </c>
      <c r="Q180" s="219">
        <v>103000</v>
      </c>
      <c r="R180" s="219">
        <v>103000</v>
      </c>
      <c r="S180" s="220">
        <v>103000</v>
      </c>
      <c r="T180" s="490">
        <f t="shared" si="12"/>
        <v>-6190.8999999999942</v>
      </c>
      <c r="U180" s="221">
        <f t="shared" si="13"/>
        <v>-5.6697948272246078E-2</v>
      </c>
      <c r="V180" s="490">
        <f t="shared" si="14"/>
        <v>3000</v>
      </c>
      <c r="W180" s="221">
        <f t="shared" si="15"/>
        <v>0.03</v>
      </c>
      <c r="X180" s="490">
        <f t="shared" si="16"/>
        <v>0</v>
      </c>
      <c r="Y180" s="221">
        <f t="shared" si="17"/>
        <v>0</v>
      </c>
    </row>
    <row r="181" spans="1:25" ht="42">
      <c r="A181" s="188" t="s">
        <v>3242</v>
      </c>
      <c r="B181" s="464" t="s">
        <v>3677</v>
      </c>
      <c r="C181" s="465" t="s">
        <v>3674</v>
      </c>
      <c r="D181" s="465" t="s">
        <v>3082</v>
      </c>
      <c r="E181" s="466" t="s">
        <v>3243</v>
      </c>
      <c r="F181" s="466" t="s">
        <v>3244</v>
      </c>
      <c r="G181" s="467" t="s">
        <v>1716</v>
      </c>
      <c r="H181" s="467" t="s">
        <v>3245</v>
      </c>
      <c r="I181" s="468" t="s">
        <v>3246</v>
      </c>
      <c r="J181" s="469" t="s">
        <v>2450</v>
      </c>
      <c r="K181" s="455" t="s">
        <v>4127</v>
      </c>
      <c r="L181" s="459" t="s">
        <v>3069</v>
      </c>
      <c r="M181" s="167"/>
      <c r="N181" s="218">
        <v>0</v>
      </c>
      <c r="O181" s="219">
        <v>0</v>
      </c>
      <c r="P181" s="219">
        <v>0</v>
      </c>
      <c r="Q181" s="219">
        <v>0</v>
      </c>
      <c r="R181" s="219">
        <v>0</v>
      </c>
      <c r="S181" s="220">
        <v>0</v>
      </c>
      <c r="T181" s="490">
        <f t="shared" si="12"/>
        <v>0</v>
      </c>
      <c r="U181" s="221" t="str">
        <f t="shared" si="13"/>
        <v/>
      </c>
      <c r="V181" s="490">
        <f t="shared" si="14"/>
        <v>0</v>
      </c>
      <c r="W181" s="221" t="str">
        <f t="shared" si="15"/>
        <v/>
      </c>
      <c r="X181" s="490">
        <f t="shared" si="16"/>
        <v>0</v>
      </c>
      <c r="Y181" s="221" t="str">
        <f t="shared" si="17"/>
        <v/>
      </c>
    </row>
    <row r="182" spans="1:25" ht="36.75" customHeight="1">
      <c r="A182" s="189" t="s">
        <v>3072</v>
      </c>
      <c r="B182" s="200" t="s">
        <v>3677</v>
      </c>
      <c r="C182" s="164" t="s">
        <v>3676</v>
      </c>
      <c r="D182" s="164" t="s">
        <v>3672</v>
      </c>
      <c r="E182" s="151" t="s">
        <v>5426</v>
      </c>
      <c r="F182" s="151" t="s">
        <v>5427</v>
      </c>
      <c r="G182" s="250"/>
      <c r="H182" s="250"/>
      <c r="I182" s="175"/>
      <c r="J182" s="263"/>
      <c r="K182" s="184"/>
      <c r="M182" s="167"/>
      <c r="N182" s="218">
        <v>0</v>
      </c>
      <c r="O182" s="219">
        <v>0</v>
      </c>
      <c r="P182" s="219">
        <v>0</v>
      </c>
      <c r="Q182" s="219">
        <v>0</v>
      </c>
      <c r="R182" s="219">
        <v>0</v>
      </c>
      <c r="S182" s="220">
        <v>0</v>
      </c>
      <c r="T182" s="490">
        <f t="shared" si="12"/>
        <v>0</v>
      </c>
      <c r="U182" s="221" t="str">
        <f t="shared" si="13"/>
        <v/>
      </c>
      <c r="V182" s="490">
        <f t="shared" si="14"/>
        <v>0</v>
      </c>
      <c r="W182" s="221" t="str">
        <f t="shared" si="15"/>
        <v/>
      </c>
      <c r="X182" s="490">
        <f t="shared" si="16"/>
        <v>0</v>
      </c>
      <c r="Y182" s="221" t="str">
        <f t="shared" si="17"/>
        <v/>
      </c>
    </row>
    <row r="183" spans="1:25" ht="36.75" customHeight="1">
      <c r="A183" s="188" t="s">
        <v>3073</v>
      </c>
      <c r="B183" s="464" t="s">
        <v>3677</v>
      </c>
      <c r="C183" s="465" t="s">
        <v>3676</v>
      </c>
      <c r="D183" s="465" t="s">
        <v>3670</v>
      </c>
      <c r="E183" s="466" t="s">
        <v>3247</v>
      </c>
      <c r="F183" s="466" t="s">
        <v>3629</v>
      </c>
      <c r="G183" s="467" t="s">
        <v>862</v>
      </c>
      <c r="H183" s="467" t="s">
        <v>3248</v>
      </c>
      <c r="I183" s="468" t="s">
        <v>3982</v>
      </c>
      <c r="J183" s="469" t="s">
        <v>4144</v>
      </c>
      <c r="K183" s="455" t="s">
        <v>4146</v>
      </c>
      <c r="L183" s="459" t="s">
        <v>3069</v>
      </c>
      <c r="M183" s="167"/>
      <c r="N183" s="218">
        <v>1085245.72</v>
      </c>
      <c r="O183" s="219">
        <v>0</v>
      </c>
      <c r="P183" s="219">
        <v>0</v>
      </c>
      <c r="Q183" s="219">
        <v>0</v>
      </c>
      <c r="R183" s="219">
        <v>0</v>
      </c>
      <c r="S183" s="220">
        <v>0</v>
      </c>
      <c r="T183" s="490">
        <f t="shared" si="12"/>
        <v>-1085245.72</v>
      </c>
      <c r="U183" s="221">
        <f t="shared" si="13"/>
        <v>-1</v>
      </c>
      <c r="V183" s="490">
        <f t="shared" si="14"/>
        <v>0</v>
      </c>
      <c r="W183" s="221" t="str">
        <f t="shared" si="15"/>
        <v/>
      </c>
      <c r="X183" s="490">
        <f t="shared" si="16"/>
        <v>0</v>
      </c>
      <c r="Y183" s="221" t="str">
        <f t="shared" si="17"/>
        <v/>
      </c>
    </row>
    <row r="184" spans="1:25" ht="36.75" customHeight="1">
      <c r="A184" s="188" t="s">
        <v>3249</v>
      </c>
      <c r="B184" s="464" t="s">
        <v>3677</v>
      </c>
      <c r="C184" s="465" t="s">
        <v>3676</v>
      </c>
      <c r="D184" s="465" t="s">
        <v>3680</v>
      </c>
      <c r="E184" s="466" t="s">
        <v>3250</v>
      </c>
      <c r="F184" s="466" t="s">
        <v>3630</v>
      </c>
      <c r="G184" s="467" t="s">
        <v>865</v>
      </c>
      <c r="H184" s="467" t="s">
        <v>3251</v>
      </c>
      <c r="I184" s="468" t="s">
        <v>3252</v>
      </c>
      <c r="J184" s="469" t="s">
        <v>4144</v>
      </c>
      <c r="K184" s="455" t="s">
        <v>4146</v>
      </c>
      <c r="L184" s="459" t="s">
        <v>3069</v>
      </c>
      <c r="M184" s="167"/>
      <c r="N184" s="218">
        <v>1072542.27</v>
      </c>
      <c r="O184" s="219">
        <v>0</v>
      </c>
      <c r="P184" s="219">
        <v>0</v>
      </c>
      <c r="Q184" s="219">
        <v>0</v>
      </c>
      <c r="R184" s="219">
        <v>0</v>
      </c>
      <c r="S184" s="220">
        <v>0</v>
      </c>
      <c r="T184" s="490">
        <f t="shared" si="12"/>
        <v>-1072542.27</v>
      </c>
      <c r="U184" s="221">
        <f t="shared" si="13"/>
        <v>-1</v>
      </c>
      <c r="V184" s="490">
        <f t="shared" si="14"/>
        <v>0</v>
      </c>
      <c r="W184" s="221" t="str">
        <f t="shared" si="15"/>
        <v/>
      </c>
      <c r="X184" s="490">
        <f t="shared" si="16"/>
        <v>0</v>
      </c>
      <c r="Y184" s="221" t="str">
        <f t="shared" si="17"/>
        <v/>
      </c>
    </row>
    <row r="185" spans="1:25" ht="36.75" customHeight="1">
      <c r="A185" s="188" t="s">
        <v>5428</v>
      </c>
      <c r="B185" s="442" t="s">
        <v>3677</v>
      </c>
      <c r="C185" s="443" t="s">
        <v>3676</v>
      </c>
      <c r="D185" s="443" t="s">
        <v>3082</v>
      </c>
      <c r="E185" s="444" t="s">
        <v>5429</v>
      </c>
      <c r="F185" s="444" t="s">
        <v>5430</v>
      </c>
      <c r="G185" s="445" t="s">
        <v>862</v>
      </c>
      <c r="H185" s="445" t="s">
        <v>3248</v>
      </c>
      <c r="I185" s="446" t="s">
        <v>3982</v>
      </c>
      <c r="J185" s="447" t="s">
        <v>4144</v>
      </c>
      <c r="K185" s="452" t="s">
        <v>4146</v>
      </c>
      <c r="L185" s="453" t="s">
        <v>3069</v>
      </c>
      <c r="M185" s="167"/>
      <c r="N185" s="218">
        <v>0</v>
      </c>
      <c r="O185" s="219">
        <v>2009600</v>
      </c>
      <c r="P185" s="219">
        <v>1500000</v>
      </c>
      <c r="Q185" s="219">
        <v>1500000</v>
      </c>
      <c r="R185" s="219">
        <v>1500000</v>
      </c>
      <c r="S185" s="220">
        <v>1500000</v>
      </c>
      <c r="T185" s="490">
        <f t="shared" si="12"/>
        <v>1500000</v>
      </c>
      <c r="U185" s="221" t="str">
        <f t="shared" si="13"/>
        <v/>
      </c>
      <c r="V185" s="490">
        <f t="shared" si="14"/>
        <v>-509600</v>
      </c>
      <c r="W185" s="221">
        <f t="shared" si="15"/>
        <v>-0.25358280254777071</v>
      </c>
      <c r="X185" s="490">
        <f t="shared" si="16"/>
        <v>0</v>
      </c>
      <c r="Y185" s="221">
        <f t="shared" si="17"/>
        <v>0</v>
      </c>
    </row>
    <row r="186" spans="1:25" ht="36.75" customHeight="1">
      <c r="A186" s="188" t="s">
        <v>5431</v>
      </c>
      <c r="B186" s="442" t="s">
        <v>3677</v>
      </c>
      <c r="C186" s="443" t="s">
        <v>3676</v>
      </c>
      <c r="D186" s="443" t="s">
        <v>1763</v>
      </c>
      <c r="E186" s="444" t="s">
        <v>5432</v>
      </c>
      <c r="F186" s="444" t="s">
        <v>5433</v>
      </c>
      <c r="G186" s="445" t="s">
        <v>856</v>
      </c>
      <c r="H186" s="445" t="s">
        <v>3260</v>
      </c>
      <c r="I186" s="446" t="s">
        <v>3261</v>
      </c>
      <c r="J186" s="447" t="s">
        <v>4144</v>
      </c>
      <c r="K186" s="452" t="s">
        <v>4146</v>
      </c>
      <c r="L186" s="453" t="s">
        <v>3069</v>
      </c>
      <c r="M186" s="167"/>
      <c r="N186" s="218">
        <v>0</v>
      </c>
      <c r="O186" s="219">
        <v>0</v>
      </c>
      <c r="P186" s="219">
        <v>30000</v>
      </c>
      <c r="Q186" s="219">
        <v>30000</v>
      </c>
      <c r="R186" s="219">
        <v>30000</v>
      </c>
      <c r="S186" s="220">
        <v>30000</v>
      </c>
      <c r="T186" s="490">
        <f t="shared" si="12"/>
        <v>30000</v>
      </c>
      <c r="U186" s="221" t="str">
        <f t="shared" si="13"/>
        <v/>
      </c>
      <c r="V186" s="490">
        <f t="shared" si="14"/>
        <v>30000</v>
      </c>
      <c r="W186" s="221" t="str">
        <f t="shared" si="15"/>
        <v/>
      </c>
      <c r="X186" s="490">
        <f t="shared" si="16"/>
        <v>0</v>
      </c>
      <c r="Y186" s="221">
        <f t="shared" si="17"/>
        <v>0</v>
      </c>
    </row>
    <row r="187" spans="1:25" ht="42">
      <c r="A187" s="188" t="s">
        <v>5434</v>
      </c>
      <c r="B187" s="442" t="s">
        <v>3677</v>
      </c>
      <c r="C187" s="443" t="s">
        <v>3676</v>
      </c>
      <c r="D187" s="443" t="s">
        <v>1764</v>
      </c>
      <c r="E187" s="444" t="s">
        <v>5435</v>
      </c>
      <c r="F187" s="444" t="s">
        <v>5436</v>
      </c>
      <c r="G187" s="445" t="s">
        <v>859</v>
      </c>
      <c r="H187" s="445" t="s">
        <v>2702</v>
      </c>
      <c r="I187" s="446" t="s">
        <v>2703</v>
      </c>
      <c r="J187" s="447" t="s">
        <v>4144</v>
      </c>
      <c r="K187" s="452" t="s">
        <v>4146</v>
      </c>
      <c r="L187" s="453" t="s">
        <v>3069</v>
      </c>
      <c r="M187" s="167"/>
      <c r="N187" s="218">
        <v>0</v>
      </c>
      <c r="O187" s="219">
        <v>0</v>
      </c>
      <c r="P187" s="219">
        <v>0</v>
      </c>
      <c r="Q187" s="219">
        <v>0</v>
      </c>
      <c r="R187" s="219">
        <v>0</v>
      </c>
      <c r="S187" s="220">
        <v>0</v>
      </c>
      <c r="T187" s="490">
        <f t="shared" si="12"/>
        <v>0</v>
      </c>
      <c r="U187" s="221" t="str">
        <f t="shared" si="13"/>
        <v/>
      </c>
      <c r="V187" s="490">
        <f t="shared" si="14"/>
        <v>0</v>
      </c>
      <c r="W187" s="221" t="str">
        <f t="shared" si="15"/>
        <v/>
      </c>
      <c r="X187" s="490">
        <f t="shared" si="16"/>
        <v>0</v>
      </c>
      <c r="Y187" s="221" t="str">
        <f t="shared" si="17"/>
        <v/>
      </c>
    </row>
    <row r="188" spans="1:25" ht="38.25" customHeight="1">
      <c r="A188" s="188" t="s">
        <v>5437</v>
      </c>
      <c r="B188" s="442" t="s">
        <v>3677</v>
      </c>
      <c r="C188" s="443" t="s">
        <v>3676</v>
      </c>
      <c r="D188" s="443" t="s">
        <v>2727</v>
      </c>
      <c r="E188" s="444" t="s">
        <v>5438</v>
      </c>
      <c r="F188" s="444" t="s">
        <v>5439</v>
      </c>
      <c r="G188" s="445" t="s">
        <v>862</v>
      </c>
      <c r="H188" s="445" t="s">
        <v>3248</v>
      </c>
      <c r="I188" s="446" t="s">
        <v>3982</v>
      </c>
      <c r="J188" s="447" t="s">
        <v>4144</v>
      </c>
      <c r="K188" s="452" t="s">
        <v>4146</v>
      </c>
      <c r="L188" s="453" t="s">
        <v>3069</v>
      </c>
      <c r="M188" s="167"/>
      <c r="N188" s="218">
        <v>0</v>
      </c>
      <c r="O188" s="219">
        <v>0</v>
      </c>
      <c r="P188" s="219">
        <v>1100000</v>
      </c>
      <c r="Q188" s="219">
        <v>1200000</v>
      </c>
      <c r="R188" s="219">
        <v>1200000</v>
      </c>
      <c r="S188" s="220">
        <v>1200000</v>
      </c>
      <c r="T188" s="490">
        <f t="shared" si="12"/>
        <v>1200000</v>
      </c>
      <c r="U188" s="221" t="str">
        <f t="shared" si="13"/>
        <v/>
      </c>
      <c r="V188" s="490">
        <f t="shared" si="14"/>
        <v>1200000</v>
      </c>
      <c r="W188" s="221" t="str">
        <f t="shared" si="15"/>
        <v/>
      </c>
      <c r="X188" s="490">
        <f t="shared" si="16"/>
        <v>100000</v>
      </c>
      <c r="Y188" s="221">
        <f t="shared" si="17"/>
        <v>9.0909090909090912E-2</v>
      </c>
    </row>
    <row r="189" spans="1:25" ht="42">
      <c r="A189" s="188" t="s">
        <v>5440</v>
      </c>
      <c r="B189" s="442" t="s">
        <v>3677</v>
      </c>
      <c r="C189" s="443" t="s">
        <v>3676</v>
      </c>
      <c r="D189" s="443" t="s">
        <v>2098</v>
      </c>
      <c r="E189" s="444" t="s">
        <v>5441</v>
      </c>
      <c r="F189" s="444" t="s">
        <v>5442</v>
      </c>
      <c r="G189" s="445" t="s">
        <v>865</v>
      </c>
      <c r="H189" s="445" t="s">
        <v>3251</v>
      </c>
      <c r="I189" s="446" t="s">
        <v>3252</v>
      </c>
      <c r="J189" s="447" t="s">
        <v>4144</v>
      </c>
      <c r="K189" s="452" t="s">
        <v>4146</v>
      </c>
      <c r="L189" s="453" t="s">
        <v>3069</v>
      </c>
      <c r="M189" s="167"/>
      <c r="N189" s="218">
        <v>0</v>
      </c>
      <c r="O189" s="219">
        <v>892000</v>
      </c>
      <c r="P189" s="219">
        <v>1047000</v>
      </c>
      <c r="Q189" s="219">
        <v>1047000</v>
      </c>
      <c r="R189" s="219">
        <v>1047000</v>
      </c>
      <c r="S189" s="220">
        <v>1047000</v>
      </c>
      <c r="T189" s="490">
        <f t="shared" si="12"/>
        <v>1047000</v>
      </c>
      <c r="U189" s="221" t="str">
        <f t="shared" si="13"/>
        <v/>
      </c>
      <c r="V189" s="490">
        <f t="shared" si="14"/>
        <v>155000</v>
      </c>
      <c r="W189" s="221">
        <f t="shared" si="15"/>
        <v>0.17376681614349776</v>
      </c>
      <c r="X189" s="490">
        <f t="shared" si="16"/>
        <v>0</v>
      </c>
      <c r="Y189" s="221">
        <f t="shared" si="17"/>
        <v>0</v>
      </c>
    </row>
    <row r="190" spans="1:25" ht="28.5" customHeight="1">
      <c r="A190" s="189" t="s">
        <v>3074</v>
      </c>
      <c r="B190" s="200" t="s">
        <v>3677</v>
      </c>
      <c r="C190" s="164" t="s">
        <v>3677</v>
      </c>
      <c r="D190" s="164" t="s">
        <v>3672</v>
      </c>
      <c r="E190" s="151" t="s">
        <v>5443</v>
      </c>
      <c r="F190" s="151" t="s">
        <v>5444</v>
      </c>
      <c r="G190" s="250"/>
      <c r="H190" s="250"/>
      <c r="I190" s="175"/>
      <c r="J190" s="263"/>
      <c r="K190" s="184"/>
      <c r="M190" s="167"/>
      <c r="N190" s="218">
        <v>0</v>
      </c>
      <c r="O190" s="219">
        <v>0</v>
      </c>
      <c r="P190" s="219">
        <v>0</v>
      </c>
      <c r="Q190" s="219">
        <v>0</v>
      </c>
      <c r="R190" s="219">
        <v>0</v>
      </c>
      <c r="S190" s="220">
        <v>0</v>
      </c>
      <c r="T190" s="490">
        <f t="shared" si="12"/>
        <v>0</v>
      </c>
      <c r="U190" s="221" t="str">
        <f t="shared" si="13"/>
        <v/>
      </c>
      <c r="V190" s="490">
        <f t="shared" si="14"/>
        <v>0</v>
      </c>
      <c r="W190" s="221" t="str">
        <f t="shared" si="15"/>
        <v/>
      </c>
      <c r="X190" s="490">
        <f t="shared" si="16"/>
        <v>0</v>
      </c>
      <c r="Y190" s="221" t="str">
        <f t="shared" si="17"/>
        <v/>
      </c>
    </row>
    <row r="191" spans="1:25" ht="36" customHeight="1">
      <c r="A191" s="188" t="s">
        <v>3075</v>
      </c>
      <c r="B191" s="464" t="s">
        <v>3677</v>
      </c>
      <c r="C191" s="465" t="s">
        <v>3677</v>
      </c>
      <c r="D191" s="465" t="s">
        <v>3670</v>
      </c>
      <c r="E191" s="466" t="s">
        <v>3253</v>
      </c>
      <c r="F191" s="466" t="s">
        <v>3254</v>
      </c>
      <c r="G191" s="467" t="s">
        <v>791</v>
      </c>
      <c r="H191" s="467" t="s">
        <v>3255</v>
      </c>
      <c r="I191" s="468" t="s">
        <v>3982</v>
      </c>
      <c r="J191" s="469" t="s">
        <v>2429</v>
      </c>
      <c r="K191" s="455" t="s">
        <v>4135</v>
      </c>
      <c r="L191" s="459" t="s">
        <v>3069</v>
      </c>
      <c r="M191" s="167"/>
      <c r="N191" s="218">
        <v>4778107.7300000004</v>
      </c>
      <c r="O191" s="219">
        <v>0</v>
      </c>
      <c r="P191" s="219">
        <v>0</v>
      </c>
      <c r="Q191" s="219">
        <v>0</v>
      </c>
      <c r="R191" s="219">
        <v>0</v>
      </c>
      <c r="S191" s="220">
        <v>0</v>
      </c>
      <c r="T191" s="490">
        <f t="shared" si="12"/>
        <v>-4778107.7300000004</v>
      </c>
      <c r="U191" s="221">
        <f t="shared" si="13"/>
        <v>-1</v>
      </c>
      <c r="V191" s="490">
        <f t="shared" si="14"/>
        <v>0</v>
      </c>
      <c r="W191" s="221" t="str">
        <f t="shared" si="15"/>
        <v/>
      </c>
      <c r="X191" s="490">
        <f t="shared" si="16"/>
        <v>0</v>
      </c>
      <c r="Y191" s="221" t="str">
        <f t="shared" si="17"/>
        <v/>
      </c>
    </row>
    <row r="192" spans="1:25" ht="42">
      <c r="A192" s="188" t="s">
        <v>3256</v>
      </c>
      <c r="B192" s="464" t="s">
        <v>3677</v>
      </c>
      <c r="C192" s="465" t="s">
        <v>3677</v>
      </c>
      <c r="D192" s="465" t="s">
        <v>3680</v>
      </c>
      <c r="E192" s="466" t="s">
        <v>3257</v>
      </c>
      <c r="F192" s="466" t="s">
        <v>3258</v>
      </c>
      <c r="G192" s="467" t="s">
        <v>794</v>
      </c>
      <c r="H192" s="467" t="s">
        <v>3259</v>
      </c>
      <c r="I192" s="468" t="s">
        <v>3252</v>
      </c>
      <c r="J192" s="469" t="s">
        <v>2429</v>
      </c>
      <c r="K192" s="455" t="s">
        <v>4135</v>
      </c>
      <c r="L192" s="459" t="s">
        <v>3069</v>
      </c>
      <c r="M192" s="167"/>
      <c r="N192" s="218">
        <v>4995755.0599999996</v>
      </c>
      <c r="O192" s="219">
        <v>0</v>
      </c>
      <c r="P192" s="219">
        <v>0</v>
      </c>
      <c r="Q192" s="219">
        <v>0</v>
      </c>
      <c r="R192" s="219">
        <v>0</v>
      </c>
      <c r="S192" s="220">
        <v>0</v>
      </c>
      <c r="T192" s="490">
        <f t="shared" si="12"/>
        <v>-4995755.0599999996</v>
      </c>
      <c r="U192" s="221">
        <f t="shared" si="13"/>
        <v>-1</v>
      </c>
      <c r="V192" s="490">
        <f t="shared" si="14"/>
        <v>0</v>
      </c>
      <c r="W192" s="221" t="str">
        <f t="shared" si="15"/>
        <v/>
      </c>
      <c r="X192" s="490">
        <f t="shared" si="16"/>
        <v>0</v>
      </c>
      <c r="Y192" s="221" t="str">
        <f t="shared" si="17"/>
        <v/>
      </c>
    </row>
    <row r="193" spans="1:25" ht="36" customHeight="1">
      <c r="A193" s="188" t="s">
        <v>5445</v>
      </c>
      <c r="B193" s="442" t="s">
        <v>3677</v>
      </c>
      <c r="C193" s="443" t="s">
        <v>3677</v>
      </c>
      <c r="D193" s="443" t="s">
        <v>3082</v>
      </c>
      <c r="E193" s="444" t="s">
        <v>5446</v>
      </c>
      <c r="F193" s="444" t="s">
        <v>5447</v>
      </c>
      <c r="G193" s="445" t="s">
        <v>785</v>
      </c>
      <c r="H193" s="445" t="s">
        <v>5448</v>
      </c>
      <c r="I193" s="446" t="s">
        <v>5449</v>
      </c>
      <c r="J193" s="447" t="s">
        <v>2429</v>
      </c>
      <c r="K193" s="452" t="s">
        <v>4135</v>
      </c>
      <c r="L193" s="453" t="s">
        <v>3069</v>
      </c>
      <c r="M193" s="167"/>
      <c r="N193" s="218">
        <v>0</v>
      </c>
      <c r="O193" s="219">
        <v>950000</v>
      </c>
      <c r="P193" s="219">
        <v>971000</v>
      </c>
      <c r="Q193" s="219">
        <v>971000</v>
      </c>
      <c r="R193" s="219">
        <v>971000</v>
      </c>
      <c r="S193" s="220">
        <v>971000</v>
      </c>
      <c r="T193" s="490">
        <f t="shared" si="12"/>
        <v>971000</v>
      </c>
      <c r="U193" s="221" t="str">
        <f t="shared" si="13"/>
        <v/>
      </c>
      <c r="V193" s="490">
        <f t="shared" si="14"/>
        <v>21000</v>
      </c>
      <c r="W193" s="221">
        <f t="shared" si="15"/>
        <v>2.2105263157894735E-2</v>
      </c>
      <c r="X193" s="490">
        <f t="shared" si="16"/>
        <v>0</v>
      </c>
      <c r="Y193" s="221">
        <f t="shared" si="17"/>
        <v>0</v>
      </c>
    </row>
    <row r="194" spans="1:25" ht="42">
      <c r="A194" s="188" t="s">
        <v>5450</v>
      </c>
      <c r="B194" s="442" t="s">
        <v>3677</v>
      </c>
      <c r="C194" s="443" t="s">
        <v>3677</v>
      </c>
      <c r="D194" s="443" t="s">
        <v>1763</v>
      </c>
      <c r="E194" s="444" t="s">
        <v>5451</v>
      </c>
      <c r="F194" s="444" t="s">
        <v>5452</v>
      </c>
      <c r="G194" s="445" t="s">
        <v>794</v>
      </c>
      <c r="H194" s="445" t="s">
        <v>3259</v>
      </c>
      <c r="I194" s="446" t="s">
        <v>3252</v>
      </c>
      <c r="J194" s="447" t="s">
        <v>2429</v>
      </c>
      <c r="K194" s="452" t="s">
        <v>4135</v>
      </c>
      <c r="L194" s="453" t="s">
        <v>3069</v>
      </c>
      <c r="M194" s="167"/>
      <c r="N194" s="218">
        <v>0</v>
      </c>
      <c r="O194" s="219">
        <v>1730000</v>
      </c>
      <c r="P194" s="219">
        <v>1500000</v>
      </c>
      <c r="Q194" s="219">
        <v>1500000</v>
      </c>
      <c r="R194" s="219">
        <v>1500000</v>
      </c>
      <c r="S194" s="220">
        <v>1500000</v>
      </c>
      <c r="T194" s="490">
        <f t="shared" si="12"/>
        <v>1500000</v>
      </c>
      <c r="U194" s="221" t="str">
        <f t="shared" si="13"/>
        <v/>
      </c>
      <c r="V194" s="490">
        <f t="shared" si="14"/>
        <v>-230000</v>
      </c>
      <c r="W194" s="221">
        <f t="shared" si="15"/>
        <v>-0.13294797687861271</v>
      </c>
      <c r="X194" s="490">
        <f t="shared" si="16"/>
        <v>0</v>
      </c>
      <c r="Y194" s="221">
        <f t="shared" si="17"/>
        <v>0</v>
      </c>
    </row>
    <row r="195" spans="1:25" ht="36" customHeight="1">
      <c r="A195" s="188" t="s">
        <v>5453</v>
      </c>
      <c r="B195" s="442" t="s">
        <v>3677</v>
      </c>
      <c r="C195" s="443" t="s">
        <v>3677</v>
      </c>
      <c r="D195" s="443" t="s">
        <v>1764</v>
      </c>
      <c r="E195" s="444" t="s">
        <v>5454</v>
      </c>
      <c r="F195" s="444" t="s">
        <v>5455</v>
      </c>
      <c r="G195" s="445" t="s">
        <v>791</v>
      </c>
      <c r="H195" s="445" t="s">
        <v>3255</v>
      </c>
      <c r="I195" s="446" t="s">
        <v>3982</v>
      </c>
      <c r="J195" s="447" t="s">
        <v>2429</v>
      </c>
      <c r="K195" s="452" t="s">
        <v>4135</v>
      </c>
      <c r="L195" s="453" t="s">
        <v>3069</v>
      </c>
      <c r="M195" s="167"/>
      <c r="N195" s="218">
        <v>0</v>
      </c>
      <c r="O195" s="219">
        <v>5253000</v>
      </c>
      <c r="P195" s="219">
        <v>3800000</v>
      </c>
      <c r="Q195" s="219">
        <v>3800000</v>
      </c>
      <c r="R195" s="219">
        <v>3800000</v>
      </c>
      <c r="S195" s="220">
        <v>3800000</v>
      </c>
      <c r="T195" s="490">
        <f t="shared" si="12"/>
        <v>3800000</v>
      </c>
      <c r="U195" s="221" t="str">
        <f t="shared" si="13"/>
        <v/>
      </c>
      <c r="V195" s="490">
        <f t="shared" si="14"/>
        <v>-1453000</v>
      </c>
      <c r="W195" s="221">
        <f t="shared" si="15"/>
        <v>-0.27660384542166383</v>
      </c>
      <c r="X195" s="490">
        <f t="shared" si="16"/>
        <v>0</v>
      </c>
      <c r="Y195" s="221">
        <f t="shared" si="17"/>
        <v>0</v>
      </c>
    </row>
    <row r="196" spans="1:25" ht="42">
      <c r="A196" s="188" t="s">
        <v>5456</v>
      </c>
      <c r="B196" s="442" t="s">
        <v>3677</v>
      </c>
      <c r="C196" s="443" t="s">
        <v>3677</v>
      </c>
      <c r="D196" s="443" t="s">
        <v>2727</v>
      </c>
      <c r="E196" s="444" t="s">
        <v>5457</v>
      </c>
      <c r="F196" s="444" t="s">
        <v>5458</v>
      </c>
      <c r="G196" s="445" t="s">
        <v>794</v>
      </c>
      <c r="H196" s="445" t="s">
        <v>3259</v>
      </c>
      <c r="I196" s="446" t="s">
        <v>3252</v>
      </c>
      <c r="J196" s="447" t="s">
        <v>2429</v>
      </c>
      <c r="K196" s="452" t="s">
        <v>4135</v>
      </c>
      <c r="L196" s="453" t="s">
        <v>3069</v>
      </c>
      <c r="M196" s="167"/>
      <c r="N196" s="218">
        <v>0</v>
      </c>
      <c r="O196" s="219">
        <v>1934000</v>
      </c>
      <c r="P196" s="219">
        <v>3760000</v>
      </c>
      <c r="Q196" s="219">
        <v>3760000</v>
      </c>
      <c r="R196" s="219">
        <v>3760000</v>
      </c>
      <c r="S196" s="220">
        <v>3760000</v>
      </c>
      <c r="T196" s="490">
        <f t="shared" si="12"/>
        <v>3760000</v>
      </c>
      <c r="U196" s="221" t="str">
        <f t="shared" si="13"/>
        <v/>
      </c>
      <c r="V196" s="490">
        <f t="shared" si="14"/>
        <v>1826000</v>
      </c>
      <c r="W196" s="221">
        <f t="shared" si="15"/>
        <v>0.94415718717683561</v>
      </c>
      <c r="X196" s="490">
        <f t="shared" si="16"/>
        <v>0</v>
      </c>
      <c r="Y196" s="221">
        <f t="shared" si="17"/>
        <v>0</v>
      </c>
    </row>
    <row r="197" spans="1:25" ht="36" customHeight="1">
      <c r="A197" s="189" t="s">
        <v>5459</v>
      </c>
      <c r="B197" s="450" t="s">
        <v>3677</v>
      </c>
      <c r="C197" s="449" t="s">
        <v>1566</v>
      </c>
      <c r="D197" s="449" t="s">
        <v>3672</v>
      </c>
      <c r="E197" s="448" t="s">
        <v>5460</v>
      </c>
      <c r="F197" s="448" t="s">
        <v>5461</v>
      </c>
      <c r="G197" s="445"/>
      <c r="H197" s="445"/>
      <c r="I197" s="446"/>
      <c r="J197" s="447"/>
      <c r="K197" s="452"/>
      <c r="L197" s="454"/>
      <c r="M197" s="167"/>
      <c r="N197" s="218">
        <v>0</v>
      </c>
      <c r="O197" s="219">
        <v>0</v>
      </c>
      <c r="P197" s="219">
        <v>0</v>
      </c>
      <c r="Q197" s="219">
        <v>0</v>
      </c>
      <c r="R197" s="219">
        <v>0</v>
      </c>
      <c r="S197" s="220">
        <v>0</v>
      </c>
      <c r="T197" s="490">
        <f t="shared" si="12"/>
        <v>0</v>
      </c>
      <c r="U197" s="221" t="str">
        <f t="shared" si="13"/>
        <v/>
      </c>
      <c r="V197" s="490">
        <f t="shared" si="14"/>
        <v>0</v>
      </c>
      <c r="W197" s="221" t="str">
        <f t="shared" si="15"/>
        <v/>
      </c>
      <c r="X197" s="490">
        <f t="shared" si="16"/>
        <v>0</v>
      </c>
      <c r="Y197" s="221" t="str">
        <f t="shared" si="17"/>
        <v/>
      </c>
    </row>
    <row r="198" spans="1:25" ht="42">
      <c r="A198" s="188" t="s">
        <v>5462</v>
      </c>
      <c r="B198" s="442" t="s">
        <v>3677</v>
      </c>
      <c r="C198" s="443" t="s">
        <v>1566</v>
      </c>
      <c r="D198" s="443" t="s">
        <v>3670</v>
      </c>
      <c r="E198" s="444" t="s">
        <v>5463</v>
      </c>
      <c r="F198" s="444" t="s">
        <v>5464</v>
      </c>
      <c r="G198" s="445" t="s">
        <v>856</v>
      </c>
      <c r="H198" s="445" t="s">
        <v>3260</v>
      </c>
      <c r="I198" s="446" t="s">
        <v>3261</v>
      </c>
      <c r="J198" s="447" t="s">
        <v>4144</v>
      </c>
      <c r="K198" s="452" t="s">
        <v>4146</v>
      </c>
      <c r="L198" s="453" t="s">
        <v>3069</v>
      </c>
      <c r="M198" s="167"/>
      <c r="N198" s="218">
        <v>0</v>
      </c>
      <c r="O198" s="219">
        <v>0</v>
      </c>
      <c r="P198" s="219">
        <v>0</v>
      </c>
      <c r="Q198" s="219">
        <v>0</v>
      </c>
      <c r="R198" s="219">
        <v>0</v>
      </c>
      <c r="S198" s="220">
        <v>0</v>
      </c>
      <c r="T198" s="490">
        <f t="shared" si="12"/>
        <v>0</v>
      </c>
      <c r="U198" s="221" t="str">
        <f t="shared" si="13"/>
        <v/>
      </c>
      <c r="V198" s="490">
        <f t="shared" si="14"/>
        <v>0</v>
      </c>
      <c r="W198" s="221" t="str">
        <f t="shared" si="15"/>
        <v/>
      </c>
      <c r="X198" s="490">
        <f t="shared" si="16"/>
        <v>0</v>
      </c>
      <c r="Y198" s="221" t="str">
        <f t="shared" si="17"/>
        <v/>
      </c>
    </row>
    <row r="199" spans="1:25" ht="42">
      <c r="A199" s="188" t="s">
        <v>5465</v>
      </c>
      <c r="B199" s="442" t="s">
        <v>3677</v>
      </c>
      <c r="C199" s="443" t="s">
        <v>1566</v>
      </c>
      <c r="D199" s="443" t="s">
        <v>3680</v>
      </c>
      <c r="E199" s="444" t="s">
        <v>5466</v>
      </c>
      <c r="F199" s="444" t="s">
        <v>5467</v>
      </c>
      <c r="G199" s="445" t="s">
        <v>859</v>
      </c>
      <c r="H199" s="445" t="s">
        <v>2702</v>
      </c>
      <c r="I199" s="446" t="s">
        <v>2703</v>
      </c>
      <c r="J199" s="447" t="s">
        <v>4144</v>
      </c>
      <c r="K199" s="452" t="s">
        <v>4146</v>
      </c>
      <c r="L199" s="453" t="s">
        <v>3069</v>
      </c>
      <c r="M199" s="167"/>
      <c r="N199" s="218">
        <v>0</v>
      </c>
      <c r="O199" s="219">
        <v>0</v>
      </c>
      <c r="P199" s="219">
        <v>0</v>
      </c>
      <c r="Q199" s="219">
        <v>0</v>
      </c>
      <c r="R199" s="219">
        <v>0</v>
      </c>
      <c r="S199" s="220">
        <v>0</v>
      </c>
      <c r="T199" s="490">
        <f t="shared" si="12"/>
        <v>0</v>
      </c>
      <c r="U199" s="221" t="str">
        <f t="shared" si="13"/>
        <v/>
      </c>
      <c r="V199" s="490">
        <f t="shared" si="14"/>
        <v>0</v>
      </c>
      <c r="W199" s="221" t="str">
        <f t="shared" si="15"/>
        <v/>
      </c>
      <c r="X199" s="490">
        <f t="shared" si="16"/>
        <v>0</v>
      </c>
      <c r="Y199" s="221" t="str">
        <f t="shared" si="17"/>
        <v/>
      </c>
    </row>
    <row r="200" spans="1:25" ht="42">
      <c r="A200" s="188" t="s">
        <v>5468</v>
      </c>
      <c r="B200" s="442" t="s">
        <v>3677</v>
      </c>
      <c r="C200" s="443" t="s">
        <v>1566</v>
      </c>
      <c r="D200" s="443" t="s">
        <v>3082</v>
      </c>
      <c r="E200" s="444" t="s">
        <v>5469</v>
      </c>
      <c r="F200" s="444" t="s">
        <v>5470</v>
      </c>
      <c r="G200" s="445" t="s">
        <v>862</v>
      </c>
      <c r="H200" s="445" t="s">
        <v>3248</v>
      </c>
      <c r="I200" s="446" t="s">
        <v>3982</v>
      </c>
      <c r="J200" s="447" t="s">
        <v>4144</v>
      </c>
      <c r="K200" s="452" t="s">
        <v>4146</v>
      </c>
      <c r="L200" s="453" t="s">
        <v>3069</v>
      </c>
      <c r="M200" s="167"/>
      <c r="N200" s="218">
        <v>0</v>
      </c>
      <c r="O200" s="219">
        <v>350000</v>
      </c>
      <c r="P200" s="219">
        <v>0</v>
      </c>
      <c r="Q200" s="219">
        <v>0</v>
      </c>
      <c r="R200" s="219">
        <v>0</v>
      </c>
      <c r="S200" s="220">
        <v>0</v>
      </c>
      <c r="T200" s="490">
        <f t="shared" si="12"/>
        <v>0</v>
      </c>
      <c r="U200" s="221" t="str">
        <f t="shared" si="13"/>
        <v/>
      </c>
      <c r="V200" s="490">
        <f t="shared" si="14"/>
        <v>-350000</v>
      </c>
      <c r="W200" s="221">
        <f t="shared" si="15"/>
        <v>-1</v>
      </c>
      <c r="X200" s="490">
        <f t="shared" si="16"/>
        <v>0</v>
      </c>
      <c r="Y200" s="221" t="str">
        <f t="shared" si="17"/>
        <v/>
      </c>
    </row>
    <row r="201" spans="1:25" ht="42">
      <c r="A201" s="188" t="s">
        <v>5471</v>
      </c>
      <c r="B201" s="442" t="s">
        <v>3677</v>
      </c>
      <c r="C201" s="443" t="s">
        <v>1566</v>
      </c>
      <c r="D201" s="443" t="s">
        <v>1763</v>
      </c>
      <c r="E201" s="444" t="s">
        <v>5472</v>
      </c>
      <c r="F201" s="444" t="s">
        <v>5473</v>
      </c>
      <c r="G201" s="445" t="s">
        <v>865</v>
      </c>
      <c r="H201" s="445" t="s">
        <v>3251</v>
      </c>
      <c r="I201" s="446" t="s">
        <v>3252</v>
      </c>
      <c r="J201" s="447" t="s">
        <v>4144</v>
      </c>
      <c r="K201" s="452" t="s">
        <v>4146</v>
      </c>
      <c r="L201" s="453" t="s">
        <v>3069</v>
      </c>
      <c r="M201" s="167"/>
      <c r="N201" s="218">
        <v>0</v>
      </c>
      <c r="O201" s="219">
        <v>0</v>
      </c>
      <c r="P201" s="219">
        <v>0</v>
      </c>
      <c r="Q201" s="219">
        <v>0</v>
      </c>
      <c r="R201" s="219">
        <v>0</v>
      </c>
      <c r="S201" s="220">
        <v>0</v>
      </c>
      <c r="T201" s="490">
        <f t="shared" ref="T201:T264" si="18">IF(N201="","",Q201-N201)</f>
        <v>0</v>
      </c>
      <c r="U201" s="221" t="str">
        <f t="shared" ref="U201:U264" si="19">IF(N201=0,"",T201/N201)</f>
        <v/>
      </c>
      <c r="V201" s="490">
        <f t="shared" ref="V201:V264" si="20">IF(P201="","",Q201-O201)</f>
        <v>0</v>
      </c>
      <c r="W201" s="221" t="str">
        <f t="shared" ref="W201:W264" si="21">IF(O201=0,"",V201/O201)</f>
        <v/>
      </c>
      <c r="X201" s="490">
        <f t="shared" ref="X201:X264" si="22">IF(P201="","",Q201-P201)</f>
        <v>0</v>
      </c>
      <c r="Y201" s="221" t="str">
        <f t="shared" ref="Y201:Y264" si="23">IF(P201=0,"",X201/P201)</f>
        <v/>
      </c>
    </row>
    <row r="202" spans="1:25" ht="42">
      <c r="A202" s="189" t="s">
        <v>3076</v>
      </c>
      <c r="B202" s="200" t="s">
        <v>3677</v>
      </c>
      <c r="C202" s="164" t="s">
        <v>3678</v>
      </c>
      <c r="D202" s="164" t="s">
        <v>3672</v>
      </c>
      <c r="E202" s="156" t="s">
        <v>5577</v>
      </c>
      <c r="F202" s="151" t="s">
        <v>5578</v>
      </c>
      <c r="G202" s="250"/>
      <c r="H202" s="250"/>
      <c r="I202" s="175"/>
      <c r="J202" s="263"/>
      <c r="K202" s="184"/>
      <c r="M202" s="167"/>
      <c r="N202" s="218">
        <v>0</v>
      </c>
      <c r="O202" s="219">
        <v>0</v>
      </c>
      <c r="P202" s="219">
        <v>0</v>
      </c>
      <c r="Q202" s="219">
        <v>0</v>
      </c>
      <c r="R202" s="219">
        <v>0</v>
      </c>
      <c r="S202" s="220">
        <v>0</v>
      </c>
      <c r="T202" s="490">
        <f t="shared" si="18"/>
        <v>0</v>
      </c>
      <c r="U202" s="221" t="str">
        <f t="shared" si="19"/>
        <v/>
      </c>
      <c r="V202" s="490">
        <f t="shared" si="20"/>
        <v>0</v>
      </c>
      <c r="W202" s="221" t="str">
        <f t="shared" si="21"/>
        <v/>
      </c>
      <c r="X202" s="490">
        <f t="shared" si="22"/>
        <v>0</v>
      </c>
      <c r="Y202" s="221" t="str">
        <f t="shared" si="23"/>
        <v/>
      </c>
    </row>
    <row r="203" spans="1:25" ht="51.75" customHeight="1">
      <c r="A203" s="188" t="s">
        <v>3077</v>
      </c>
      <c r="B203" s="201" t="s">
        <v>3677</v>
      </c>
      <c r="C203" s="155" t="s">
        <v>3678</v>
      </c>
      <c r="D203" s="155" t="s">
        <v>3670</v>
      </c>
      <c r="E203" s="150" t="s">
        <v>5474</v>
      </c>
      <c r="F203" s="152" t="s">
        <v>5480</v>
      </c>
      <c r="G203" s="250" t="s">
        <v>856</v>
      </c>
      <c r="H203" s="250" t="s">
        <v>3260</v>
      </c>
      <c r="I203" s="175" t="s">
        <v>3261</v>
      </c>
      <c r="J203" s="264" t="s">
        <v>4144</v>
      </c>
      <c r="K203" s="185" t="s">
        <v>4146</v>
      </c>
      <c r="L203" s="3" t="s">
        <v>3069</v>
      </c>
      <c r="M203" s="167"/>
      <c r="N203" s="218">
        <v>109169.57</v>
      </c>
      <c r="O203" s="219">
        <v>78800</v>
      </c>
      <c r="P203" s="219">
        <v>85000</v>
      </c>
      <c r="Q203" s="219">
        <v>85000</v>
      </c>
      <c r="R203" s="219">
        <v>85000</v>
      </c>
      <c r="S203" s="220">
        <v>85000</v>
      </c>
      <c r="T203" s="490">
        <f t="shared" si="18"/>
        <v>-24169.570000000007</v>
      </c>
      <c r="U203" s="221">
        <f t="shared" si="19"/>
        <v>-0.22139475313496249</v>
      </c>
      <c r="V203" s="490">
        <f t="shared" si="20"/>
        <v>6200</v>
      </c>
      <c r="W203" s="221">
        <f t="shared" si="21"/>
        <v>7.8680203045685279E-2</v>
      </c>
      <c r="X203" s="490">
        <f t="shared" si="22"/>
        <v>0</v>
      </c>
      <c r="Y203" s="221">
        <f t="shared" si="23"/>
        <v>0</v>
      </c>
    </row>
    <row r="204" spans="1:25" ht="42">
      <c r="A204" s="188" t="s">
        <v>3262</v>
      </c>
      <c r="B204" s="201" t="s">
        <v>3677</v>
      </c>
      <c r="C204" s="155" t="s">
        <v>3678</v>
      </c>
      <c r="D204" s="155" t="s">
        <v>2574</v>
      </c>
      <c r="E204" s="150" t="s">
        <v>5475</v>
      </c>
      <c r="F204" s="152" t="s">
        <v>5579</v>
      </c>
      <c r="G204" s="250" t="s">
        <v>862</v>
      </c>
      <c r="H204" s="250" t="s">
        <v>3248</v>
      </c>
      <c r="I204" s="175" t="s">
        <v>3982</v>
      </c>
      <c r="J204" s="264" t="s">
        <v>4144</v>
      </c>
      <c r="K204" s="185" t="s">
        <v>4146</v>
      </c>
      <c r="L204" s="3" t="s">
        <v>3069</v>
      </c>
      <c r="M204" s="167"/>
      <c r="N204" s="218">
        <v>34278.47</v>
      </c>
      <c r="O204" s="219">
        <v>22300</v>
      </c>
      <c r="P204" s="219">
        <v>45000</v>
      </c>
      <c r="Q204" s="219">
        <v>45000</v>
      </c>
      <c r="R204" s="219">
        <v>45000</v>
      </c>
      <c r="S204" s="220">
        <v>45000</v>
      </c>
      <c r="T204" s="490">
        <f t="shared" si="18"/>
        <v>10721.529999999999</v>
      </c>
      <c r="U204" s="221">
        <f t="shared" si="19"/>
        <v>0.31277737892035434</v>
      </c>
      <c r="V204" s="490">
        <f t="shared" si="20"/>
        <v>22700</v>
      </c>
      <c r="W204" s="221">
        <f t="shared" si="21"/>
        <v>1.0179372197309418</v>
      </c>
      <c r="X204" s="490">
        <f t="shared" si="22"/>
        <v>0</v>
      </c>
      <c r="Y204" s="221">
        <f t="shared" si="23"/>
        <v>0</v>
      </c>
    </row>
    <row r="205" spans="1:25" ht="47.25" customHeight="1">
      <c r="A205" s="188" t="s">
        <v>3079</v>
      </c>
      <c r="B205" s="201" t="s">
        <v>3677</v>
      </c>
      <c r="C205" s="155" t="s">
        <v>3678</v>
      </c>
      <c r="D205" s="155" t="s">
        <v>3680</v>
      </c>
      <c r="E205" s="150" t="s">
        <v>5476</v>
      </c>
      <c r="F205" s="152" t="s">
        <v>5481</v>
      </c>
      <c r="G205" s="250" t="s">
        <v>856</v>
      </c>
      <c r="H205" s="250" t="s">
        <v>3260</v>
      </c>
      <c r="I205" s="175" t="s">
        <v>3261</v>
      </c>
      <c r="J205" s="264" t="s">
        <v>4144</v>
      </c>
      <c r="K205" s="185" t="s">
        <v>4146</v>
      </c>
      <c r="L205" s="3" t="s">
        <v>3069</v>
      </c>
      <c r="M205" s="167"/>
      <c r="N205" s="218">
        <v>24555429.670000002</v>
      </c>
      <c r="O205" s="219">
        <v>25360000</v>
      </c>
      <c r="P205" s="219">
        <v>25560000</v>
      </c>
      <c r="Q205" s="219">
        <v>26000000</v>
      </c>
      <c r="R205" s="219">
        <v>26000000</v>
      </c>
      <c r="S205" s="220">
        <v>25000000</v>
      </c>
      <c r="T205" s="490">
        <f t="shared" si="18"/>
        <v>1444570.3299999982</v>
      </c>
      <c r="U205" s="221">
        <f t="shared" si="19"/>
        <v>5.8828957563095176E-2</v>
      </c>
      <c r="V205" s="490">
        <f t="shared" si="20"/>
        <v>640000</v>
      </c>
      <c r="W205" s="221">
        <f t="shared" si="21"/>
        <v>2.5236593059936908E-2</v>
      </c>
      <c r="X205" s="490">
        <f t="shared" si="22"/>
        <v>440000</v>
      </c>
      <c r="Y205" s="221">
        <f t="shared" si="23"/>
        <v>1.7214397496087636E-2</v>
      </c>
    </row>
    <row r="206" spans="1:25" ht="47.25" customHeight="1">
      <c r="A206" s="188" t="s">
        <v>2700</v>
      </c>
      <c r="B206" s="201" t="s">
        <v>3677</v>
      </c>
      <c r="C206" s="155" t="s">
        <v>3678</v>
      </c>
      <c r="D206" s="155" t="s">
        <v>1760</v>
      </c>
      <c r="E206" s="150" t="s">
        <v>5477</v>
      </c>
      <c r="F206" s="152" t="s">
        <v>5580</v>
      </c>
      <c r="G206" s="250" t="s">
        <v>862</v>
      </c>
      <c r="H206" s="250" t="s">
        <v>3248</v>
      </c>
      <c r="I206" s="175" t="s">
        <v>3982</v>
      </c>
      <c r="J206" s="264" t="s">
        <v>4144</v>
      </c>
      <c r="K206" s="185" t="s">
        <v>4146</v>
      </c>
      <c r="L206" s="3" t="s">
        <v>3069</v>
      </c>
      <c r="M206" s="167"/>
      <c r="N206" s="218">
        <v>6254824.0599999996</v>
      </c>
      <c r="O206" s="219">
        <v>6800000</v>
      </c>
      <c r="P206" s="219">
        <v>7500000</v>
      </c>
      <c r="Q206" s="219">
        <v>7800000</v>
      </c>
      <c r="R206" s="219">
        <v>7800000</v>
      </c>
      <c r="S206" s="220">
        <v>7800000</v>
      </c>
      <c r="T206" s="490">
        <f t="shared" si="18"/>
        <v>1545175.9400000004</v>
      </c>
      <c r="U206" s="221">
        <f t="shared" si="19"/>
        <v>0.2470374746240265</v>
      </c>
      <c r="V206" s="490">
        <f t="shared" si="20"/>
        <v>1000000</v>
      </c>
      <c r="W206" s="221">
        <f t="shared" si="21"/>
        <v>0.14705882352941177</v>
      </c>
      <c r="X206" s="490">
        <f t="shared" si="22"/>
        <v>300000</v>
      </c>
      <c r="Y206" s="221">
        <f t="shared" si="23"/>
        <v>0.04</v>
      </c>
    </row>
    <row r="207" spans="1:25" ht="47.25" customHeight="1">
      <c r="A207" s="188" t="s">
        <v>2701</v>
      </c>
      <c r="B207" s="201" t="s">
        <v>3677</v>
      </c>
      <c r="C207" s="155" t="s">
        <v>3678</v>
      </c>
      <c r="D207" s="155" t="s">
        <v>3082</v>
      </c>
      <c r="E207" s="150" t="s">
        <v>5478</v>
      </c>
      <c r="F207" s="152" t="s">
        <v>5482</v>
      </c>
      <c r="G207" s="251" t="s">
        <v>859</v>
      </c>
      <c r="H207" s="251" t="s">
        <v>2702</v>
      </c>
      <c r="I207" s="176" t="s">
        <v>2703</v>
      </c>
      <c r="J207" s="264" t="s">
        <v>4144</v>
      </c>
      <c r="K207" s="185" t="s">
        <v>4146</v>
      </c>
      <c r="L207" s="3" t="s">
        <v>3069</v>
      </c>
      <c r="M207" s="167"/>
      <c r="N207" s="218">
        <v>737155.43</v>
      </c>
      <c r="O207" s="219">
        <v>781100</v>
      </c>
      <c r="P207" s="219">
        <v>681000</v>
      </c>
      <c r="Q207" s="219">
        <v>700000</v>
      </c>
      <c r="R207" s="219">
        <v>730000</v>
      </c>
      <c r="S207" s="220">
        <v>730000</v>
      </c>
      <c r="T207" s="490">
        <f t="shared" si="18"/>
        <v>-37155.430000000051</v>
      </c>
      <c r="U207" s="221">
        <f t="shared" si="19"/>
        <v>-5.0403793403516063E-2</v>
      </c>
      <c r="V207" s="490">
        <f t="shared" si="20"/>
        <v>-81100</v>
      </c>
      <c r="W207" s="221">
        <f t="shared" si="21"/>
        <v>-0.10382793496351299</v>
      </c>
      <c r="X207" s="490">
        <f t="shared" si="22"/>
        <v>19000</v>
      </c>
      <c r="Y207" s="221">
        <f t="shared" si="23"/>
        <v>2.7900146842878122E-2</v>
      </c>
    </row>
    <row r="208" spans="1:25" ht="42">
      <c r="A208" s="188" t="s">
        <v>2704</v>
      </c>
      <c r="B208" s="201" t="s">
        <v>3677</v>
      </c>
      <c r="C208" s="155" t="s">
        <v>3678</v>
      </c>
      <c r="D208" s="155" t="s">
        <v>1916</v>
      </c>
      <c r="E208" s="150" t="s">
        <v>5479</v>
      </c>
      <c r="F208" s="152" t="s">
        <v>5483</v>
      </c>
      <c r="G208" s="250" t="s">
        <v>865</v>
      </c>
      <c r="H208" s="250" t="s">
        <v>3251</v>
      </c>
      <c r="I208" s="175" t="s">
        <v>3252</v>
      </c>
      <c r="J208" s="264" t="s">
        <v>4144</v>
      </c>
      <c r="K208" s="185" t="s">
        <v>4146</v>
      </c>
      <c r="L208" s="3" t="s">
        <v>3069</v>
      </c>
      <c r="M208" s="167"/>
      <c r="N208" s="218">
        <v>399504.67</v>
      </c>
      <c r="O208" s="219">
        <v>413300</v>
      </c>
      <c r="P208" s="219">
        <v>510000</v>
      </c>
      <c r="Q208" s="219">
        <v>520000</v>
      </c>
      <c r="R208" s="219">
        <v>530000</v>
      </c>
      <c r="S208" s="220">
        <v>530000</v>
      </c>
      <c r="T208" s="490">
        <f t="shared" si="18"/>
        <v>120495.33000000002</v>
      </c>
      <c r="U208" s="221">
        <f t="shared" si="19"/>
        <v>0.30161181845508844</v>
      </c>
      <c r="V208" s="490">
        <f t="shared" si="20"/>
        <v>106700</v>
      </c>
      <c r="W208" s="221">
        <f t="shared" si="21"/>
        <v>0.25816598112751027</v>
      </c>
      <c r="X208" s="490">
        <f t="shared" si="22"/>
        <v>10000</v>
      </c>
      <c r="Y208" s="221">
        <f t="shared" si="23"/>
        <v>1.9607843137254902E-2</v>
      </c>
    </row>
    <row r="209" spans="1:25" ht="37.5" customHeight="1">
      <c r="A209" s="188" t="s">
        <v>5320</v>
      </c>
      <c r="B209" s="201" t="s">
        <v>3677</v>
      </c>
      <c r="C209" s="155" t="s">
        <v>3678</v>
      </c>
      <c r="D209" s="155" t="s">
        <v>1763</v>
      </c>
      <c r="E209" s="150" t="s">
        <v>5321</v>
      </c>
      <c r="F209" s="152" t="s">
        <v>5322</v>
      </c>
      <c r="G209" s="250" t="s">
        <v>856</v>
      </c>
      <c r="H209" s="250" t="s">
        <v>3260</v>
      </c>
      <c r="I209" s="175" t="s">
        <v>3261</v>
      </c>
      <c r="J209" s="264" t="s">
        <v>4144</v>
      </c>
      <c r="K209" s="185" t="s">
        <v>4146</v>
      </c>
      <c r="L209" s="3" t="s">
        <v>3078</v>
      </c>
      <c r="M209" s="167"/>
      <c r="N209" s="218">
        <v>838382.31</v>
      </c>
      <c r="O209" s="219">
        <v>846800</v>
      </c>
      <c r="P209" s="219">
        <v>1275000</v>
      </c>
      <c r="Q209" s="219">
        <v>1325000</v>
      </c>
      <c r="R209" s="219">
        <v>1375000</v>
      </c>
      <c r="S209" s="220">
        <v>1375000</v>
      </c>
      <c r="T209" s="490">
        <f t="shared" si="18"/>
        <v>486617.68999999994</v>
      </c>
      <c r="U209" s="221">
        <f t="shared" si="19"/>
        <v>0.5804245678800164</v>
      </c>
      <c r="V209" s="490">
        <f t="shared" si="20"/>
        <v>478200</v>
      </c>
      <c r="W209" s="221">
        <f t="shared" si="21"/>
        <v>0.56471421823334911</v>
      </c>
      <c r="X209" s="490">
        <f t="shared" si="22"/>
        <v>50000</v>
      </c>
      <c r="Y209" s="221">
        <f t="shared" si="23"/>
        <v>3.9215686274509803E-2</v>
      </c>
    </row>
    <row r="210" spans="1:25" ht="28.5" customHeight="1">
      <c r="A210" s="188" t="s">
        <v>5323</v>
      </c>
      <c r="B210" s="201" t="s">
        <v>3677</v>
      </c>
      <c r="C210" s="155" t="s">
        <v>3678</v>
      </c>
      <c r="D210" s="155" t="s">
        <v>1919</v>
      </c>
      <c r="E210" s="150" t="s">
        <v>5629</v>
      </c>
      <c r="F210" s="152" t="s">
        <v>5324</v>
      </c>
      <c r="G210" s="250" t="s">
        <v>862</v>
      </c>
      <c r="H210" s="250" t="s">
        <v>3248</v>
      </c>
      <c r="I210" s="175" t="s">
        <v>3982</v>
      </c>
      <c r="J210" s="264" t="s">
        <v>4144</v>
      </c>
      <c r="K210" s="185" t="s">
        <v>4146</v>
      </c>
      <c r="L210" s="3" t="s">
        <v>3078</v>
      </c>
      <c r="M210" s="167"/>
      <c r="N210" s="218">
        <v>294900.12</v>
      </c>
      <c r="O210" s="219">
        <v>481200</v>
      </c>
      <c r="P210" s="219">
        <v>516000</v>
      </c>
      <c r="Q210" s="219">
        <v>535000</v>
      </c>
      <c r="R210" s="219">
        <v>555000</v>
      </c>
      <c r="S210" s="220">
        <v>555000</v>
      </c>
      <c r="T210" s="490">
        <f t="shared" si="18"/>
        <v>240099.88</v>
      </c>
      <c r="U210" s="221">
        <f t="shared" si="19"/>
        <v>0.8141735581525027</v>
      </c>
      <c r="V210" s="490">
        <f t="shared" si="20"/>
        <v>53800</v>
      </c>
      <c r="W210" s="221">
        <f t="shared" si="21"/>
        <v>0.11180382377389858</v>
      </c>
      <c r="X210" s="490">
        <f t="shared" si="22"/>
        <v>19000</v>
      </c>
      <c r="Y210" s="221">
        <f t="shared" si="23"/>
        <v>3.6821705426356592E-2</v>
      </c>
    </row>
    <row r="211" spans="1:25" ht="52.5">
      <c r="A211" s="188" t="s">
        <v>5581</v>
      </c>
      <c r="B211" s="442" t="s">
        <v>3677</v>
      </c>
      <c r="C211" s="443" t="s">
        <v>3678</v>
      </c>
      <c r="D211" s="443" t="s">
        <v>1764</v>
      </c>
      <c r="E211" s="444" t="s">
        <v>5630</v>
      </c>
      <c r="F211" s="444" t="s">
        <v>5582</v>
      </c>
      <c r="G211" s="445" t="s">
        <v>862</v>
      </c>
      <c r="H211" s="445" t="s">
        <v>3248</v>
      </c>
      <c r="I211" s="446" t="s">
        <v>3982</v>
      </c>
      <c r="J211" s="447" t="s">
        <v>4144</v>
      </c>
      <c r="K211" s="452" t="s">
        <v>4146</v>
      </c>
      <c r="L211" s="453" t="s">
        <v>3078</v>
      </c>
      <c r="M211" s="167"/>
      <c r="N211" s="218">
        <v>0</v>
      </c>
      <c r="O211" s="219">
        <v>0</v>
      </c>
      <c r="P211" s="219">
        <v>6300000</v>
      </c>
      <c r="Q211" s="219">
        <v>6340000</v>
      </c>
      <c r="R211" s="219">
        <v>6380000</v>
      </c>
      <c r="S211" s="220">
        <v>6380000</v>
      </c>
      <c r="T211" s="490">
        <f t="shared" si="18"/>
        <v>6340000</v>
      </c>
      <c r="U211" s="221" t="str">
        <f t="shared" si="19"/>
        <v/>
      </c>
      <c r="V211" s="490">
        <f t="shared" si="20"/>
        <v>6340000</v>
      </c>
      <c r="W211" s="221" t="str">
        <f t="shared" si="21"/>
        <v/>
      </c>
      <c r="X211" s="490">
        <f t="shared" si="22"/>
        <v>40000</v>
      </c>
      <c r="Y211" s="221">
        <f t="shared" si="23"/>
        <v>6.3492063492063492E-3</v>
      </c>
    </row>
    <row r="212" spans="1:25" ht="31.5">
      <c r="A212" s="189" t="s">
        <v>5484</v>
      </c>
      <c r="B212" s="450" t="s">
        <v>3677</v>
      </c>
      <c r="C212" s="449" t="s">
        <v>3778</v>
      </c>
      <c r="D212" s="449" t="s">
        <v>3672</v>
      </c>
      <c r="E212" s="448" t="s">
        <v>5485</v>
      </c>
      <c r="F212" s="448" t="s">
        <v>5486</v>
      </c>
      <c r="G212" s="445"/>
      <c r="H212" s="445"/>
      <c r="I212" s="446"/>
      <c r="J212" s="447"/>
      <c r="K212" s="452"/>
      <c r="L212" s="454"/>
      <c r="M212" s="167"/>
      <c r="N212" s="218">
        <v>0</v>
      </c>
      <c r="O212" s="219">
        <v>0</v>
      </c>
      <c r="P212" s="219">
        <v>0</v>
      </c>
      <c r="Q212" s="219">
        <v>0</v>
      </c>
      <c r="R212" s="219">
        <v>0</v>
      </c>
      <c r="S212" s="220">
        <v>0</v>
      </c>
      <c r="T212" s="490">
        <f t="shared" si="18"/>
        <v>0</v>
      </c>
      <c r="U212" s="221" t="str">
        <f t="shared" si="19"/>
        <v/>
      </c>
      <c r="V212" s="490">
        <f t="shared" si="20"/>
        <v>0</v>
      </c>
      <c r="W212" s="221" t="str">
        <f t="shared" si="21"/>
        <v/>
      </c>
      <c r="X212" s="490">
        <f t="shared" si="22"/>
        <v>0</v>
      </c>
      <c r="Y212" s="221" t="str">
        <f t="shared" si="23"/>
        <v/>
      </c>
    </row>
    <row r="213" spans="1:25" ht="36.75" customHeight="1">
      <c r="A213" s="188" t="s">
        <v>5487</v>
      </c>
      <c r="B213" s="442" t="s">
        <v>3677</v>
      </c>
      <c r="C213" s="443" t="s">
        <v>3778</v>
      </c>
      <c r="D213" s="443" t="s">
        <v>3670</v>
      </c>
      <c r="E213" s="444" t="s">
        <v>5488</v>
      </c>
      <c r="F213" s="444" t="s">
        <v>5489</v>
      </c>
      <c r="G213" s="445" t="s">
        <v>856</v>
      </c>
      <c r="H213" s="445" t="s">
        <v>3260</v>
      </c>
      <c r="I213" s="446" t="s">
        <v>3261</v>
      </c>
      <c r="J213" s="447" t="s">
        <v>4144</v>
      </c>
      <c r="K213" s="452" t="s">
        <v>4146</v>
      </c>
      <c r="L213" s="453" t="s">
        <v>3069</v>
      </c>
      <c r="M213" s="167"/>
      <c r="N213" s="218">
        <v>0</v>
      </c>
      <c r="O213" s="219">
        <v>0</v>
      </c>
      <c r="P213" s="219">
        <v>0</v>
      </c>
      <c r="Q213" s="219">
        <v>0</v>
      </c>
      <c r="R213" s="219">
        <v>0</v>
      </c>
      <c r="S213" s="220">
        <v>0</v>
      </c>
      <c r="T213" s="490">
        <f t="shared" si="18"/>
        <v>0</v>
      </c>
      <c r="U213" s="221" t="str">
        <f t="shared" si="19"/>
        <v/>
      </c>
      <c r="V213" s="490">
        <f t="shared" si="20"/>
        <v>0</v>
      </c>
      <c r="W213" s="221" t="str">
        <f t="shared" si="21"/>
        <v/>
      </c>
      <c r="X213" s="490">
        <f t="shared" si="22"/>
        <v>0</v>
      </c>
      <c r="Y213" s="221" t="str">
        <f t="shared" si="23"/>
        <v/>
      </c>
    </row>
    <row r="214" spans="1:25" ht="36.75" customHeight="1">
      <c r="A214" s="188" t="s">
        <v>5490</v>
      </c>
      <c r="B214" s="442" t="s">
        <v>3677</v>
      </c>
      <c r="C214" s="443" t="s">
        <v>3778</v>
      </c>
      <c r="D214" s="443" t="s">
        <v>3680</v>
      </c>
      <c r="E214" s="444" t="s">
        <v>5491</v>
      </c>
      <c r="F214" s="444" t="s">
        <v>5492</v>
      </c>
      <c r="G214" s="445" t="s">
        <v>859</v>
      </c>
      <c r="H214" s="445" t="s">
        <v>2702</v>
      </c>
      <c r="I214" s="446" t="s">
        <v>2703</v>
      </c>
      <c r="J214" s="447" t="s">
        <v>4144</v>
      </c>
      <c r="K214" s="452" t="s">
        <v>4146</v>
      </c>
      <c r="L214" s="453" t="s">
        <v>3069</v>
      </c>
      <c r="M214" s="167"/>
      <c r="N214" s="218">
        <v>0</v>
      </c>
      <c r="O214" s="219">
        <v>0</v>
      </c>
      <c r="P214" s="219">
        <v>0</v>
      </c>
      <c r="Q214" s="219">
        <v>0</v>
      </c>
      <c r="R214" s="219">
        <v>0</v>
      </c>
      <c r="S214" s="220">
        <v>0</v>
      </c>
      <c r="T214" s="490">
        <f t="shared" si="18"/>
        <v>0</v>
      </c>
      <c r="U214" s="221" t="str">
        <f t="shared" si="19"/>
        <v/>
      </c>
      <c r="V214" s="490">
        <f t="shared" si="20"/>
        <v>0</v>
      </c>
      <c r="W214" s="221" t="str">
        <f t="shared" si="21"/>
        <v/>
      </c>
      <c r="X214" s="490">
        <f t="shared" si="22"/>
        <v>0</v>
      </c>
      <c r="Y214" s="221" t="str">
        <f t="shared" si="23"/>
        <v/>
      </c>
    </row>
    <row r="215" spans="1:25" ht="36.75" customHeight="1">
      <c r="A215" s="188" t="s">
        <v>5493</v>
      </c>
      <c r="B215" s="442" t="s">
        <v>3677</v>
      </c>
      <c r="C215" s="443" t="s">
        <v>3778</v>
      </c>
      <c r="D215" s="443" t="s">
        <v>3082</v>
      </c>
      <c r="E215" s="444" t="s">
        <v>5494</v>
      </c>
      <c r="F215" s="444" t="s">
        <v>5495</v>
      </c>
      <c r="G215" s="445" t="s">
        <v>862</v>
      </c>
      <c r="H215" s="445" t="s">
        <v>3248</v>
      </c>
      <c r="I215" s="446" t="s">
        <v>3982</v>
      </c>
      <c r="J215" s="447" t="s">
        <v>4144</v>
      </c>
      <c r="K215" s="452" t="s">
        <v>4146</v>
      </c>
      <c r="L215" s="453" t="s">
        <v>3069</v>
      </c>
      <c r="M215" s="167"/>
      <c r="N215" s="218">
        <v>0</v>
      </c>
      <c r="O215" s="219">
        <v>0</v>
      </c>
      <c r="P215" s="219">
        <v>0</v>
      </c>
      <c r="Q215" s="219">
        <v>0</v>
      </c>
      <c r="R215" s="219">
        <v>0</v>
      </c>
      <c r="S215" s="220">
        <v>0</v>
      </c>
      <c r="T215" s="490">
        <f t="shared" si="18"/>
        <v>0</v>
      </c>
      <c r="U215" s="221" t="str">
        <f t="shared" si="19"/>
        <v/>
      </c>
      <c r="V215" s="490">
        <f t="shared" si="20"/>
        <v>0</v>
      </c>
      <c r="W215" s="221" t="str">
        <f t="shared" si="21"/>
        <v/>
      </c>
      <c r="X215" s="490">
        <f t="shared" si="22"/>
        <v>0</v>
      </c>
      <c r="Y215" s="221" t="str">
        <f t="shared" si="23"/>
        <v/>
      </c>
    </row>
    <row r="216" spans="1:25" ht="36.75" customHeight="1">
      <c r="A216" s="188" t="s">
        <v>5496</v>
      </c>
      <c r="B216" s="442" t="s">
        <v>3677</v>
      </c>
      <c r="C216" s="443" t="s">
        <v>3778</v>
      </c>
      <c r="D216" s="443" t="s">
        <v>1763</v>
      </c>
      <c r="E216" s="444" t="s">
        <v>5497</v>
      </c>
      <c r="F216" s="444" t="s">
        <v>5498</v>
      </c>
      <c r="G216" s="445" t="s">
        <v>865</v>
      </c>
      <c r="H216" s="445" t="s">
        <v>3251</v>
      </c>
      <c r="I216" s="446" t="s">
        <v>3252</v>
      </c>
      <c r="J216" s="447" t="s">
        <v>4144</v>
      </c>
      <c r="K216" s="452" t="s">
        <v>4146</v>
      </c>
      <c r="L216" s="453" t="s">
        <v>3069</v>
      </c>
      <c r="M216" s="167"/>
      <c r="N216" s="218">
        <v>0</v>
      </c>
      <c r="O216" s="219">
        <v>0</v>
      </c>
      <c r="P216" s="219">
        <v>0</v>
      </c>
      <c r="Q216" s="219">
        <v>0</v>
      </c>
      <c r="R216" s="219">
        <v>0</v>
      </c>
      <c r="S216" s="220">
        <v>0</v>
      </c>
      <c r="T216" s="490">
        <f t="shared" si="18"/>
        <v>0</v>
      </c>
      <c r="U216" s="221" t="str">
        <f t="shared" si="19"/>
        <v/>
      </c>
      <c r="V216" s="490">
        <f t="shared" si="20"/>
        <v>0</v>
      </c>
      <c r="W216" s="221" t="str">
        <f t="shared" si="21"/>
        <v/>
      </c>
      <c r="X216" s="490">
        <f t="shared" si="22"/>
        <v>0</v>
      </c>
      <c r="Y216" s="221" t="str">
        <f t="shared" si="23"/>
        <v/>
      </c>
    </row>
    <row r="217" spans="1:25" ht="36.75" customHeight="1">
      <c r="A217" s="188" t="s">
        <v>5499</v>
      </c>
      <c r="B217" s="442" t="s">
        <v>3677</v>
      </c>
      <c r="C217" s="443" t="s">
        <v>3778</v>
      </c>
      <c r="D217" s="443" t="s">
        <v>1764</v>
      </c>
      <c r="E217" s="444" t="s">
        <v>5500</v>
      </c>
      <c r="F217" s="444" t="s">
        <v>5501</v>
      </c>
      <c r="G217" s="445" t="s">
        <v>856</v>
      </c>
      <c r="H217" s="445" t="s">
        <v>3260</v>
      </c>
      <c r="I217" s="446" t="s">
        <v>3261</v>
      </c>
      <c r="J217" s="447" t="s">
        <v>4144</v>
      </c>
      <c r="K217" s="452" t="s">
        <v>4146</v>
      </c>
      <c r="L217" s="453" t="s">
        <v>3069</v>
      </c>
      <c r="M217" s="167"/>
      <c r="N217" s="218">
        <v>0</v>
      </c>
      <c r="O217" s="219">
        <v>0</v>
      </c>
      <c r="P217" s="219">
        <v>0</v>
      </c>
      <c r="Q217" s="219">
        <v>0</v>
      </c>
      <c r="R217" s="219">
        <v>0</v>
      </c>
      <c r="S217" s="220">
        <v>0</v>
      </c>
      <c r="T217" s="490">
        <f t="shared" si="18"/>
        <v>0</v>
      </c>
      <c r="U217" s="221" t="str">
        <f t="shared" si="19"/>
        <v/>
      </c>
      <c r="V217" s="490">
        <f t="shared" si="20"/>
        <v>0</v>
      </c>
      <c r="W217" s="221" t="str">
        <f t="shared" si="21"/>
        <v/>
      </c>
      <c r="X217" s="490">
        <f t="shared" si="22"/>
        <v>0</v>
      </c>
      <c r="Y217" s="221" t="str">
        <f t="shared" si="23"/>
        <v/>
      </c>
    </row>
    <row r="218" spans="1:25" ht="51.75" customHeight="1">
      <c r="A218" s="188" t="s">
        <v>5502</v>
      </c>
      <c r="B218" s="442" t="s">
        <v>3677</v>
      </c>
      <c r="C218" s="443" t="s">
        <v>3778</v>
      </c>
      <c r="D218" s="443" t="s">
        <v>2727</v>
      </c>
      <c r="E218" s="444" t="s">
        <v>5503</v>
      </c>
      <c r="F218" s="444" t="s">
        <v>5504</v>
      </c>
      <c r="G218" s="445" t="s">
        <v>859</v>
      </c>
      <c r="H218" s="445" t="s">
        <v>2702</v>
      </c>
      <c r="I218" s="446" t="s">
        <v>2703</v>
      </c>
      <c r="J218" s="447" t="s">
        <v>4144</v>
      </c>
      <c r="K218" s="452" t="s">
        <v>4146</v>
      </c>
      <c r="L218" s="453" t="s">
        <v>3069</v>
      </c>
      <c r="M218" s="167"/>
      <c r="N218" s="218">
        <v>0</v>
      </c>
      <c r="O218" s="219">
        <v>0</v>
      </c>
      <c r="P218" s="219">
        <v>0</v>
      </c>
      <c r="Q218" s="219">
        <v>0</v>
      </c>
      <c r="R218" s="219">
        <v>0</v>
      </c>
      <c r="S218" s="220">
        <v>0</v>
      </c>
      <c r="T218" s="490">
        <f t="shared" si="18"/>
        <v>0</v>
      </c>
      <c r="U218" s="221" t="str">
        <f t="shared" si="19"/>
        <v/>
      </c>
      <c r="V218" s="490">
        <f t="shared" si="20"/>
        <v>0</v>
      </c>
      <c r="W218" s="221" t="str">
        <f t="shared" si="21"/>
        <v/>
      </c>
      <c r="X218" s="490">
        <f t="shared" si="22"/>
        <v>0</v>
      </c>
      <c r="Y218" s="221" t="str">
        <f t="shared" si="23"/>
        <v/>
      </c>
    </row>
    <row r="219" spans="1:25" ht="36.75" customHeight="1">
      <c r="A219" s="188" t="s">
        <v>5505</v>
      </c>
      <c r="B219" s="442" t="s">
        <v>3677</v>
      </c>
      <c r="C219" s="443" t="s">
        <v>3778</v>
      </c>
      <c r="D219" s="443" t="s">
        <v>2098</v>
      </c>
      <c r="E219" s="444" t="s">
        <v>5506</v>
      </c>
      <c r="F219" s="444" t="s">
        <v>5507</v>
      </c>
      <c r="G219" s="445" t="s">
        <v>862</v>
      </c>
      <c r="H219" s="445" t="s">
        <v>3248</v>
      </c>
      <c r="I219" s="446" t="s">
        <v>3982</v>
      </c>
      <c r="J219" s="447" t="s">
        <v>4144</v>
      </c>
      <c r="K219" s="452" t="s">
        <v>4146</v>
      </c>
      <c r="L219" s="453" t="s">
        <v>3069</v>
      </c>
      <c r="M219" s="167"/>
      <c r="N219" s="218">
        <v>0</v>
      </c>
      <c r="O219" s="219">
        <v>0</v>
      </c>
      <c r="P219" s="219">
        <v>0</v>
      </c>
      <c r="Q219" s="219">
        <v>0</v>
      </c>
      <c r="R219" s="219">
        <v>0</v>
      </c>
      <c r="S219" s="220">
        <v>0</v>
      </c>
      <c r="T219" s="490">
        <f t="shared" si="18"/>
        <v>0</v>
      </c>
      <c r="U219" s="221" t="str">
        <f t="shared" si="19"/>
        <v/>
      </c>
      <c r="V219" s="490">
        <f t="shared" si="20"/>
        <v>0</v>
      </c>
      <c r="W219" s="221" t="str">
        <f t="shared" si="21"/>
        <v/>
      </c>
      <c r="X219" s="490">
        <f t="shared" si="22"/>
        <v>0</v>
      </c>
      <c r="Y219" s="221" t="str">
        <f t="shared" si="23"/>
        <v/>
      </c>
    </row>
    <row r="220" spans="1:25" ht="36.75" customHeight="1">
      <c r="A220" s="188" t="s">
        <v>5508</v>
      </c>
      <c r="B220" s="442" t="s">
        <v>3677</v>
      </c>
      <c r="C220" s="443" t="s">
        <v>3778</v>
      </c>
      <c r="D220" s="443" t="s">
        <v>2099</v>
      </c>
      <c r="E220" s="444" t="s">
        <v>5509</v>
      </c>
      <c r="F220" s="444" t="s">
        <v>5510</v>
      </c>
      <c r="G220" s="445" t="s">
        <v>865</v>
      </c>
      <c r="H220" s="445" t="s">
        <v>3251</v>
      </c>
      <c r="I220" s="446" t="s">
        <v>3252</v>
      </c>
      <c r="J220" s="447" t="s">
        <v>4144</v>
      </c>
      <c r="K220" s="452" t="s">
        <v>4146</v>
      </c>
      <c r="L220" s="453" t="s">
        <v>3069</v>
      </c>
      <c r="M220" s="167"/>
      <c r="N220" s="218">
        <v>0</v>
      </c>
      <c r="O220" s="219">
        <v>0</v>
      </c>
      <c r="P220" s="219">
        <v>0</v>
      </c>
      <c r="Q220" s="219">
        <v>0</v>
      </c>
      <c r="R220" s="219">
        <v>0</v>
      </c>
      <c r="S220" s="220">
        <v>0</v>
      </c>
      <c r="T220" s="490">
        <f t="shared" si="18"/>
        <v>0</v>
      </c>
      <c r="U220" s="221" t="str">
        <f t="shared" si="19"/>
        <v/>
      </c>
      <c r="V220" s="490">
        <f t="shared" si="20"/>
        <v>0</v>
      </c>
      <c r="W220" s="221" t="str">
        <f t="shared" si="21"/>
        <v/>
      </c>
      <c r="X220" s="490">
        <f t="shared" si="22"/>
        <v>0</v>
      </c>
      <c r="Y220" s="221" t="str">
        <f t="shared" si="23"/>
        <v/>
      </c>
    </row>
    <row r="221" spans="1:25" ht="36.75" customHeight="1">
      <c r="A221" s="189" t="s">
        <v>5511</v>
      </c>
      <c r="B221" s="450" t="s">
        <v>3677</v>
      </c>
      <c r="C221" s="449" t="s">
        <v>2209</v>
      </c>
      <c r="D221" s="449" t="s">
        <v>3672</v>
      </c>
      <c r="E221" s="448" t="s">
        <v>5512</v>
      </c>
      <c r="F221" s="448" t="s">
        <v>5513</v>
      </c>
      <c r="G221" s="445"/>
      <c r="H221" s="445"/>
      <c r="I221" s="446"/>
      <c r="J221" s="447"/>
      <c r="K221" s="452"/>
      <c r="L221" s="454"/>
      <c r="M221" s="167"/>
      <c r="N221" s="218">
        <v>0</v>
      </c>
      <c r="O221" s="219">
        <v>0</v>
      </c>
      <c r="P221" s="219">
        <v>0</v>
      </c>
      <c r="Q221" s="219">
        <v>0</v>
      </c>
      <c r="R221" s="219">
        <v>0</v>
      </c>
      <c r="S221" s="220">
        <v>0</v>
      </c>
      <c r="T221" s="490">
        <f t="shared" si="18"/>
        <v>0</v>
      </c>
      <c r="U221" s="221" t="str">
        <f t="shared" si="19"/>
        <v/>
      </c>
      <c r="V221" s="490">
        <f t="shared" si="20"/>
        <v>0</v>
      </c>
      <c r="W221" s="221" t="str">
        <f t="shared" si="21"/>
        <v/>
      </c>
      <c r="X221" s="490">
        <f t="shared" si="22"/>
        <v>0</v>
      </c>
      <c r="Y221" s="221" t="str">
        <f t="shared" si="23"/>
        <v/>
      </c>
    </row>
    <row r="222" spans="1:25" ht="36.75" customHeight="1">
      <c r="A222" s="188" t="s">
        <v>5514</v>
      </c>
      <c r="B222" s="442" t="s">
        <v>3677</v>
      </c>
      <c r="C222" s="443" t="s">
        <v>2209</v>
      </c>
      <c r="D222" s="443" t="s">
        <v>3670</v>
      </c>
      <c r="E222" s="444" t="s">
        <v>5515</v>
      </c>
      <c r="F222" s="444" t="s">
        <v>5516</v>
      </c>
      <c r="G222" s="445" t="s">
        <v>862</v>
      </c>
      <c r="H222" s="445" t="s">
        <v>3248</v>
      </c>
      <c r="I222" s="446" t="s">
        <v>3982</v>
      </c>
      <c r="J222" s="447" t="s">
        <v>4144</v>
      </c>
      <c r="K222" s="452" t="s">
        <v>4146</v>
      </c>
      <c r="L222" s="453" t="s">
        <v>3069</v>
      </c>
      <c r="M222" s="167"/>
      <c r="N222" s="218">
        <v>0</v>
      </c>
      <c r="O222" s="219">
        <v>900000</v>
      </c>
      <c r="P222" s="219">
        <v>900000</v>
      </c>
      <c r="Q222" s="219">
        <v>910000</v>
      </c>
      <c r="R222" s="219">
        <v>920000</v>
      </c>
      <c r="S222" s="220">
        <v>920000</v>
      </c>
      <c r="T222" s="490">
        <f t="shared" si="18"/>
        <v>910000</v>
      </c>
      <c r="U222" s="221" t="str">
        <f t="shared" si="19"/>
        <v/>
      </c>
      <c r="V222" s="490">
        <f t="shared" si="20"/>
        <v>10000</v>
      </c>
      <c r="W222" s="221">
        <f t="shared" si="21"/>
        <v>1.1111111111111112E-2</v>
      </c>
      <c r="X222" s="490">
        <f t="shared" si="22"/>
        <v>10000</v>
      </c>
      <c r="Y222" s="221">
        <f t="shared" si="23"/>
        <v>1.1111111111111112E-2</v>
      </c>
    </row>
    <row r="223" spans="1:25" ht="42">
      <c r="A223" s="188" t="s">
        <v>5517</v>
      </c>
      <c r="B223" s="442" t="s">
        <v>3677</v>
      </c>
      <c r="C223" s="443" t="s">
        <v>2209</v>
      </c>
      <c r="D223" s="443" t="s">
        <v>3680</v>
      </c>
      <c r="E223" s="444" t="s">
        <v>5518</v>
      </c>
      <c r="F223" s="444" t="s">
        <v>5519</v>
      </c>
      <c r="G223" s="445" t="s">
        <v>865</v>
      </c>
      <c r="H223" s="445" t="s">
        <v>3251</v>
      </c>
      <c r="I223" s="446" t="s">
        <v>3252</v>
      </c>
      <c r="J223" s="447" t="s">
        <v>4144</v>
      </c>
      <c r="K223" s="452" t="s">
        <v>4146</v>
      </c>
      <c r="L223" s="453" t="s">
        <v>3069</v>
      </c>
      <c r="M223" s="167"/>
      <c r="N223" s="218">
        <v>0</v>
      </c>
      <c r="O223" s="219">
        <v>0</v>
      </c>
      <c r="P223" s="219">
        <v>0</v>
      </c>
      <c r="Q223" s="219">
        <v>0</v>
      </c>
      <c r="R223" s="219">
        <v>0</v>
      </c>
      <c r="S223" s="220">
        <v>0</v>
      </c>
      <c r="T223" s="490">
        <f t="shared" si="18"/>
        <v>0</v>
      </c>
      <c r="U223" s="221" t="str">
        <f t="shared" si="19"/>
        <v/>
      </c>
      <c r="V223" s="490">
        <f t="shared" si="20"/>
        <v>0</v>
      </c>
      <c r="W223" s="221" t="str">
        <f t="shared" si="21"/>
        <v/>
      </c>
      <c r="X223" s="490">
        <f t="shared" si="22"/>
        <v>0</v>
      </c>
      <c r="Y223" s="221" t="str">
        <f t="shared" si="23"/>
        <v/>
      </c>
    </row>
    <row r="224" spans="1:25" ht="36.75" customHeight="1">
      <c r="A224" s="189" t="s">
        <v>2546</v>
      </c>
      <c r="B224" s="470" t="s">
        <v>3677</v>
      </c>
      <c r="C224" s="471" t="s">
        <v>3681</v>
      </c>
      <c r="D224" s="471" t="s">
        <v>3672</v>
      </c>
      <c r="E224" s="472" t="s">
        <v>2548</v>
      </c>
      <c r="F224" s="472" t="s">
        <v>2547</v>
      </c>
      <c r="G224" s="467"/>
      <c r="H224" s="467"/>
      <c r="I224" s="468"/>
      <c r="J224" s="469"/>
      <c r="K224" s="455"/>
      <c r="L224" s="456"/>
      <c r="M224" s="167"/>
      <c r="N224" s="218">
        <v>0</v>
      </c>
      <c r="O224" s="219">
        <v>0</v>
      </c>
      <c r="P224" s="219">
        <v>0</v>
      </c>
      <c r="Q224" s="219">
        <v>0</v>
      </c>
      <c r="R224" s="219">
        <v>0</v>
      </c>
      <c r="S224" s="220">
        <v>0</v>
      </c>
      <c r="T224" s="490">
        <f t="shared" si="18"/>
        <v>0</v>
      </c>
      <c r="U224" s="221" t="str">
        <f t="shared" si="19"/>
        <v/>
      </c>
      <c r="V224" s="490">
        <f t="shared" si="20"/>
        <v>0</v>
      </c>
      <c r="W224" s="221" t="str">
        <f t="shared" si="21"/>
        <v/>
      </c>
      <c r="X224" s="490">
        <f t="shared" si="22"/>
        <v>0</v>
      </c>
      <c r="Y224" s="221" t="str">
        <f t="shared" si="23"/>
        <v/>
      </c>
    </row>
    <row r="225" spans="1:25" ht="36.75" customHeight="1">
      <c r="A225" s="188" t="s">
        <v>2549</v>
      </c>
      <c r="B225" s="464" t="s">
        <v>3677</v>
      </c>
      <c r="C225" s="465" t="s">
        <v>3681</v>
      </c>
      <c r="D225" s="465" t="s">
        <v>3670</v>
      </c>
      <c r="E225" s="466" t="s">
        <v>2548</v>
      </c>
      <c r="F225" s="466" t="s">
        <v>2547</v>
      </c>
      <c r="G225" s="467" t="s">
        <v>862</v>
      </c>
      <c r="H225" s="467" t="s">
        <v>3981</v>
      </c>
      <c r="I225" s="468" t="s">
        <v>3982</v>
      </c>
      <c r="J225" s="469" t="s">
        <v>4144</v>
      </c>
      <c r="K225" s="455" t="s">
        <v>4146</v>
      </c>
      <c r="L225" s="459" t="s">
        <v>3069</v>
      </c>
      <c r="M225" s="167"/>
      <c r="N225" s="218">
        <v>7042959.2199999997</v>
      </c>
      <c r="O225" s="219">
        <v>6300000</v>
      </c>
      <c r="P225" s="219">
        <v>0</v>
      </c>
      <c r="Q225" s="219">
        <v>0</v>
      </c>
      <c r="R225" s="219">
        <v>0</v>
      </c>
      <c r="S225" s="220">
        <v>0</v>
      </c>
      <c r="T225" s="490">
        <f t="shared" si="18"/>
        <v>-7042959.2199999997</v>
      </c>
      <c r="U225" s="221">
        <f t="shared" si="19"/>
        <v>-1</v>
      </c>
      <c r="V225" s="490">
        <f t="shared" si="20"/>
        <v>-6300000</v>
      </c>
      <c r="W225" s="221">
        <f t="shared" si="21"/>
        <v>-1</v>
      </c>
      <c r="X225" s="490">
        <f t="shared" si="22"/>
        <v>0</v>
      </c>
      <c r="Y225" s="221" t="str">
        <f t="shared" si="23"/>
        <v/>
      </c>
    </row>
    <row r="226" spans="1:25" ht="18" customHeight="1">
      <c r="A226" s="189" t="s">
        <v>2550</v>
      </c>
      <c r="B226" s="200" t="s">
        <v>3677</v>
      </c>
      <c r="C226" s="164" t="s">
        <v>3080</v>
      </c>
      <c r="D226" s="164" t="s">
        <v>3672</v>
      </c>
      <c r="E226" s="156" t="s">
        <v>5364</v>
      </c>
      <c r="F226" s="151" t="s">
        <v>5365</v>
      </c>
      <c r="G226" s="250"/>
      <c r="H226" s="250"/>
      <c r="I226" s="175"/>
      <c r="J226" s="263"/>
      <c r="K226" s="184"/>
      <c r="M226" s="167"/>
      <c r="N226" s="218">
        <v>0</v>
      </c>
      <c r="O226" s="219">
        <v>0</v>
      </c>
      <c r="P226" s="219">
        <v>0</v>
      </c>
      <c r="Q226" s="219">
        <v>0</v>
      </c>
      <c r="R226" s="219">
        <v>0</v>
      </c>
      <c r="S226" s="220">
        <v>0</v>
      </c>
      <c r="T226" s="490">
        <f t="shared" si="18"/>
        <v>0</v>
      </c>
      <c r="U226" s="221" t="str">
        <f t="shared" si="19"/>
        <v/>
      </c>
      <c r="V226" s="490">
        <f t="shared" si="20"/>
        <v>0</v>
      </c>
      <c r="W226" s="221" t="str">
        <f t="shared" si="21"/>
        <v/>
      </c>
      <c r="X226" s="490">
        <f t="shared" si="22"/>
        <v>0</v>
      </c>
      <c r="Y226" s="221" t="str">
        <f t="shared" si="23"/>
        <v/>
      </c>
    </row>
    <row r="227" spans="1:25" ht="28.5" customHeight="1">
      <c r="A227" s="188" t="s">
        <v>2551</v>
      </c>
      <c r="B227" s="201" t="s">
        <v>3677</v>
      </c>
      <c r="C227" s="155" t="s">
        <v>3080</v>
      </c>
      <c r="D227" s="155" t="s">
        <v>3670</v>
      </c>
      <c r="E227" s="150" t="s">
        <v>3287</v>
      </c>
      <c r="F227" s="152" t="s">
        <v>3288</v>
      </c>
      <c r="G227" s="250" t="s">
        <v>63</v>
      </c>
      <c r="H227" s="250" t="s">
        <v>3289</v>
      </c>
      <c r="I227" s="175" t="s">
        <v>3261</v>
      </c>
      <c r="J227" s="264" t="s">
        <v>2507</v>
      </c>
      <c r="K227" s="184" t="s">
        <v>4129</v>
      </c>
      <c r="L227" s="3" t="s">
        <v>3069</v>
      </c>
      <c r="M227" s="167"/>
      <c r="N227" s="218">
        <v>327581.46999999997</v>
      </c>
      <c r="O227" s="219">
        <v>321700</v>
      </c>
      <c r="P227" s="219">
        <f>340000-7000</f>
        <v>333000</v>
      </c>
      <c r="Q227" s="219">
        <v>278000</v>
      </c>
      <c r="R227" s="219">
        <v>272000</v>
      </c>
      <c r="S227" s="220">
        <v>272000</v>
      </c>
      <c r="T227" s="490">
        <f t="shared" si="18"/>
        <v>-49581.469999999972</v>
      </c>
      <c r="U227" s="221">
        <f t="shared" si="19"/>
        <v>-0.15135614966255562</v>
      </c>
      <c r="V227" s="490">
        <f t="shared" si="20"/>
        <v>-43700</v>
      </c>
      <c r="W227" s="221">
        <f t="shared" si="21"/>
        <v>-0.1358408455082375</v>
      </c>
      <c r="X227" s="490">
        <f t="shared" si="22"/>
        <v>-55000</v>
      </c>
      <c r="Y227" s="221">
        <f t="shared" si="23"/>
        <v>-0.16516516516516516</v>
      </c>
    </row>
    <row r="228" spans="1:25" ht="28.5" customHeight="1">
      <c r="A228" s="188" t="s">
        <v>3290</v>
      </c>
      <c r="B228" s="201" t="s">
        <v>3677</v>
      </c>
      <c r="C228" s="155" t="s">
        <v>3080</v>
      </c>
      <c r="D228" s="155" t="s">
        <v>2574</v>
      </c>
      <c r="E228" s="150" t="s">
        <v>3291</v>
      </c>
      <c r="F228" s="152" t="s">
        <v>3292</v>
      </c>
      <c r="G228" s="250" t="s">
        <v>69</v>
      </c>
      <c r="H228" s="250" t="s">
        <v>3293</v>
      </c>
      <c r="I228" s="175" t="s">
        <v>1553</v>
      </c>
      <c r="J228" s="264" t="s">
        <v>2507</v>
      </c>
      <c r="K228" s="184" t="s">
        <v>4129</v>
      </c>
      <c r="L228" s="3" t="s">
        <v>3069</v>
      </c>
      <c r="M228" s="167"/>
      <c r="N228" s="218">
        <v>5807214.5999999996</v>
      </c>
      <c r="O228" s="219">
        <v>5756000</v>
      </c>
      <c r="P228" s="219">
        <f>5970000-67000</f>
        <v>5903000</v>
      </c>
      <c r="Q228" s="219">
        <v>5297000</v>
      </c>
      <c r="R228" s="219">
        <v>5243000</v>
      </c>
      <c r="S228" s="220">
        <v>5243000</v>
      </c>
      <c r="T228" s="490">
        <f t="shared" si="18"/>
        <v>-510214.59999999963</v>
      </c>
      <c r="U228" s="221">
        <f t="shared" si="19"/>
        <v>-8.7858747289965775E-2</v>
      </c>
      <c r="V228" s="490">
        <f t="shared" si="20"/>
        <v>-459000</v>
      </c>
      <c r="W228" s="221">
        <f t="shared" si="21"/>
        <v>-7.9742876997915213E-2</v>
      </c>
      <c r="X228" s="490">
        <f t="shared" si="22"/>
        <v>-606000</v>
      </c>
      <c r="Y228" s="221">
        <f t="shared" si="23"/>
        <v>-0.10265966457733355</v>
      </c>
    </row>
    <row r="229" spans="1:25" ht="28.5" customHeight="1">
      <c r="A229" s="188" t="s">
        <v>2552</v>
      </c>
      <c r="B229" s="201" t="s">
        <v>3677</v>
      </c>
      <c r="C229" s="155" t="s">
        <v>3080</v>
      </c>
      <c r="D229" s="155" t="s">
        <v>3680</v>
      </c>
      <c r="E229" s="150" t="s">
        <v>5366</v>
      </c>
      <c r="F229" s="152" t="s">
        <v>5367</v>
      </c>
      <c r="G229" s="250" t="s">
        <v>63</v>
      </c>
      <c r="H229" s="250" t="s">
        <v>3289</v>
      </c>
      <c r="I229" s="175" t="s">
        <v>3261</v>
      </c>
      <c r="J229" s="264" t="s">
        <v>2507</v>
      </c>
      <c r="K229" s="184" t="s">
        <v>4129</v>
      </c>
      <c r="L229" s="3" t="s">
        <v>2553</v>
      </c>
      <c r="M229" s="167"/>
      <c r="N229" s="218">
        <v>1065470</v>
      </c>
      <c r="O229" s="219">
        <v>1100000</v>
      </c>
      <c r="P229" s="219">
        <v>1085000</v>
      </c>
      <c r="Q229" s="219">
        <v>1085000</v>
      </c>
      <c r="R229" s="219">
        <v>1085000</v>
      </c>
      <c r="S229" s="220">
        <v>1085000</v>
      </c>
      <c r="T229" s="490">
        <f t="shared" si="18"/>
        <v>19530</v>
      </c>
      <c r="U229" s="221">
        <f t="shared" si="19"/>
        <v>1.8329938900203666E-2</v>
      </c>
      <c r="V229" s="490">
        <f t="shared" si="20"/>
        <v>-15000</v>
      </c>
      <c r="W229" s="221">
        <f t="shared" si="21"/>
        <v>-1.3636363636363636E-2</v>
      </c>
      <c r="X229" s="490">
        <f t="shared" si="22"/>
        <v>0</v>
      </c>
      <c r="Y229" s="221">
        <f t="shared" si="23"/>
        <v>0</v>
      </c>
    </row>
    <row r="230" spans="1:25" ht="36.75" customHeight="1">
      <c r="A230" s="188" t="s">
        <v>5368</v>
      </c>
      <c r="B230" s="442" t="s">
        <v>3677</v>
      </c>
      <c r="C230" s="443" t="s">
        <v>3080</v>
      </c>
      <c r="D230" s="443" t="s">
        <v>1756</v>
      </c>
      <c r="E230" s="444" t="s">
        <v>5369</v>
      </c>
      <c r="F230" s="444" t="s">
        <v>5370</v>
      </c>
      <c r="G230" s="445" t="s">
        <v>63</v>
      </c>
      <c r="H230" s="445" t="s">
        <v>3289</v>
      </c>
      <c r="I230" s="446" t="s">
        <v>3261</v>
      </c>
      <c r="J230" s="447" t="s">
        <v>2507</v>
      </c>
      <c r="K230" s="452" t="s">
        <v>4129</v>
      </c>
      <c r="L230" s="453" t="s">
        <v>2553</v>
      </c>
      <c r="M230" s="167"/>
      <c r="N230" s="218">
        <v>0</v>
      </c>
      <c r="O230" s="219">
        <v>0</v>
      </c>
      <c r="P230" s="219">
        <v>0</v>
      </c>
      <c r="Q230" s="219">
        <v>0</v>
      </c>
      <c r="R230" s="219">
        <v>0</v>
      </c>
      <c r="S230" s="220">
        <v>0</v>
      </c>
      <c r="T230" s="490">
        <f t="shared" si="18"/>
        <v>0</v>
      </c>
      <c r="U230" s="221" t="str">
        <f t="shared" si="19"/>
        <v/>
      </c>
      <c r="V230" s="490">
        <f t="shared" si="20"/>
        <v>0</v>
      </c>
      <c r="W230" s="221" t="str">
        <f t="shared" si="21"/>
        <v/>
      </c>
      <c r="X230" s="490">
        <f t="shared" si="22"/>
        <v>0</v>
      </c>
      <c r="Y230" s="221" t="str">
        <f t="shared" si="23"/>
        <v/>
      </c>
    </row>
    <row r="231" spans="1:25" ht="36.75" customHeight="1">
      <c r="A231" s="188" t="s">
        <v>5660</v>
      </c>
      <c r="B231" s="442" t="s">
        <v>3677</v>
      </c>
      <c r="C231" s="443" t="s">
        <v>3080</v>
      </c>
      <c r="D231" s="443" t="s">
        <v>1757</v>
      </c>
      <c r="E231" s="444" t="s">
        <v>5661</v>
      </c>
      <c r="F231" s="444" t="s">
        <v>5662</v>
      </c>
      <c r="G231" s="445" t="s">
        <v>69</v>
      </c>
      <c r="H231" s="445" t="s">
        <v>3293</v>
      </c>
      <c r="I231" s="446" t="s">
        <v>1553</v>
      </c>
      <c r="J231" s="447" t="s">
        <v>2507</v>
      </c>
      <c r="K231" s="452" t="s">
        <v>4129</v>
      </c>
      <c r="L231" s="453" t="s">
        <v>2553</v>
      </c>
      <c r="M231" s="167"/>
      <c r="N231" s="218">
        <v>0</v>
      </c>
      <c r="O231" s="219">
        <v>0</v>
      </c>
      <c r="P231" s="219">
        <v>326000</v>
      </c>
      <c r="Q231" s="219">
        <v>326000</v>
      </c>
      <c r="R231" s="219">
        <v>326000</v>
      </c>
      <c r="S231" s="220">
        <v>326000</v>
      </c>
      <c r="T231" s="490">
        <f t="shared" si="18"/>
        <v>326000</v>
      </c>
      <c r="U231" s="221" t="str">
        <f t="shared" si="19"/>
        <v/>
      </c>
      <c r="V231" s="490">
        <f t="shared" si="20"/>
        <v>326000</v>
      </c>
      <c r="W231" s="221" t="str">
        <f t="shared" si="21"/>
        <v/>
      </c>
      <c r="X231" s="490">
        <f t="shared" si="22"/>
        <v>0</v>
      </c>
      <c r="Y231" s="221">
        <f t="shared" si="23"/>
        <v>0</v>
      </c>
    </row>
    <row r="232" spans="1:25" ht="36" customHeight="1">
      <c r="A232" s="188" t="s">
        <v>3294</v>
      </c>
      <c r="B232" s="201" t="s">
        <v>3677</v>
      </c>
      <c r="C232" s="155" t="s">
        <v>3080</v>
      </c>
      <c r="D232" s="155" t="s">
        <v>1760</v>
      </c>
      <c r="E232" s="150" t="s">
        <v>5371</v>
      </c>
      <c r="F232" s="152" t="s">
        <v>5372</v>
      </c>
      <c r="G232" s="250" t="s">
        <v>69</v>
      </c>
      <c r="H232" s="250" t="s">
        <v>3293</v>
      </c>
      <c r="I232" s="175" t="s">
        <v>1553</v>
      </c>
      <c r="J232" s="264" t="s">
        <v>2507</v>
      </c>
      <c r="K232" s="184" t="s">
        <v>4129</v>
      </c>
      <c r="L232" s="3" t="s">
        <v>2553</v>
      </c>
      <c r="M232" s="167"/>
      <c r="N232" s="218">
        <v>16156557.609999999</v>
      </c>
      <c r="O232" s="219">
        <v>16162000</v>
      </c>
      <c r="P232" s="219">
        <v>16935000</v>
      </c>
      <c r="Q232" s="219">
        <v>16935000</v>
      </c>
      <c r="R232" s="219">
        <v>16935000</v>
      </c>
      <c r="S232" s="220">
        <v>16935000</v>
      </c>
      <c r="T232" s="490">
        <f t="shared" si="18"/>
        <v>778442.3900000006</v>
      </c>
      <c r="U232" s="221">
        <f t="shared" si="19"/>
        <v>4.8181203495860317E-2</v>
      </c>
      <c r="V232" s="490">
        <f t="shared" si="20"/>
        <v>773000</v>
      </c>
      <c r="W232" s="221">
        <f t="shared" si="21"/>
        <v>4.7828239079321863E-2</v>
      </c>
      <c r="X232" s="490">
        <f t="shared" si="22"/>
        <v>0</v>
      </c>
      <c r="Y232" s="221">
        <f t="shared" si="23"/>
        <v>0</v>
      </c>
    </row>
    <row r="233" spans="1:25" ht="28.5" customHeight="1">
      <c r="A233" s="188" t="s">
        <v>2554</v>
      </c>
      <c r="B233" s="201" t="s">
        <v>3677</v>
      </c>
      <c r="C233" s="155" t="s">
        <v>3080</v>
      </c>
      <c r="D233" s="155" t="s">
        <v>3082</v>
      </c>
      <c r="E233" s="150" t="s">
        <v>5299</v>
      </c>
      <c r="F233" s="152" t="s">
        <v>3295</v>
      </c>
      <c r="G233" s="250" t="s">
        <v>63</v>
      </c>
      <c r="H233" s="250" t="s">
        <v>3289</v>
      </c>
      <c r="I233" s="175" t="s">
        <v>3261</v>
      </c>
      <c r="J233" s="264" t="s">
        <v>2507</v>
      </c>
      <c r="K233" s="184" t="s">
        <v>4129</v>
      </c>
      <c r="L233" s="3" t="s">
        <v>2553</v>
      </c>
      <c r="M233" s="167"/>
      <c r="N233" s="218">
        <v>35418.800000000003</v>
      </c>
      <c r="O233" s="219">
        <v>40000</v>
      </c>
      <c r="P233" s="219">
        <v>39000</v>
      </c>
      <c r="Q233" s="219">
        <v>39000</v>
      </c>
      <c r="R233" s="219">
        <v>40000</v>
      </c>
      <c r="S233" s="220">
        <v>40000</v>
      </c>
      <c r="T233" s="490">
        <f t="shared" si="18"/>
        <v>3581.1999999999971</v>
      </c>
      <c r="U233" s="221">
        <f t="shared" si="19"/>
        <v>0.10111014489480154</v>
      </c>
      <c r="V233" s="490">
        <f t="shared" si="20"/>
        <v>-1000</v>
      </c>
      <c r="W233" s="221">
        <f t="shared" si="21"/>
        <v>-2.5000000000000001E-2</v>
      </c>
      <c r="X233" s="490">
        <f t="shared" si="22"/>
        <v>0</v>
      </c>
      <c r="Y233" s="221">
        <f t="shared" si="23"/>
        <v>0</v>
      </c>
    </row>
    <row r="234" spans="1:25" ht="28.5" customHeight="1">
      <c r="A234" s="188" t="s">
        <v>3296</v>
      </c>
      <c r="B234" s="201" t="s">
        <v>3677</v>
      </c>
      <c r="C234" s="155" t="s">
        <v>3080</v>
      </c>
      <c r="D234" s="155" t="s">
        <v>1916</v>
      </c>
      <c r="E234" s="150" t="s">
        <v>3297</v>
      </c>
      <c r="F234" s="152" t="s">
        <v>5373</v>
      </c>
      <c r="G234" s="250" t="s">
        <v>69</v>
      </c>
      <c r="H234" s="250" t="s">
        <v>3293</v>
      </c>
      <c r="I234" s="175" t="s">
        <v>1553</v>
      </c>
      <c r="J234" s="264" t="s">
        <v>2507</v>
      </c>
      <c r="K234" s="184" t="s">
        <v>4129</v>
      </c>
      <c r="L234" s="3" t="s">
        <v>2553</v>
      </c>
      <c r="M234" s="167"/>
      <c r="N234" s="218">
        <v>736320.15</v>
      </c>
      <c r="O234" s="219">
        <v>780000</v>
      </c>
      <c r="P234" s="219">
        <v>750000</v>
      </c>
      <c r="Q234" s="219">
        <v>755000</v>
      </c>
      <c r="R234" s="219">
        <v>760000</v>
      </c>
      <c r="S234" s="220">
        <v>760000</v>
      </c>
      <c r="T234" s="490">
        <f t="shared" si="18"/>
        <v>18679.849999999977</v>
      </c>
      <c r="U234" s="221">
        <f t="shared" si="19"/>
        <v>2.5369195722811572E-2</v>
      </c>
      <c r="V234" s="490">
        <f t="shared" si="20"/>
        <v>-25000</v>
      </c>
      <c r="W234" s="221">
        <f t="shared" si="21"/>
        <v>-3.2051282051282048E-2</v>
      </c>
      <c r="X234" s="490">
        <f t="shared" si="22"/>
        <v>5000</v>
      </c>
      <c r="Y234" s="221">
        <f t="shared" si="23"/>
        <v>6.6666666666666671E-3</v>
      </c>
    </row>
    <row r="235" spans="1:25" ht="28.5" customHeight="1">
      <c r="A235" s="188" t="s">
        <v>2555</v>
      </c>
      <c r="B235" s="201" t="s">
        <v>3677</v>
      </c>
      <c r="C235" s="155" t="s">
        <v>3080</v>
      </c>
      <c r="D235" s="155" t="s">
        <v>1763</v>
      </c>
      <c r="E235" s="150" t="s">
        <v>3298</v>
      </c>
      <c r="F235" s="152" t="s">
        <v>3299</v>
      </c>
      <c r="G235" s="250" t="s">
        <v>63</v>
      </c>
      <c r="H235" s="250" t="s">
        <v>3289</v>
      </c>
      <c r="I235" s="175" t="s">
        <v>3261</v>
      </c>
      <c r="J235" s="264" t="s">
        <v>2507</v>
      </c>
      <c r="K235" s="184" t="s">
        <v>4129</v>
      </c>
      <c r="L235" s="3" t="s">
        <v>3069</v>
      </c>
      <c r="M235" s="167"/>
      <c r="N235" s="218">
        <v>69043.05</v>
      </c>
      <c r="O235" s="219">
        <v>75000</v>
      </c>
      <c r="P235" s="219">
        <v>76500</v>
      </c>
      <c r="Q235" s="219">
        <v>77000</v>
      </c>
      <c r="R235" s="219">
        <v>77500</v>
      </c>
      <c r="S235" s="220">
        <v>77500</v>
      </c>
      <c r="T235" s="490">
        <f t="shared" si="18"/>
        <v>7956.9499999999971</v>
      </c>
      <c r="U235" s="221">
        <f t="shared" si="19"/>
        <v>0.11524621232694669</v>
      </c>
      <c r="V235" s="490">
        <f t="shared" si="20"/>
        <v>2000</v>
      </c>
      <c r="W235" s="221">
        <f t="shared" si="21"/>
        <v>2.6666666666666668E-2</v>
      </c>
      <c r="X235" s="490">
        <f t="shared" si="22"/>
        <v>500</v>
      </c>
      <c r="Y235" s="221">
        <f t="shared" si="23"/>
        <v>6.5359477124183009E-3</v>
      </c>
    </row>
    <row r="236" spans="1:25" ht="28.5" customHeight="1">
      <c r="A236" s="188" t="s">
        <v>3300</v>
      </c>
      <c r="B236" s="201" t="s">
        <v>3677</v>
      </c>
      <c r="C236" s="155" t="s">
        <v>3080</v>
      </c>
      <c r="D236" s="155" t="s">
        <v>1919</v>
      </c>
      <c r="E236" s="150" t="s">
        <v>2710</v>
      </c>
      <c r="F236" s="152" t="s">
        <v>5374</v>
      </c>
      <c r="G236" s="250" t="s">
        <v>69</v>
      </c>
      <c r="H236" s="250" t="s">
        <v>3293</v>
      </c>
      <c r="I236" s="175" t="s">
        <v>1553</v>
      </c>
      <c r="J236" s="264" t="s">
        <v>2507</v>
      </c>
      <c r="K236" s="184" t="s">
        <v>4129</v>
      </c>
      <c r="L236" s="3" t="s">
        <v>3069</v>
      </c>
      <c r="M236" s="167"/>
      <c r="N236" s="218">
        <v>2366176.13</v>
      </c>
      <c r="O236" s="219">
        <v>2350000</v>
      </c>
      <c r="P236" s="219">
        <v>2520000</v>
      </c>
      <c r="Q236" s="219">
        <v>2520000</v>
      </c>
      <c r="R236" s="219">
        <v>2520000</v>
      </c>
      <c r="S236" s="220">
        <v>2520000</v>
      </c>
      <c r="T236" s="490">
        <f t="shared" si="18"/>
        <v>153823.87000000011</v>
      </c>
      <c r="U236" s="221">
        <f t="shared" si="19"/>
        <v>6.5009475858418084E-2</v>
      </c>
      <c r="V236" s="490">
        <f t="shared" si="20"/>
        <v>170000</v>
      </c>
      <c r="W236" s="221">
        <f t="shared" si="21"/>
        <v>7.2340425531914887E-2</v>
      </c>
      <c r="X236" s="490">
        <f t="shared" si="22"/>
        <v>0</v>
      </c>
      <c r="Y236" s="221">
        <f t="shared" si="23"/>
        <v>0</v>
      </c>
    </row>
    <row r="237" spans="1:25" ht="15.75" customHeight="1">
      <c r="A237" s="189" t="s">
        <v>2556</v>
      </c>
      <c r="B237" s="200" t="s">
        <v>3677</v>
      </c>
      <c r="C237" s="164" t="s">
        <v>2575</v>
      </c>
      <c r="D237" s="164" t="s">
        <v>3672</v>
      </c>
      <c r="E237" s="156" t="s">
        <v>2558</v>
      </c>
      <c r="F237" s="151" t="s">
        <v>2557</v>
      </c>
      <c r="G237" s="250"/>
      <c r="H237" s="250"/>
      <c r="I237" s="175"/>
      <c r="J237" s="263"/>
      <c r="K237" s="184"/>
      <c r="M237" s="167"/>
      <c r="N237" s="218">
        <v>0</v>
      </c>
      <c r="O237" s="219">
        <v>0</v>
      </c>
      <c r="P237" s="219">
        <v>0</v>
      </c>
      <c r="Q237" s="219">
        <v>0</v>
      </c>
      <c r="R237" s="219">
        <v>0</v>
      </c>
      <c r="S237" s="220">
        <v>0</v>
      </c>
      <c r="T237" s="490">
        <f t="shared" si="18"/>
        <v>0</v>
      </c>
      <c r="U237" s="221" t="str">
        <f t="shared" si="19"/>
        <v/>
      </c>
      <c r="V237" s="490">
        <f t="shared" si="20"/>
        <v>0</v>
      </c>
      <c r="W237" s="221" t="str">
        <f t="shared" si="21"/>
        <v/>
      </c>
      <c r="X237" s="490">
        <f t="shared" si="22"/>
        <v>0</v>
      </c>
      <c r="Y237" s="221" t="str">
        <f t="shared" si="23"/>
        <v/>
      </c>
    </row>
    <row r="238" spans="1:25" ht="15.75" customHeight="1">
      <c r="A238" s="188" t="s">
        <v>2559</v>
      </c>
      <c r="B238" s="201" t="s">
        <v>3677</v>
      </c>
      <c r="C238" s="155" t="s">
        <v>2575</v>
      </c>
      <c r="D238" s="155" t="s">
        <v>3670</v>
      </c>
      <c r="E238" s="150" t="s">
        <v>2711</v>
      </c>
      <c r="F238" s="152" t="s">
        <v>2712</v>
      </c>
      <c r="G238" s="250" t="s">
        <v>826</v>
      </c>
      <c r="H238" s="250" t="s">
        <v>2713</v>
      </c>
      <c r="I238" s="175" t="s">
        <v>1553</v>
      </c>
      <c r="J238" s="264" t="s">
        <v>4138</v>
      </c>
      <c r="K238" s="184" t="s">
        <v>4140</v>
      </c>
      <c r="L238" s="3" t="s">
        <v>3069</v>
      </c>
      <c r="M238" s="167"/>
      <c r="N238" s="218">
        <v>42456.480000000003</v>
      </c>
      <c r="O238" s="219">
        <v>30000</v>
      </c>
      <c r="P238" s="219">
        <v>38000</v>
      </c>
      <c r="Q238" s="219">
        <v>38000</v>
      </c>
      <c r="R238" s="219">
        <v>38000</v>
      </c>
      <c r="S238" s="220">
        <v>38000</v>
      </c>
      <c r="T238" s="490">
        <f t="shared" si="18"/>
        <v>-4456.4800000000032</v>
      </c>
      <c r="U238" s="221">
        <f t="shared" si="19"/>
        <v>-0.10496583795924681</v>
      </c>
      <c r="V238" s="490">
        <f t="shared" si="20"/>
        <v>8000</v>
      </c>
      <c r="W238" s="221">
        <f t="shared" si="21"/>
        <v>0.26666666666666666</v>
      </c>
      <c r="X238" s="490">
        <f t="shared" si="22"/>
        <v>0</v>
      </c>
      <c r="Y238" s="221">
        <f t="shared" si="23"/>
        <v>0</v>
      </c>
    </row>
    <row r="239" spans="1:25" ht="36.75" customHeight="1">
      <c r="A239" s="188" t="s">
        <v>2714</v>
      </c>
      <c r="B239" s="201" t="s">
        <v>3677</v>
      </c>
      <c r="C239" s="155" t="s">
        <v>2575</v>
      </c>
      <c r="D239" s="155" t="s">
        <v>3680</v>
      </c>
      <c r="E239" s="150" t="s">
        <v>2715</v>
      </c>
      <c r="F239" s="152" t="s">
        <v>2716</v>
      </c>
      <c r="G239" s="251" t="s">
        <v>250</v>
      </c>
      <c r="H239" s="251" t="s">
        <v>3965</v>
      </c>
      <c r="I239" s="175" t="s">
        <v>3966</v>
      </c>
      <c r="J239" s="263" t="s">
        <v>3346</v>
      </c>
      <c r="K239" s="184" t="s">
        <v>3348</v>
      </c>
      <c r="L239" s="3" t="s">
        <v>3069</v>
      </c>
      <c r="M239" s="167"/>
      <c r="N239" s="218">
        <v>0</v>
      </c>
      <c r="O239" s="219">
        <v>0</v>
      </c>
      <c r="P239" s="219">
        <v>0</v>
      </c>
      <c r="Q239" s="219">
        <v>0</v>
      </c>
      <c r="R239" s="219">
        <v>0</v>
      </c>
      <c r="S239" s="220">
        <v>0</v>
      </c>
      <c r="T239" s="490">
        <f t="shared" si="18"/>
        <v>0</v>
      </c>
      <c r="U239" s="221" t="str">
        <f t="shared" si="19"/>
        <v/>
      </c>
      <c r="V239" s="490">
        <f t="shared" si="20"/>
        <v>0</v>
      </c>
      <c r="W239" s="221" t="str">
        <f t="shared" si="21"/>
        <v/>
      </c>
      <c r="X239" s="490">
        <f t="shared" si="22"/>
        <v>0</v>
      </c>
      <c r="Y239" s="221" t="str">
        <f t="shared" si="23"/>
        <v/>
      </c>
    </row>
    <row r="240" spans="1:25" ht="31.5">
      <c r="A240" s="188" t="s">
        <v>2717</v>
      </c>
      <c r="B240" s="201" t="s">
        <v>3677</v>
      </c>
      <c r="C240" s="155" t="s">
        <v>2575</v>
      </c>
      <c r="D240" s="155" t="s">
        <v>1756</v>
      </c>
      <c r="E240" s="150" t="s">
        <v>5583</v>
      </c>
      <c r="F240" s="152" t="s">
        <v>5584</v>
      </c>
      <c r="G240" s="250" t="s">
        <v>823</v>
      </c>
      <c r="H240" s="250" t="s">
        <v>2718</v>
      </c>
      <c r="I240" s="175" t="s">
        <v>3969</v>
      </c>
      <c r="J240" s="264" t="s">
        <v>4138</v>
      </c>
      <c r="K240" s="184" t="s">
        <v>4140</v>
      </c>
      <c r="L240" s="2" t="s">
        <v>1717</v>
      </c>
      <c r="M240" s="167"/>
      <c r="N240" s="529">
        <v>691000</v>
      </c>
      <c r="O240" s="480">
        <v>691000</v>
      </c>
      <c r="P240" s="480">
        <v>627000</v>
      </c>
      <c r="Q240" s="480">
        <v>627000</v>
      </c>
      <c r="R240" s="480">
        <v>627000</v>
      </c>
      <c r="S240" s="481">
        <v>627000</v>
      </c>
      <c r="T240" s="490">
        <f t="shared" si="18"/>
        <v>-64000</v>
      </c>
      <c r="U240" s="221">
        <f t="shared" si="19"/>
        <v>-9.2619392185238777E-2</v>
      </c>
      <c r="V240" s="490">
        <f t="shared" si="20"/>
        <v>-64000</v>
      </c>
      <c r="W240" s="221">
        <f t="shared" si="21"/>
        <v>-9.2619392185238777E-2</v>
      </c>
      <c r="X240" s="490">
        <f t="shared" si="22"/>
        <v>0</v>
      </c>
      <c r="Y240" s="221">
        <f t="shared" si="23"/>
        <v>0</v>
      </c>
    </row>
    <row r="241" spans="1:25" ht="25.5" customHeight="1">
      <c r="A241" s="191" t="s">
        <v>2560</v>
      </c>
      <c r="B241" s="203" t="s">
        <v>3677</v>
      </c>
      <c r="C241" s="160" t="s">
        <v>2561</v>
      </c>
      <c r="D241" s="160" t="s">
        <v>3672</v>
      </c>
      <c r="E241" s="151" t="s">
        <v>2719</v>
      </c>
      <c r="F241" s="151" t="s">
        <v>2720</v>
      </c>
      <c r="G241" s="250"/>
      <c r="H241" s="250"/>
      <c r="I241" s="175"/>
      <c r="J241" s="263"/>
      <c r="K241" s="184"/>
      <c r="M241" s="167"/>
      <c r="N241" s="218">
        <v>0</v>
      </c>
      <c r="O241" s="219">
        <v>0</v>
      </c>
      <c r="P241" s="219">
        <v>0</v>
      </c>
      <c r="Q241" s="219">
        <v>0</v>
      </c>
      <c r="R241" s="219">
        <v>0</v>
      </c>
      <c r="S241" s="220">
        <v>0</v>
      </c>
      <c r="T241" s="490">
        <f t="shared" si="18"/>
        <v>0</v>
      </c>
      <c r="U241" s="221" t="str">
        <f t="shared" si="19"/>
        <v/>
      </c>
      <c r="V241" s="490">
        <f t="shared" si="20"/>
        <v>0</v>
      </c>
      <c r="W241" s="221" t="str">
        <f t="shared" si="21"/>
        <v/>
      </c>
      <c r="X241" s="490">
        <f t="shared" si="22"/>
        <v>0</v>
      </c>
      <c r="Y241" s="221" t="str">
        <f t="shared" si="23"/>
        <v/>
      </c>
    </row>
    <row r="242" spans="1:25" ht="25.5" customHeight="1">
      <c r="A242" s="190" t="s">
        <v>2562</v>
      </c>
      <c r="B242" s="201" t="s">
        <v>3677</v>
      </c>
      <c r="C242" s="155" t="s">
        <v>2561</v>
      </c>
      <c r="D242" s="155" t="s">
        <v>3670</v>
      </c>
      <c r="E242" s="152" t="s">
        <v>2719</v>
      </c>
      <c r="F242" s="152" t="s">
        <v>2720</v>
      </c>
      <c r="G242" s="250" t="s">
        <v>80</v>
      </c>
      <c r="H242" s="250" t="s">
        <v>3788</v>
      </c>
      <c r="I242" s="175" t="s">
        <v>1553</v>
      </c>
      <c r="J242" s="263" t="s">
        <v>2371</v>
      </c>
      <c r="K242" s="184" t="s">
        <v>4131</v>
      </c>
      <c r="L242" s="3" t="s">
        <v>2553</v>
      </c>
      <c r="M242" s="167"/>
      <c r="N242" s="218">
        <v>748641.3</v>
      </c>
      <c r="O242" s="219">
        <v>1028100</v>
      </c>
      <c r="P242" s="219">
        <v>850000</v>
      </c>
      <c r="Q242" s="219">
        <v>856000</v>
      </c>
      <c r="R242" s="219">
        <v>940000</v>
      </c>
      <c r="S242" s="220">
        <v>940000</v>
      </c>
      <c r="T242" s="490">
        <f t="shared" si="18"/>
        <v>107358.69999999995</v>
      </c>
      <c r="U242" s="221">
        <f t="shared" si="19"/>
        <v>0.14340472533374787</v>
      </c>
      <c r="V242" s="490">
        <f t="shared" si="20"/>
        <v>-172100</v>
      </c>
      <c r="W242" s="221">
        <f t="shared" si="21"/>
        <v>-0.16739616768796808</v>
      </c>
      <c r="X242" s="490">
        <f t="shared" si="22"/>
        <v>6000</v>
      </c>
      <c r="Y242" s="221">
        <f t="shared" si="23"/>
        <v>7.058823529411765E-3</v>
      </c>
    </row>
    <row r="243" spans="1:25" ht="25.5" customHeight="1">
      <c r="A243" s="191" t="s">
        <v>2721</v>
      </c>
      <c r="B243" s="203" t="s">
        <v>3677</v>
      </c>
      <c r="C243" s="160" t="s">
        <v>2722</v>
      </c>
      <c r="D243" s="160" t="s">
        <v>3672</v>
      </c>
      <c r="E243" s="156" t="s">
        <v>2723</v>
      </c>
      <c r="F243" s="156" t="s">
        <v>2724</v>
      </c>
      <c r="G243" s="250"/>
      <c r="H243" s="250"/>
      <c r="I243" s="175"/>
      <c r="J243" s="263"/>
      <c r="K243" s="184"/>
      <c r="M243" s="167"/>
      <c r="N243" s="218">
        <v>0</v>
      </c>
      <c r="O243" s="219">
        <v>0</v>
      </c>
      <c r="P243" s="219">
        <v>0</v>
      </c>
      <c r="Q243" s="219">
        <v>0</v>
      </c>
      <c r="R243" s="219">
        <v>0</v>
      </c>
      <c r="S243" s="220">
        <v>0</v>
      </c>
      <c r="T243" s="490">
        <f t="shared" si="18"/>
        <v>0</v>
      </c>
      <c r="U243" s="221" t="str">
        <f t="shared" si="19"/>
        <v/>
      </c>
      <c r="V243" s="490">
        <f t="shared" si="20"/>
        <v>0</v>
      </c>
      <c r="W243" s="221" t="str">
        <f t="shared" si="21"/>
        <v/>
      </c>
      <c r="X243" s="490">
        <f t="shared" si="22"/>
        <v>0</v>
      </c>
      <c r="Y243" s="221" t="str">
        <f t="shared" si="23"/>
        <v/>
      </c>
    </row>
    <row r="244" spans="1:25" ht="52.5">
      <c r="A244" s="190" t="s">
        <v>2725</v>
      </c>
      <c r="B244" s="202" t="s">
        <v>3677</v>
      </c>
      <c r="C244" s="157" t="s">
        <v>2722</v>
      </c>
      <c r="D244" s="157" t="s">
        <v>3582</v>
      </c>
      <c r="E244" s="152" t="s">
        <v>2726</v>
      </c>
      <c r="F244" s="152" t="s">
        <v>3546</v>
      </c>
      <c r="G244" s="251" t="s">
        <v>802</v>
      </c>
      <c r="H244" s="251" t="s">
        <v>3547</v>
      </c>
      <c r="I244" s="176" t="s">
        <v>3548</v>
      </c>
      <c r="J244" s="264" t="s">
        <v>1754</v>
      </c>
      <c r="K244" s="185" t="s">
        <v>4137</v>
      </c>
      <c r="L244" s="3" t="s">
        <v>3069</v>
      </c>
      <c r="M244" s="167"/>
      <c r="N244" s="218">
        <v>64176.91</v>
      </c>
      <c r="O244" s="219">
        <v>65000</v>
      </c>
      <c r="P244" s="219">
        <v>77500</v>
      </c>
      <c r="Q244" s="219">
        <v>78500</v>
      </c>
      <c r="R244" s="219">
        <v>79000</v>
      </c>
      <c r="S244" s="220">
        <v>79000</v>
      </c>
      <c r="T244" s="490">
        <f t="shared" si="18"/>
        <v>14323.089999999997</v>
      </c>
      <c r="U244" s="221">
        <f t="shared" si="19"/>
        <v>0.22318135915238044</v>
      </c>
      <c r="V244" s="490">
        <f t="shared" si="20"/>
        <v>13500</v>
      </c>
      <c r="W244" s="221">
        <f t="shared" si="21"/>
        <v>0.2076923076923077</v>
      </c>
      <c r="X244" s="490">
        <f t="shared" si="22"/>
        <v>1000</v>
      </c>
      <c r="Y244" s="221">
        <f t="shared" si="23"/>
        <v>1.2903225806451613E-2</v>
      </c>
    </row>
    <row r="245" spans="1:25" ht="36.75" customHeight="1">
      <c r="A245" s="190" t="s">
        <v>3549</v>
      </c>
      <c r="B245" s="202" t="s">
        <v>3677</v>
      </c>
      <c r="C245" s="157" t="s">
        <v>2722</v>
      </c>
      <c r="D245" s="157" t="s">
        <v>3670</v>
      </c>
      <c r="E245" s="152" t="s">
        <v>5585</v>
      </c>
      <c r="F245" s="152" t="s">
        <v>5586</v>
      </c>
      <c r="G245" s="250" t="s">
        <v>804</v>
      </c>
      <c r="H245" s="250" t="s">
        <v>3550</v>
      </c>
      <c r="I245" s="175" t="s">
        <v>3969</v>
      </c>
      <c r="J245" s="263" t="s">
        <v>1754</v>
      </c>
      <c r="K245" s="184" t="s">
        <v>4137</v>
      </c>
      <c r="L245" s="2" t="s">
        <v>1717</v>
      </c>
      <c r="M245" s="167"/>
      <c r="N245" s="529">
        <v>1249000</v>
      </c>
      <c r="O245" s="480">
        <v>1249000</v>
      </c>
      <c r="P245" s="480">
        <v>1314000</v>
      </c>
      <c r="Q245" s="480">
        <v>1314000</v>
      </c>
      <c r="R245" s="480">
        <v>1314000</v>
      </c>
      <c r="S245" s="481">
        <v>1314000</v>
      </c>
      <c r="T245" s="490">
        <f t="shared" si="18"/>
        <v>65000</v>
      </c>
      <c r="U245" s="221">
        <f t="shared" si="19"/>
        <v>5.2041633306645317E-2</v>
      </c>
      <c r="V245" s="490">
        <f t="shared" si="20"/>
        <v>65000</v>
      </c>
      <c r="W245" s="221">
        <f t="shared" si="21"/>
        <v>5.2041633306645317E-2</v>
      </c>
      <c r="X245" s="490">
        <f t="shared" si="22"/>
        <v>0</v>
      </c>
      <c r="Y245" s="221">
        <f t="shared" si="23"/>
        <v>0</v>
      </c>
    </row>
    <row r="246" spans="1:25" ht="36.75" customHeight="1">
      <c r="A246" s="190" t="s">
        <v>3551</v>
      </c>
      <c r="B246" s="202" t="s">
        <v>3677</v>
      </c>
      <c r="C246" s="157" t="s">
        <v>2722</v>
      </c>
      <c r="D246" s="157" t="s">
        <v>2574</v>
      </c>
      <c r="E246" s="152" t="s">
        <v>3552</v>
      </c>
      <c r="F246" s="152" t="s">
        <v>3553</v>
      </c>
      <c r="G246" s="251" t="s">
        <v>807</v>
      </c>
      <c r="H246" s="251" t="s">
        <v>3554</v>
      </c>
      <c r="I246" s="176" t="s">
        <v>3555</v>
      </c>
      <c r="J246" s="264" t="s">
        <v>1754</v>
      </c>
      <c r="K246" s="185" t="s">
        <v>4137</v>
      </c>
      <c r="L246" s="3" t="s">
        <v>3069</v>
      </c>
      <c r="M246" s="167"/>
      <c r="N246" s="218">
        <v>1051288.3</v>
      </c>
      <c r="O246" s="219">
        <v>1050000</v>
      </c>
      <c r="P246" s="219">
        <v>1225000</v>
      </c>
      <c r="Q246" s="219">
        <v>1325000</v>
      </c>
      <c r="R246" s="219">
        <v>1375000</v>
      </c>
      <c r="S246" s="220">
        <v>1375000</v>
      </c>
      <c r="T246" s="490">
        <f t="shared" si="18"/>
        <v>273711.69999999995</v>
      </c>
      <c r="U246" s="221">
        <f t="shared" si="19"/>
        <v>0.26035836221139336</v>
      </c>
      <c r="V246" s="490">
        <f t="shared" si="20"/>
        <v>275000</v>
      </c>
      <c r="W246" s="221">
        <f t="shared" si="21"/>
        <v>0.26190476190476192</v>
      </c>
      <c r="X246" s="490">
        <f t="shared" si="22"/>
        <v>100000</v>
      </c>
      <c r="Y246" s="221">
        <f t="shared" si="23"/>
        <v>8.1632653061224483E-2</v>
      </c>
    </row>
    <row r="247" spans="1:25" ht="36.75" customHeight="1">
      <c r="A247" s="191" t="s">
        <v>5651</v>
      </c>
      <c r="B247" s="450" t="s">
        <v>3677</v>
      </c>
      <c r="C247" s="449" t="s">
        <v>5652</v>
      </c>
      <c r="D247" s="449" t="s">
        <v>3672</v>
      </c>
      <c r="E247" s="448" t="s">
        <v>5653</v>
      </c>
      <c r="F247" s="448" t="s">
        <v>5654</v>
      </c>
      <c r="G247" s="445"/>
      <c r="H247" s="445"/>
      <c r="I247" s="483"/>
      <c r="J247" s="447"/>
      <c r="K247" s="452"/>
      <c r="L247" s="453"/>
      <c r="M247" s="167"/>
      <c r="N247" s="218">
        <v>0</v>
      </c>
      <c r="O247" s="219">
        <v>0</v>
      </c>
      <c r="P247" s="219">
        <v>0</v>
      </c>
      <c r="Q247" s="219">
        <v>0</v>
      </c>
      <c r="R247" s="219">
        <v>0</v>
      </c>
      <c r="S247" s="220">
        <v>0</v>
      </c>
      <c r="T247" s="490">
        <f t="shared" si="18"/>
        <v>0</v>
      </c>
      <c r="U247" s="221" t="str">
        <f t="shared" si="19"/>
        <v/>
      </c>
      <c r="V247" s="490">
        <f t="shared" si="20"/>
        <v>0</v>
      </c>
      <c r="W247" s="221" t="str">
        <f t="shared" si="21"/>
        <v/>
      </c>
      <c r="X247" s="490">
        <f t="shared" si="22"/>
        <v>0</v>
      </c>
      <c r="Y247" s="221" t="str">
        <f t="shared" si="23"/>
        <v/>
      </c>
    </row>
    <row r="248" spans="1:25" ht="52.5">
      <c r="A248" s="190" t="s">
        <v>5655</v>
      </c>
      <c r="B248" s="442" t="s">
        <v>3677</v>
      </c>
      <c r="C248" s="443" t="s">
        <v>5652</v>
      </c>
      <c r="D248" s="443" t="s">
        <v>3582</v>
      </c>
      <c r="E248" s="444" t="s">
        <v>5666</v>
      </c>
      <c r="F248" s="444" t="s">
        <v>5656</v>
      </c>
      <c r="G248" s="445" t="s">
        <v>69</v>
      </c>
      <c r="H248" s="484" t="s">
        <v>3289</v>
      </c>
      <c r="I248" s="485" t="s">
        <v>3261</v>
      </c>
      <c r="J248" s="487" t="s">
        <v>2507</v>
      </c>
      <c r="K248" s="442" t="s">
        <v>4129</v>
      </c>
      <c r="L248" s="453" t="s">
        <v>2553</v>
      </c>
      <c r="M248" s="167"/>
      <c r="N248" s="218">
        <v>0</v>
      </c>
      <c r="O248" s="219">
        <v>0</v>
      </c>
      <c r="P248" s="219">
        <v>4000</v>
      </c>
      <c r="Q248" s="219">
        <v>50000</v>
      </c>
      <c r="R248" s="219">
        <v>50000</v>
      </c>
      <c r="S248" s="220">
        <v>50000</v>
      </c>
      <c r="T248" s="490">
        <f t="shared" si="18"/>
        <v>50000</v>
      </c>
      <c r="U248" s="221" t="str">
        <f t="shared" si="19"/>
        <v/>
      </c>
      <c r="V248" s="490">
        <f t="shared" si="20"/>
        <v>50000</v>
      </c>
      <c r="W248" s="221" t="str">
        <f t="shared" si="21"/>
        <v/>
      </c>
      <c r="X248" s="490">
        <f t="shared" si="22"/>
        <v>46000</v>
      </c>
      <c r="Y248" s="221">
        <f t="shared" si="23"/>
        <v>11.5</v>
      </c>
    </row>
    <row r="249" spans="1:25" ht="42">
      <c r="A249" s="190" t="s">
        <v>5657</v>
      </c>
      <c r="B249" s="442" t="s">
        <v>3677</v>
      </c>
      <c r="C249" s="443" t="s">
        <v>5652</v>
      </c>
      <c r="D249" s="443" t="s">
        <v>2574</v>
      </c>
      <c r="E249" s="444" t="s">
        <v>5667</v>
      </c>
      <c r="F249" s="444" t="s">
        <v>5658</v>
      </c>
      <c r="G249" s="445" t="s">
        <v>69</v>
      </c>
      <c r="H249" s="484" t="s">
        <v>3293</v>
      </c>
      <c r="I249" s="485" t="s">
        <v>1553</v>
      </c>
      <c r="J249" s="487" t="s">
        <v>2507</v>
      </c>
      <c r="K249" s="442" t="s">
        <v>5659</v>
      </c>
      <c r="L249" s="453" t="s">
        <v>2553</v>
      </c>
      <c r="M249" s="167"/>
      <c r="N249" s="218">
        <v>0</v>
      </c>
      <c r="O249" s="219">
        <v>0</v>
      </c>
      <c r="P249" s="219">
        <v>40000</v>
      </c>
      <c r="Q249" s="219">
        <v>500000</v>
      </c>
      <c r="R249" s="219">
        <v>500000</v>
      </c>
      <c r="S249" s="220">
        <v>500000</v>
      </c>
      <c r="T249" s="490">
        <f t="shared" si="18"/>
        <v>500000</v>
      </c>
      <c r="U249" s="221" t="str">
        <f t="shared" si="19"/>
        <v/>
      </c>
      <c r="V249" s="490">
        <f t="shared" si="20"/>
        <v>500000</v>
      </c>
      <c r="W249" s="221" t="str">
        <f t="shared" si="21"/>
        <v/>
      </c>
      <c r="X249" s="490">
        <f t="shared" si="22"/>
        <v>460000</v>
      </c>
      <c r="Y249" s="221">
        <f t="shared" si="23"/>
        <v>11.5</v>
      </c>
    </row>
    <row r="250" spans="1:25" ht="52.5">
      <c r="A250" s="187" t="s">
        <v>2563</v>
      </c>
      <c r="B250" s="213" t="s">
        <v>2564</v>
      </c>
      <c r="C250" s="214" t="s">
        <v>3671</v>
      </c>
      <c r="D250" s="214" t="s">
        <v>3672</v>
      </c>
      <c r="E250" s="215" t="s">
        <v>5587</v>
      </c>
      <c r="F250" s="215" t="s">
        <v>5588</v>
      </c>
      <c r="G250" s="249"/>
      <c r="H250" s="249"/>
      <c r="I250" s="482"/>
      <c r="J250" s="262"/>
      <c r="K250" s="217"/>
      <c r="L250" s="282"/>
      <c r="M250" s="228"/>
      <c r="N250" s="218">
        <v>0</v>
      </c>
      <c r="O250" s="219">
        <v>0</v>
      </c>
      <c r="P250" s="219">
        <v>0</v>
      </c>
      <c r="Q250" s="219">
        <v>0</v>
      </c>
      <c r="R250" s="219">
        <v>0</v>
      </c>
      <c r="S250" s="220">
        <v>0</v>
      </c>
      <c r="T250" s="490">
        <f t="shared" si="18"/>
        <v>0</v>
      </c>
      <c r="U250" s="221" t="str">
        <f t="shared" si="19"/>
        <v/>
      </c>
      <c r="V250" s="490">
        <f t="shared" si="20"/>
        <v>0</v>
      </c>
      <c r="W250" s="221" t="str">
        <f t="shared" si="21"/>
        <v/>
      </c>
      <c r="X250" s="490">
        <f t="shared" si="22"/>
        <v>0</v>
      </c>
      <c r="Y250" s="221" t="str">
        <f t="shared" si="23"/>
        <v/>
      </c>
    </row>
    <row r="251" spans="1:25" ht="18.75" customHeight="1">
      <c r="A251" s="189" t="s">
        <v>2565</v>
      </c>
      <c r="B251" s="200" t="s">
        <v>2564</v>
      </c>
      <c r="C251" s="164" t="s">
        <v>3673</v>
      </c>
      <c r="D251" s="164" t="s">
        <v>3672</v>
      </c>
      <c r="E251" s="151" t="s">
        <v>2567</v>
      </c>
      <c r="F251" s="151" t="s">
        <v>2566</v>
      </c>
      <c r="G251" s="250"/>
      <c r="H251" s="250"/>
      <c r="I251" s="175"/>
      <c r="J251" s="263"/>
      <c r="K251" s="184"/>
      <c r="M251" s="167"/>
      <c r="N251" s="218">
        <v>0</v>
      </c>
      <c r="O251" s="219">
        <v>0</v>
      </c>
      <c r="P251" s="219">
        <v>0</v>
      </c>
      <c r="Q251" s="219">
        <v>0</v>
      </c>
      <c r="R251" s="219">
        <v>0</v>
      </c>
      <c r="S251" s="220">
        <v>0</v>
      </c>
      <c r="T251" s="490">
        <f t="shared" si="18"/>
        <v>0</v>
      </c>
      <c r="U251" s="221" t="str">
        <f t="shared" si="19"/>
        <v/>
      </c>
      <c r="V251" s="490">
        <f t="shared" si="20"/>
        <v>0</v>
      </c>
      <c r="W251" s="221" t="str">
        <f t="shared" si="21"/>
        <v/>
      </c>
      <c r="X251" s="490">
        <f t="shared" si="22"/>
        <v>0</v>
      </c>
      <c r="Y251" s="221" t="str">
        <f t="shared" si="23"/>
        <v/>
      </c>
    </row>
    <row r="252" spans="1:25" ht="36.75" customHeight="1">
      <c r="A252" s="188" t="s">
        <v>1718</v>
      </c>
      <c r="B252" s="201" t="s">
        <v>2564</v>
      </c>
      <c r="C252" s="155" t="s">
        <v>3673</v>
      </c>
      <c r="D252" s="155" t="s">
        <v>3680</v>
      </c>
      <c r="E252" s="152" t="s">
        <v>1720</v>
      </c>
      <c r="F252" s="152" t="s">
        <v>1719</v>
      </c>
      <c r="G252" s="251" t="s">
        <v>250</v>
      </c>
      <c r="H252" s="251" t="s">
        <v>3965</v>
      </c>
      <c r="I252" s="175" t="s">
        <v>3966</v>
      </c>
      <c r="J252" s="263" t="s">
        <v>3346</v>
      </c>
      <c r="K252" s="184" t="s">
        <v>3348</v>
      </c>
      <c r="L252" s="3" t="s">
        <v>2568</v>
      </c>
      <c r="M252" s="167"/>
      <c r="N252" s="218">
        <v>112082.08</v>
      </c>
      <c r="O252" s="219">
        <v>51000</v>
      </c>
      <c r="P252" s="219">
        <v>233000</v>
      </c>
      <c r="Q252" s="219">
        <v>235000</v>
      </c>
      <c r="R252" s="219">
        <v>235000</v>
      </c>
      <c r="S252" s="220">
        <v>235000</v>
      </c>
      <c r="T252" s="490">
        <f t="shared" si="18"/>
        <v>122917.92</v>
      </c>
      <c r="U252" s="221">
        <f t="shared" si="19"/>
        <v>1.0966777204705693</v>
      </c>
      <c r="V252" s="490">
        <f t="shared" si="20"/>
        <v>184000</v>
      </c>
      <c r="W252" s="221">
        <f t="shared" si="21"/>
        <v>3.607843137254902</v>
      </c>
      <c r="X252" s="490">
        <f t="shared" si="22"/>
        <v>2000</v>
      </c>
      <c r="Y252" s="221">
        <f t="shared" si="23"/>
        <v>8.5836909871244635E-3</v>
      </c>
    </row>
    <row r="253" spans="1:25" ht="36.75" customHeight="1">
      <c r="A253" s="188" t="s">
        <v>1722</v>
      </c>
      <c r="B253" s="201" t="s">
        <v>2564</v>
      </c>
      <c r="C253" s="155" t="s">
        <v>3673</v>
      </c>
      <c r="D253" s="155" t="s">
        <v>1756</v>
      </c>
      <c r="E253" s="152" t="s">
        <v>5628</v>
      </c>
      <c r="F253" s="152" t="s">
        <v>5589</v>
      </c>
      <c r="G253" s="250" t="s">
        <v>91</v>
      </c>
      <c r="H253" s="250" t="s">
        <v>3556</v>
      </c>
      <c r="I253" s="175" t="s">
        <v>3969</v>
      </c>
      <c r="J253" s="263" t="s">
        <v>2341</v>
      </c>
      <c r="K253" s="184" t="s">
        <v>4133</v>
      </c>
      <c r="L253" s="2" t="s">
        <v>1717</v>
      </c>
      <c r="M253" s="167"/>
      <c r="N253" s="529">
        <v>18925000</v>
      </c>
      <c r="O253" s="480">
        <v>18925000</v>
      </c>
      <c r="P253" s="480">
        <v>19506000</v>
      </c>
      <c r="Q253" s="480">
        <v>19506000</v>
      </c>
      <c r="R253" s="480">
        <v>19506000</v>
      </c>
      <c r="S253" s="481">
        <v>19506000</v>
      </c>
      <c r="T253" s="490">
        <f t="shared" si="18"/>
        <v>581000</v>
      </c>
      <c r="U253" s="221">
        <f t="shared" si="19"/>
        <v>3.07001321003963E-2</v>
      </c>
      <c r="V253" s="490">
        <f t="shared" si="20"/>
        <v>581000</v>
      </c>
      <c r="W253" s="221">
        <f t="shared" si="21"/>
        <v>3.07001321003963E-2</v>
      </c>
      <c r="X253" s="490">
        <f t="shared" si="22"/>
        <v>0</v>
      </c>
      <c r="Y253" s="221">
        <f t="shared" si="23"/>
        <v>0</v>
      </c>
    </row>
    <row r="254" spans="1:25" ht="26.25" customHeight="1">
      <c r="A254" s="188" t="s">
        <v>1723</v>
      </c>
      <c r="B254" s="201" t="s">
        <v>2564</v>
      </c>
      <c r="C254" s="155" t="s">
        <v>3673</v>
      </c>
      <c r="D254" s="155" t="s">
        <v>3082</v>
      </c>
      <c r="E254" s="152" t="s">
        <v>3557</v>
      </c>
      <c r="F254" s="159" t="s">
        <v>3558</v>
      </c>
      <c r="G254" s="250" t="s">
        <v>88</v>
      </c>
      <c r="H254" s="250" t="s">
        <v>3559</v>
      </c>
      <c r="I254" s="175" t="s">
        <v>3261</v>
      </c>
      <c r="J254" s="263" t="s">
        <v>2341</v>
      </c>
      <c r="K254" s="184" t="s">
        <v>4133</v>
      </c>
      <c r="L254" s="3" t="s">
        <v>2568</v>
      </c>
      <c r="M254" s="167"/>
      <c r="N254" s="218">
        <v>394084</v>
      </c>
      <c r="O254" s="219">
        <v>400000</v>
      </c>
      <c r="P254" s="219">
        <v>371000</v>
      </c>
      <c r="Q254" s="219">
        <v>371000</v>
      </c>
      <c r="R254" s="219">
        <v>371000</v>
      </c>
      <c r="S254" s="220">
        <v>371000</v>
      </c>
      <c r="T254" s="490">
        <f t="shared" si="18"/>
        <v>-23084</v>
      </c>
      <c r="U254" s="221">
        <f t="shared" si="19"/>
        <v>-5.8576344129677937E-2</v>
      </c>
      <c r="V254" s="490">
        <f t="shared" si="20"/>
        <v>-29000</v>
      </c>
      <c r="W254" s="221">
        <f t="shared" si="21"/>
        <v>-7.2499999999999995E-2</v>
      </c>
      <c r="X254" s="490">
        <f t="shared" si="22"/>
        <v>0</v>
      </c>
      <c r="Y254" s="221">
        <f t="shared" si="23"/>
        <v>0</v>
      </c>
    </row>
    <row r="255" spans="1:25" ht="36.75" customHeight="1">
      <c r="A255" s="188" t="s">
        <v>1724</v>
      </c>
      <c r="B255" s="201" t="s">
        <v>2564</v>
      </c>
      <c r="C255" s="155" t="s">
        <v>3673</v>
      </c>
      <c r="D255" s="155" t="s">
        <v>1763</v>
      </c>
      <c r="E255" s="152" t="s">
        <v>1726</v>
      </c>
      <c r="F255" s="152" t="s">
        <v>1725</v>
      </c>
      <c r="G255" s="250" t="s">
        <v>256</v>
      </c>
      <c r="H255" s="250" t="s">
        <v>3560</v>
      </c>
      <c r="I255" s="175" t="s">
        <v>3561</v>
      </c>
      <c r="J255" s="263" t="s">
        <v>3346</v>
      </c>
      <c r="K255" s="184" t="s">
        <v>3348</v>
      </c>
      <c r="L255" s="3" t="s">
        <v>2568</v>
      </c>
      <c r="M255" s="167"/>
      <c r="N255" s="218">
        <v>16283972.01</v>
      </c>
      <c r="O255" s="219">
        <v>16500000</v>
      </c>
      <c r="P255" s="219">
        <v>16500000</v>
      </c>
      <c r="Q255" s="219">
        <v>16500000</v>
      </c>
      <c r="R255" s="219">
        <v>16500000</v>
      </c>
      <c r="S255" s="220">
        <v>16500000</v>
      </c>
      <c r="T255" s="490">
        <f t="shared" si="18"/>
        <v>216027.99000000022</v>
      </c>
      <c r="U255" s="221">
        <f t="shared" si="19"/>
        <v>1.3266295831713373E-2</v>
      </c>
      <c r="V255" s="490">
        <f t="shared" si="20"/>
        <v>0</v>
      </c>
      <c r="W255" s="221">
        <f t="shared" si="21"/>
        <v>0</v>
      </c>
      <c r="X255" s="490">
        <f t="shared" si="22"/>
        <v>0</v>
      </c>
      <c r="Y255" s="221">
        <f t="shared" si="23"/>
        <v>0</v>
      </c>
    </row>
    <row r="256" spans="1:25" ht="36.75" customHeight="1">
      <c r="A256" s="188" t="s">
        <v>1727</v>
      </c>
      <c r="B256" s="201" t="s">
        <v>2564</v>
      </c>
      <c r="C256" s="155" t="s">
        <v>3673</v>
      </c>
      <c r="D256" s="155" t="s">
        <v>1728</v>
      </c>
      <c r="E256" s="152" t="s">
        <v>5590</v>
      </c>
      <c r="F256" s="152" t="s">
        <v>5591</v>
      </c>
      <c r="G256" s="250" t="s">
        <v>256</v>
      </c>
      <c r="H256" s="250" t="s">
        <v>3560</v>
      </c>
      <c r="I256" s="175" t="s">
        <v>3561</v>
      </c>
      <c r="J256" s="263" t="s">
        <v>3346</v>
      </c>
      <c r="K256" s="184" t="s">
        <v>3348</v>
      </c>
      <c r="L256" s="2" t="s">
        <v>1717</v>
      </c>
      <c r="M256" s="167"/>
      <c r="N256" s="529">
        <v>5144000</v>
      </c>
      <c r="O256" s="480">
        <v>4580000</v>
      </c>
      <c r="P256" s="480">
        <v>4580000</v>
      </c>
      <c r="Q256" s="480">
        <v>3778000</v>
      </c>
      <c r="R256" s="480">
        <v>3778000</v>
      </c>
      <c r="S256" s="481">
        <v>3778000</v>
      </c>
      <c r="T256" s="490">
        <f t="shared" si="18"/>
        <v>-1366000</v>
      </c>
      <c r="U256" s="221">
        <f t="shared" si="19"/>
        <v>-0.265552099533437</v>
      </c>
      <c r="V256" s="490">
        <f t="shared" si="20"/>
        <v>-802000</v>
      </c>
      <c r="W256" s="221">
        <f t="shared" si="21"/>
        <v>-0.17510917030567685</v>
      </c>
      <c r="X256" s="490">
        <f t="shared" si="22"/>
        <v>-802000</v>
      </c>
      <c r="Y256" s="221">
        <f t="shared" si="23"/>
        <v>-0.17510917030567685</v>
      </c>
    </row>
    <row r="257" spans="1:25" ht="29.25" customHeight="1">
      <c r="A257" s="188" t="s">
        <v>5520</v>
      </c>
      <c r="B257" s="442" t="s">
        <v>2564</v>
      </c>
      <c r="C257" s="443" t="s">
        <v>3673</v>
      </c>
      <c r="D257" s="443" t="s">
        <v>5521</v>
      </c>
      <c r="E257" s="444" t="s">
        <v>5522</v>
      </c>
      <c r="F257" s="444" t="s">
        <v>5592</v>
      </c>
      <c r="G257" s="445" t="s">
        <v>770</v>
      </c>
      <c r="H257" s="445" t="s">
        <v>3562</v>
      </c>
      <c r="I257" s="446" t="s">
        <v>3563</v>
      </c>
      <c r="J257" s="447" t="s">
        <v>2341</v>
      </c>
      <c r="K257" s="452" t="s">
        <v>4133</v>
      </c>
      <c r="L257" s="453" t="s">
        <v>2568</v>
      </c>
      <c r="M257" s="167"/>
      <c r="N257" s="218">
        <v>0</v>
      </c>
      <c r="O257" s="219">
        <v>0</v>
      </c>
      <c r="P257" s="219">
        <v>0</v>
      </c>
      <c r="Q257" s="219">
        <v>0</v>
      </c>
      <c r="R257" s="219">
        <v>0</v>
      </c>
      <c r="S257" s="220">
        <v>0</v>
      </c>
      <c r="T257" s="490">
        <f t="shared" si="18"/>
        <v>0</v>
      </c>
      <c r="U257" s="221" t="str">
        <f t="shared" si="19"/>
        <v/>
      </c>
      <c r="V257" s="490">
        <f t="shared" si="20"/>
        <v>0</v>
      </c>
      <c r="W257" s="221" t="str">
        <f t="shared" si="21"/>
        <v/>
      </c>
      <c r="X257" s="490">
        <f t="shared" si="22"/>
        <v>0</v>
      </c>
      <c r="Y257" s="221" t="str">
        <f t="shared" si="23"/>
        <v/>
      </c>
    </row>
    <row r="258" spans="1:25" ht="31.5">
      <c r="A258" s="188" t="s">
        <v>1729</v>
      </c>
      <c r="B258" s="201" t="s">
        <v>2564</v>
      </c>
      <c r="C258" s="155" t="s">
        <v>3673</v>
      </c>
      <c r="D258" s="155" t="s">
        <v>1764</v>
      </c>
      <c r="E258" s="152" t="s">
        <v>5523</v>
      </c>
      <c r="F258" s="152" t="s">
        <v>5593</v>
      </c>
      <c r="G258" s="250" t="s">
        <v>770</v>
      </c>
      <c r="H258" s="250" t="s">
        <v>3562</v>
      </c>
      <c r="I258" s="175" t="s">
        <v>3563</v>
      </c>
      <c r="J258" s="263" t="s">
        <v>2341</v>
      </c>
      <c r="K258" s="184" t="s">
        <v>4133</v>
      </c>
      <c r="L258" s="3" t="s">
        <v>2568</v>
      </c>
      <c r="M258" s="167"/>
      <c r="N258" s="218">
        <v>25126633.09</v>
      </c>
      <c r="O258" s="219">
        <v>25305000</v>
      </c>
      <c r="P258" s="219">
        <v>25627000</v>
      </c>
      <c r="Q258" s="219">
        <v>25627000</v>
      </c>
      <c r="R258" s="219">
        <v>25627000</v>
      </c>
      <c r="S258" s="220">
        <v>24627000</v>
      </c>
      <c r="T258" s="490">
        <f t="shared" si="18"/>
        <v>500366.91000000015</v>
      </c>
      <c r="U258" s="221">
        <f t="shared" si="19"/>
        <v>1.991380652583884E-2</v>
      </c>
      <c r="V258" s="490">
        <f t="shared" si="20"/>
        <v>322000</v>
      </c>
      <c r="W258" s="221">
        <f t="shared" si="21"/>
        <v>1.2724757952973721E-2</v>
      </c>
      <c r="X258" s="490">
        <f t="shared" si="22"/>
        <v>0</v>
      </c>
      <c r="Y258" s="221">
        <f t="shared" si="23"/>
        <v>0</v>
      </c>
    </row>
    <row r="259" spans="1:25" ht="29.25" customHeight="1">
      <c r="A259" s="188" t="s">
        <v>3564</v>
      </c>
      <c r="B259" s="201" t="s">
        <v>2564</v>
      </c>
      <c r="C259" s="155" t="s">
        <v>3673</v>
      </c>
      <c r="D259" s="155" t="s">
        <v>3565</v>
      </c>
      <c r="E259" s="152" t="s">
        <v>3566</v>
      </c>
      <c r="F259" s="152" t="s">
        <v>3567</v>
      </c>
      <c r="G259" s="250" t="s">
        <v>97</v>
      </c>
      <c r="H259" s="250" t="s">
        <v>3568</v>
      </c>
      <c r="I259" s="178" t="s">
        <v>3569</v>
      </c>
      <c r="J259" s="263" t="s">
        <v>2341</v>
      </c>
      <c r="K259" s="184" t="s">
        <v>4133</v>
      </c>
      <c r="L259" s="3" t="s">
        <v>2568</v>
      </c>
      <c r="M259" s="167"/>
      <c r="N259" s="218">
        <v>0</v>
      </c>
      <c r="O259" s="219">
        <v>0</v>
      </c>
      <c r="P259" s="219">
        <v>0</v>
      </c>
      <c r="Q259" s="219">
        <v>0</v>
      </c>
      <c r="R259" s="219">
        <v>0</v>
      </c>
      <c r="S259" s="220">
        <v>0</v>
      </c>
      <c r="T259" s="490">
        <f t="shared" si="18"/>
        <v>0</v>
      </c>
      <c r="U259" s="221" t="str">
        <f t="shared" si="19"/>
        <v/>
      </c>
      <c r="V259" s="490">
        <f t="shared" si="20"/>
        <v>0</v>
      </c>
      <c r="W259" s="221" t="str">
        <f t="shared" si="21"/>
        <v/>
      </c>
      <c r="X259" s="490">
        <f t="shared" si="22"/>
        <v>0</v>
      </c>
      <c r="Y259" s="221" t="str">
        <f t="shared" si="23"/>
        <v/>
      </c>
    </row>
    <row r="260" spans="1:25" ht="29.25" customHeight="1">
      <c r="A260" s="188" t="s">
        <v>5524</v>
      </c>
      <c r="B260" s="442" t="s">
        <v>2564</v>
      </c>
      <c r="C260" s="443" t="s">
        <v>3673</v>
      </c>
      <c r="D260" s="443" t="s">
        <v>1749</v>
      </c>
      <c r="E260" s="444" t="s">
        <v>5525</v>
      </c>
      <c r="F260" s="444" t="s">
        <v>5526</v>
      </c>
      <c r="G260" s="445" t="s">
        <v>100</v>
      </c>
      <c r="H260" s="445" t="s">
        <v>5527</v>
      </c>
      <c r="I260" s="446" t="s">
        <v>5528</v>
      </c>
      <c r="J260" s="447" t="s">
        <v>2341</v>
      </c>
      <c r="K260" s="452" t="s">
        <v>4133</v>
      </c>
      <c r="L260" s="453" t="s">
        <v>2568</v>
      </c>
      <c r="M260" s="167"/>
      <c r="N260" s="218">
        <v>0</v>
      </c>
      <c r="O260" s="219">
        <v>0</v>
      </c>
      <c r="P260" s="219">
        <v>0</v>
      </c>
      <c r="Q260" s="219">
        <v>0</v>
      </c>
      <c r="R260" s="219">
        <v>0</v>
      </c>
      <c r="S260" s="220">
        <v>0</v>
      </c>
      <c r="T260" s="490">
        <f t="shared" si="18"/>
        <v>0</v>
      </c>
      <c r="U260" s="221" t="str">
        <f t="shared" si="19"/>
        <v/>
      </c>
      <c r="V260" s="490">
        <f t="shared" si="20"/>
        <v>0</v>
      </c>
      <c r="W260" s="221" t="str">
        <f t="shared" si="21"/>
        <v/>
      </c>
      <c r="X260" s="490">
        <f t="shared" si="22"/>
        <v>0</v>
      </c>
      <c r="Y260" s="221" t="str">
        <f t="shared" si="23"/>
        <v/>
      </c>
    </row>
    <row r="261" spans="1:25" ht="33.75">
      <c r="A261" s="188" t="s">
        <v>3570</v>
      </c>
      <c r="B261" s="201" t="s">
        <v>2564</v>
      </c>
      <c r="C261" s="155" t="s">
        <v>3673</v>
      </c>
      <c r="D261" s="155" t="s">
        <v>1922</v>
      </c>
      <c r="E261" s="152" t="s">
        <v>5529</v>
      </c>
      <c r="F261" s="152" t="s">
        <v>5530</v>
      </c>
      <c r="G261" s="250" t="s">
        <v>776</v>
      </c>
      <c r="H261" s="250" t="s">
        <v>3571</v>
      </c>
      <c r="I261" s="175" t="s">
        <v>3572</v>
      </c>
      <c r="J261" s="263" t="s">
        <v>2341</v>
      </c>
      <c r="K261" s="184" t="s">
        <v>4133</v>
      </c>
      <c r="L261" s="3" t="s">
        <v>2568</v>
      </c>
      <c r="M261" s="167"/>
      <c r="N261" s="218">
        <v>400436.88</v>
      </c>
      <c r="O261" s="219">
        <v>550000</v>
      </c>
      <c r="P261" s="219">
        <v>500000</v>
      </c>
      <c r="Q261" s="219">
        <v>500000</v>
      </c>
      <c r="R261" s="219">
        <v>500000</v>
      </c>
      <c r="S261" s="220">
        <v>500000</v>
      </c>
      <c r="T261" s="490">
        <f t="shared" si="18"/>
        <v>99563.12</v>
      </c>
      <c r="U261" s="221">
        <f t="shared" si="19"/>
        <v>0.24863623949921893</v>
      </c>
      <c r="V261" s="490">
        <f t="shared" si="20"/>
        <v>-50000</v>
      </c>
      <c r="W261" s="221">
        <f t="shared" si="21"/>
        <v>-9.0909090909090912E-2</v>
      </c>
      <c r="X261" s="490">
        <f t="shared" si="22"/>
        <v>0</v>
      </c>
      <c r="Y261" s="221">
        <f t="shared" si="23"/>
        <v>0</v>
      </c>
    </row>
    <row r="262" spans="1:25" ht="29.25" customHeight="1">
      <c r="A262" s="189" t="s">
        <v>1730</v>
      </c>
      <c r="B262" s="200" t="s">
        <v>2564</v>
      </c>
      <c r="C262" s="164" t="s">
        <v>3674</v>
      </c>
      <c r="D262" s="164" t="s">
        <v>3672</v>
      </c>
      <c r="E262" s="151" t="s">
        <v>1732</v>
      </c>
      <c r="F262" s="151" t="s">
        <v>1731</v>
      </c>
      <c r="G262" s="250"/>
      <c r="H262" s="250"/>
      <c r="I262" s="175"/>
      <c r="J262" s="263"/>
      <c r="K262" s="184"/>
      <c r="M262" s="167"/>
      <c r="N262" s="218">
        <v>0</v>
      </c>
      <c r="O262" s="219">
        <v>0</v>
      </c>
      <c r="P262" s="219">
        <v>0</v>
      </c>
      <c r="Q262" s="219">
        <v>0</v>
      </c>
      <c r="R262" s="219">
        <v>0</v>
      </c>
      <c r="S262" s="220">
        <v>0</v>
      </c>
      <c r="T262" s="490">
        <f t="shared" si="18"/>
        <v>0</v>
      </c>
      <c r="U262" s="221" t="str">
        <f t="shared" si="19"/>
        <v/>
      </c>
      <c r="V262" s="490">
        <f t="shared" si="20"/>
        <v>0</v>
      </c>
      <c r="W262" s="221" t="str">
        <f t="shared" si="21"/>
        <v/>
      </c>
      <c r="X262" s="490">
        <f t="shared" si="22"/>
        <v>0</v>
      </c>
      <c r="Y262" s="221" t="str">
        <f t="shared" si="23"/>
        <v/>
      </c>
    </row>
    <row r="263" spans="1:25" ht="52.5">
      <c r="A263" s="188" t="s">
        <v>900</v>
      </c>
      <c r="B263" s="201" t="s">
        <v>2564</v>
      </c>
      <c r="C263" s="155" t="s">
        <v>3674</v>
      </c>
      <c r="D263" s="155" t="s">
        <v>3680</v>
      </c>
      <c r="E263" s="152" t="s">
        <v>5531</v>
      </c>
      <c r="F263" s="152" t="s">
        <v>5532</v>
      </c>
      <c r="G263" s="251" t="s">
        <v>250</v>
      </c>
      <c r="H263" s="251" t="s">
        <v>3965</v>
      </c>
      <c r="I263" s="176" t="s">
        <v>3966</v>
      </c>
      <c r="J263" s="263" t="s">
        <v>3346</v>
      </c>
      <c r="K263" s="185" t="s">
        <v>3348</v>
      </c>
      <c r="L263" s="3" t="s">
        <v>3069</v>
      </c>
      <c r="M263" s="167"/>
      <c r="N263" s="218">
        <v>314087.61</v>
      </c>
      <c r="O263" s="219">
        <v>460000</v>
      </c>
      <c r="P263" s="219">
        <v>70000</v>
      </c>
      <c r="Q263" s="219">
        <v>70000</v>
      </c>
      <c r="R263" s="219">
        <v>70000</v>
      </c>
      <c r="S263" s="220">
        <v>70000</v>
      </c>
      <c r="T263" s="490">
        <f t="shared" si="18"/>
        <v>-244087.61</v>
      </c>
      <c r="U263" s="221">
        <f t="shared" si="19"/>
        <v>-0.77713224663653557</v>
      </c>
      <c r="V263" s="490">
        <f t="shared" si="20"/>
        <v>-390000</v>
      </c>
      <c r="W263" s="221">
        <f t="shared" si="21"/>
        <v>-0.84782608695652173</v>
      </c>
      <c r="X263" s="490">
        <f t="shared" si="22"/>
        <v>0</v>
      </c>
      <c r="Y263" s="221">
        <f t="shared" si="23"/>
        <v>0</v>
      </c>
    </row>
    <row r="264" spans="1:25" ht="29.25" customHeight="1">
      <c r="A264" s="188" t="s">
        <v>901</v>
      </c>
      <c r="B264" s="201" t="s">
        <v>2564</v>
      </c>
      <c r="C264" s="155" t="s">
        <v>3674</v>
      </c>
      <c r="D264" s="155" t="s">
        <v>1756</v>
      </c>
      <c r="E264" s="152" t="s">
        <v>5594</v>
      </c>
      <c r="F264" s="159" t="s">
        <v>5595</v>
      </c>
      <c r="G264" s="251" t="s">
        <v>1684</v>
      </c>
      <c r="H264" s="251" t="s">
        <v>4016</v>
      </c>
      <c r="I264" s="176" t="s">
        <v>3969</v>
      </c>
      <c r="J264" s="264" t="s">
        <v>3055</v>
      </c>
      <c r="K264" s="184" t="s">
        <v>4126</v>
      </c>
      <c r="L264" s="3" t="s">
        <v>1717</v>
      </c>
      <c r="M264" s="167"/>
      <c r="N264" s="529">
        <v>441000</v>
      </c>
      <c r="O264" s="480">
        <v>441000</v>
      </c>
      <c r="P264" s="480">
        <v>366000</v>
      </c>
      <c r="Q264" s="480">
        <v>366000</v>
      </c>
      <c r="R264" s="480">
        <v>366000</v>
      </c>
      <c r="S264" s="481">
        <v>366000</v>
      </c>
      <c r="T264" s="490">
        <f t="shared" si="18"/>
        <v>-75000</v>
      </c>
      <c r="U264" s="221">
        <f t="shared" si="19"/>
        <v>-0.17006802721088435</v>
      </c>
      <c r="V264" s="490">
        <f t="shared" si="20"/>
        <v>-75000</v>
      </c>
      <c r="W264" s="221">
        <f t="shared" si="21"/>
        <v>-0.17006802721088435</v>
      </c>
      <c r="X264" s="490">
        <f t="shared" si="22"/>
        <v>0</v>
      </c>
      <c r="Y264" s="221">
        <f t="shared" si="23"/>
        <v>0</v>
      </c>
    </row>
    <row r="265" spans="1:25" ht="36" customHeight="1">
      <c r="A265" s="188" t="s">
        <v>902</v>
      </c>
      <c r="B265" s="201" t="s">
        <v>2564</v>
      </c>
      <c r="C265" s="155" t="s">
        <v>3674</v>
      </c>
      <c r="D265" s="155" t="s">
        <v>1757</v>
      </c>
      <c r="E265" s="152" t="s">
        <v>904</v>
      </c>
      <c r="F265" s="152" t="s">
        <v>903</v>
      </c>
      <c r="G265" s="251" t="s">
        <v>250</v>
      </c>
      <c r="H265" s="251" t="s">
        <v>3965</v>
      </c>
      <c r="I265" s="176" t="s">
        <v>3966</v>
      </c>
      <c r="J265" s="263" t="s">
        <v>3346</v>
      </c>
      <c r="K265" s="185" t="s">
        <v>3348</v>
      </c>
      <c r="L265" s="3" t="s">
        <v>3069</v>
      </c>
      <c r="M265" s="167"/>
      <c r="N265" s="218">
        <v>675033.94</v>
      </c>
      <c r="O265" s="219">
        <v>683000</v>
      </c>
      <c r="P265" s="219">
        <v>757000</v>
      </c>
      <c r="Q265" s="219">
        <v>757000</v>
      </c>
      <c r="R265" s="219">
        <v>757000</v>
      </c>
      <c r="S265" s="220">
        <v>757000</v>
      </c>
      <c r="T265" s="490">
        <f t="shared" ref="T265:T328" si="24">IF(N265="","",Q265-N265)</f>
        <v>81966.060000000056</v>
      </c>
      <c r="U265" s="221">
        <f t="shared" ref="U265:U328" si="25">IF(N265=0,"",T265/N265)</f>
        <v>0.12142509456635626</v>
      </c>
      <c r="V265" s="490">
        <f t="shared" ref="V265:V328" si="26">IF(P265="","",Q265-O265)</f>
        <v>74000</v>
      </c>
      <c r="W265" s="221">
        <f t="shared" ref="W265:W328" si="27">IF(O265=0,"",V265/O265)</f>
        <v>0.10834553440702782</v>
      </c>
      <c r="X265" s="490">
        <f t="shared" ref="X265:X328" si="28">IF(P265="","",Q265-P265)</f>
        <v>0</v>
      </c>
      <c r="Y265" s="221">
        <f t="shared" ref="Y265:Y328" si="29">IF(P265=0,"",X265/P265)</f>
        <v>0</v>
      </c>
    </row>
    <row r="266" spans="1:25" ht="52.5">
      <c r="A266" s="188" t="s">
        <v>905</v>
      </c>
      <c r="B266" s="201" t="s">
        <v>2564</v>
      </c>
      <c r="C266" s="155" t="s">
        <v>3674</v>
      </c>
      <c r="D266" s="155" t="s">
        <v>3082</v>
      </c>
      <c r="E266" s="152" t="s">
        <v>5533</v>
      </c>
      <c r="F266" s="159" t="s">
        <v>5534</v>
      </c>
      <c r="G266" s="251" t="s">
        <v>250</v>
      </c>
      <c r="H266" s="251" t="s">
        <v>3965</v>
      </c>
      <c r="I266" s="176" t="s">
        <v>3966</v>
      </c>
      <c r="J266" s="263" t="s">
        <v>3346</v>
      </c>
      <c r="K266" s="185" t="s">
        <v>3348</v>
      </c>
      <c r="L266" s="3" t="s">
        <v>3069</v>
      </c>
      <c r="M266" s="167"/>
      <c r="N266" s="218">
        <v>43871.29</v>
      </c>
      <c r="O266" s="219">
        <v>45000</v>
      </c>
      <c r="P266" s="219">
        <v>15000.000000000002</v>
      </c>
      <c r="Q266" s="219">
        <v>15000</v>
      </c>
      <c r="R266" s="219">
        <v>15000</v>
      </c>
      <c r="S266" s="220">
        <v>15000</v>
      </c>
      <c r="T266" s="490">
        <f t="shared" si="24"/>
        <v>-28871.29</v>
      </c>
      <c r="U266" s="221">
        <f t="shared" si="25"/>
        <v>-0.65809074681870539</v>
      </c>
      <c r="V266" s="490">
        <f t="shared" si="26"/>
        <v>-30000</v>
      </c>
      <c r="W266" s="221">
        <f t="shared" si="27"/>
        <v>-0.66666666666666663</v>
      </c>
      <c r="X266" s="490">
        <f t="shared" si="28"/>
        <v>-1.8189894035458565E-12</v>
      </c>
      <c r="Y266" s="221">
        <f t="shared" si="29"/>
        <v>-1.2126596023639041E-16</v>
      </c>
    </row>
    <row r="267" spans="1:25" ht="29.25" customHeight="1">
      <c r="A267" s="188" t="s">
        <v>1738</v>
      </c>
      <c r="B267" s="201" t="s">
        <v>2564</v>
      </c>
      <c r="C267" s="155" t="s">
        <v>3674</v>
      </c>
      <c r="D267" s="155" t="s">
        <v>3312</v>
      </c>
      <c r="E267" s="152" t="s">
        <v>4286</v>
      </c>
      <c r="F267" s="159" t="s">
        <v>4287</v>
      </c>
      <c r="G267" s="251" t="s">
        <v>250</v>
      </c>
      <c r="H267" s="251" t="s">
        <v>3965</v>
      </c>
      <c r="I267" s="176" t="s">
        <v>3966</v>
      </c>
      <c r="J267" s="263" t="s">
        <v>3346</v>
      </c>
      <c r="K267" s="185" t="s">
        <v>3348</v>
      </c>
      <c r="L267" s="3" t="s">
        <v>3069</v>
      </c>
      <c r="M267" s="167"/>
      <c r="N267" s="218">
        <v>0</v>
      </c>
      <c r="O267" s="219">
        <v>0</v>
      </c>
      <c r="P267" s="219">
        <v>0</v>
      </c>
      <c r="Q267" s="219">
        <v>0</v>
      </c>
      <c r="R267" s="219">
        <v>0</v>
      </c>
      <c r="S267" s="220">
        <v>0</v>
      </c>
      <c r="T267" s="490">
        <f t="shared" si="24"/>
        <v>0</v>
      </c>
      <c r="U267" s="221" t="str">
        <f t="shared" si="25"/>
        <v/>
      </c>
      <c r="V267" s="490">
        <f t="shared" si="26"/>
        <v>0</v>
      </c>
      <c r="W267" s="221" t="str">
        <f t="shared" si="27"/>
        <v/>
      </c>
      <c r="X267" s="490">
        <f t="shared" si="28"/>
        <v>0</v>
      </c>
      <c r="Y267" s="221" t="str">
        <f t="shared" si="29"/>
        <v/>
      </c>
    </row>
    <row r="268" spans="1:25" ht="36" customHeight="1">
      <c r="A268" s="188" t="s">
        <v>1739</v>
      </c>
      <c r="B268" s="201" t="s">
        <v>2564</v>
      </c>
      <c r="C268" s="155" t="s">
        <v>3674</v>
      </c>
      <c r="D268" s="155" t="s">
        <v>1763</v>
      </c>
      <c r="E268" s="152" t="s">
        <v>1741</v>
      </c>
      <c r="F268" s="152" t="s">
        <v>1740</v>
      </c>
      <c r="G268" s="250" t="s">
        <v>256</v>
      </c>
      <c r="H268" s="250" t="s">
        <v>3560</v>
      </c>
      <c r="I268" s="175" t="s">
        <v>3561</v>
      </c>
      <c r="J268" s="263" t="s">
        <v>3346</v>
      </c>
      <c r="K268" s="185" t="s">
        <v>3348</v>
      </c>
      <c r="L268" s="3" t="s">
        <v>3069</v>
      </c>
      <c r="M268" s="167"/>
      <c r="N268" s="218">
        <v>2554885.4900000002</v>
      </c>
      <c r="O268" s="219">
        <v>2951000</v>
      </c>
      <c r="P268" s="219">
        <v>2602000</v>
      </c>
      <c r="Q268" s="219">
        <v>2602000</v>
      </c>
      <c r="R268" s="219">
        <v>2602000</v>
      </c>
      <c r="S268" s="220">
        <v>2602000</v>
      </c>
      <c r="T268" s="490">
        <f t="shared" si="24"/>
        <v>47114.509999999776</v>
      </c>
      <c r="U268" s="221">
        <f t="shared" si="25"/>
        <v>1.8440947817195429E-2</v>
      </c>
      <c r="V268" s="490">
        <f t="shared" si="26"/>
        <v>-349000</v>
      </c>
      <c r="W268" s="221">
        <f t="shared" si="27"/>
        <v>-0.1182649949169773</v>
      </c>
      <c r="X268" s="490">
        <f t="shared" si="28"/>
        <v>0</v>
      </c>
      <c r="Y268" s="221">
        <f t="shared" si="29"/>
        <v>0</v>
      </c>
    </row>
    <row r="269" spans="1:25" ht="36" customHeight="1">
      <c r="A269" s="188" t="s">
        <v>1742</v>
      </c>
      <c r="B269" s="201" t="s">
        <v>2564</v>
      </c>
      <c r="C269" s="155" t="s">
        <v>3674</v>
      </c>
      <c r="D269" s="155" t="s">
        <v>1728</v>
      </c>
      <c r="E269" s="152" t="s">
        <v>5596</v>
      </c>
      <c r="F269" s="152" t="s">
        <v>5597</v>
      </c>
      <c r="G269" s="250" t="s">
        <v>256</v>
      </c>
      <c r="H269" s="250" t="s">
        <v>3560</v>
      </c>
      <c r="I269" s="175" t="s">
        <v>3561</v>
      </c>
      <c r="J269" s="263" t="s">
        <v>3346</v>
      </c>
      <c r="K269" s="185" t="s">
        <v>3348</v>
      </c>
      <c r="L269" s="3" t="s">
        <v>1717</v>
      </c>
      <c r="M269" s="167"/>
      <c r="N269" s="529">
        <v>1883000</v>
      </c>
      <c r="O269" s="480">
        <v>573000</v>
      </c>
      <c r="P269" s="480">
        <v>573000</v>
      </c>
      <c r="Q269" s="480">
        <v>678000</v>
      </c>
      <c r="R269" s="480">
        <v>678000</v>
      </c>
      <c r="S269" s="481">
        <v>678000</v>
      </c>
      <c r="T269" s="490">
        <f t="shared" si="24"/>
        <v>-1205000</v>
      </c>
      <c r="U269" s="221">
        <f t="shared" si="25"/>
        <v>-0.63993627190653213</v>
      </c>
      <c r="V269" s="490">
        <f t="shared" si="26"/>
        <v>105000</v>
      </c>
      <c r="W269" s="221">
        <f t="shared" si="27"/>
        <v>0.18324607329842932</v>
      </c>
      <c r="X269" s="490">
        <f t="shared" si="28"/>
        <v>105000</v>
      </c>
      <c r="Y269" s="221">
        <f t="shared" si="29"/>
        <v>0.18324607329842932</v>
      </c>
    </row>
    <row r="270" spans="1:25" ht="36" customHeight="1">
      <c r="A270" s="188" t="s">
        <v>1743</v>
      </c>
      <c r="B270" s="201" t="s">
        <v>2564</v>
      </c>
      <c r="C270" s="155" t="s">
        <v>3674</v>
      </c>
      <c r="D270" s="155" t="s">
        <v>1744</v>
      </c>
      <c r="E270" s="152" t="s">
        <v>1746</v>
      </c>
      <c r="F270" s="152" t="s">
        <v>1745</v>
      </c>
      <c r="G270" s="251" t="s">
        <v>256</v>
      </c>
      <c r="H270" s="251" t="s">
        <v>3560</v>
      </c>
      <c r="I270" s="175" t="s">
        <v>3561</v>
      </c>
      <c r="J270" s="263" t="s">
        <v>3346</v>
      </c>
      <c r="K270" s="185" t="s">
        <v>3348</v>
      </c>
      <c r="L270" s="3" t="s">
        <v>3069</v>
      </c>
      <c r="M270" s="167"/>
      <c r="N270" s="218">
        <v>196856.74</v>
      </c>
      <c r="O270" s="219">
        <v>176000</v>
      </c>
      <c r="P270" s="219">
        <v>60000</v>
      </c>
      <c r="Q270" s="219">
        <v>60000</v>
      </c>
      <c r="R270" s="219">
        <v>60000</v>
      </c>
      <c r="S270" s="220">
        <v>60000</v>
      </c>
      <c r="T270" s="490">
        <f t="shared" si="24"/>
        <v>-136856.74</v>
      </c>
      <c r="U270" s="221">
        <f t="shared" si="25"/>
        <v>-0.69520982619137139</v>
      </c>
      <c r="V270" s="490">
        <f t="shared" si="26"/>
        <v>-116000</v>
      </c>
      <c r="W270" s="221">
        <f t="shared" si="27"/>
        <v>-0.65909090909090906</v>
      </c>
      <c r="X270" s="490">
        <f t="shared" si="28"/>
        <v>0</v>
      </c>
      <c r="Y270" s="221">
        <f t="shared" si="29"/>
        <v>0</v>
      </c>
    </row>
    <row r="271" spans="1:25" ht="21">
      <c r="A271" s="190" t="s">
        <v>1747</v>
      </c>
      <c r="B271" s="202" t="s">
        <v>2564</v>
      </c>
      <c r="C271" s="157" t="s">
        <v>3674</v>
      </c>
      <c r="D271" s="157" t="s">
        <v>1764</v>
      </c>
      <c r="E271" s="152" t="s">
        <v>5535</v>
      </c>
      <c r="F271" s="152" t="s">
        <v>5536</v>
      </c>
      <c r="G271" s="251" t="s">
        <v>253</v>
      </c>
      <c r="H271" s="251" t="s">
        <v>4288</v>
      </c>
      <c r="I271" s="176" t="s">
        <v>2417</v>
      </c>
      <c r="J271" s="264" t="s">
        <v>3346</v>
      </c>
      <c r="K271" s="185" t="s">
        <v>3348</v>
      </c>
      <c r="L271" s="3" t="s">
        <v>3069</v>
      </c>
      <c r="M271" s="167"/>
      <c r="N271" s="218">
        <v>236153.2</v>
      </c>
      <c r="O271" s="219">
        <v>290000</v>
      </c>
      <c r="P271" s="219">
        <v>450000</v>
      </c>
      <c r="Q271" s="219">
        <v>460000</v>
      </c>
      <c r="R271" s="219">
        <v>460000</v>
      </c>
      <c r="S271" s="220">
        <v>460000</v>
      </c>
      <c r="T271" s="490">
        <f t="shared" si="24"/>
        <v>223846.8</v>
      </c>
      <c r="U271" s="221">
        <f t="shared" si="25"/>
        <v>0.94788806588265573</v>
      </c>
      <c r="V271" s="490">
        <f t="shared" si="26"/>
        <v>170000</v>
      </c>
      <c r="W271" s="221">
        <f t="shared" si="27"/>
        <v>0.58620689655172409</v>
      </c>
      <c r="X271" s="490">
        <f t="shared" si="28"/>
        <v>10000</v>
      </c>
      <c r="Y271" s="221">
        <f t="shared" si="29"/>
        <v>2.2222222222222223E-2</v>
      </c>
    </row>
    <row r="272" spans="1:25" ht="31.5">
      <c r="A272" s="188" t="s">
        <v>1748</v>
      </c>
      <c r="B272" s="201" t="s">
        <v>2564</v>
      </c>
      <c r="C272" s="155" t="s">
        <v>3674</v>
      </c>
      <c r="D272" s="155" t="s">
        <v>1749</v>
      </c>
      <c r="E272" s="152" t="s">
        <v>1751</v>
      </c>
      <c r="F272" s="152" t="s">
        <v>1750</v>
      </c>
      <c r="G272" s="251" t="s">
        <v>253</v>
      </c>
      <c r="H272" s="251" t="s">
        <v>4288</v>
      </c>
      <c r="I272" s="175" t="s">
        <v>2417</v>
      </c>
      <c r="J272" s="263" t="s">
        <v>3346</v>
      </c>
      <c r="K272" s="185" t="s">
        <v>3348</v>
      </c>
      <c r="L272" s="3" t="s">
        <v>3069</v>
      </c>
      <c r="M272" s="167"/>
      <c r="N272" s="218">
        <v>0</v>
      </c>
      <c r="O272" s="219">
        <v>0</v>
      </c>
      <c r="P272" s="219">
        <v>0</v>
      </c>
      <c r="Q272" s="219">
        <v>0</v>
      </c>
      <c r="R272" s="219">
        <v>0</v>
      </c>
      <c r="S272" s="220">
        <v>0</v>
      </c>
      <c r="T272" s="490">
        <f t="shared" si="24"/>
        <v>0</v>
      </c>
      <c r="U272" s="221" t="str">
        <f t="shared" si="25"/>
        <v/>
      </c>
      <c r="V272" s="490">
        <f t="shared" si="26"/>
        <v>0</v>
      </c>
      <c r="W272" s="221" t="str">
        <f t="shared" si="27"/>
        <v/>
      </c>
      <c r="X272" s="490">
        <f t="shared" si="28"/>
        <v>0</v>
      </c>
      <c r="Y272" s="221" t="str">
        <f t="shared" si="29"/>
        <v/>
      </c>
    </row>
    <row r="273" spans="1:25" ht="15" customHeight="1">
      <c r="A273" s="187" t="s">
        <v>1752</v>
      </c>
      <c r="B273" s="200" t="s">
        <v>2564</v>
      </c>
      <c r="C273" s="164" t="s">
        <v>3676</v>
      </c>
      <c r="D273" s="164" t="s">
        <v>3672</v>
      </c>
      <c r="E273" s="156" t="s">
        <v>5537</v>
      </c>
      <c r="F273" s="151" t="s">
        <v>5538</v>
      </c>
      <c r="G273" s="250"/>
      <c r="H273" s="250"/>
      <c r="I273" s="175"/>
      <c r="J273" s="263"/>
      <c r="K273" s="184"/>
      <c r="M273" s="167"/>
      <c r="N273" s="218">
        <v>0</v>
      </c>
      <c r="O273" s="219">
        <v>0</v>
      </c>
      <c r="P273" s="219">
        <v>0</v>
      </c>
      <c r="Q273" s="219">
        <v>0</v>
      </c>
      <c r="R273" s="219">
        <v>0</v>
      </c>
      <c r="S273" s="220">
        <v>0</v>
      </c>
      <c r="T273" s="490">
        <f t="shared" si="24"/>
        <v>0</v>
      </c>
      <c r="U273" s="221" t="str">
        <f t="shared" si="25"/>
        <v/>
      </c>
      <c r="V273" s="490">
        <f t="shared" si="26"/>
        <v>0</v>
      </c>
      <c r="W273" s="221" t="str">
        <f t="shared" si="27"/>
        <v/>
      </c>
      <c r="X273" s="490">
        <f t="shared" si="28"/>
        <v>0</v>
      </c>
      <c r="Y273" s="221" t="str">
        <f t="shared" si="29"/>
        <v/>
      </c>
    </row>
    <row r="274" spans="1:25" ht="26.25" customHeight="1">
      <c r="A274" s="190" t="s">
        <v>1755</v>
      </c>
      <c r="B274" s="202" t="s">
        <v>2564</v>
      </c>
      <c r="C274" s="157" t="s">
        <v>3676</v>
      </c>
      <c r="D274" s="157" t="s">
        <v>3680</v>
      </c>
      <c r="E274" s="152" t="s">
        <v>654</v>
      </c>
      <c r="F274" s="152" t="s">
        <v>653</v>
      </c>
      <c r="G274" s="250" t="s">
        <v>66</v>
      </c>
      <c r="H274" s="250" t="s">
        <v>4289</v>
      </c>
      <c r="I274" s="175" t="s">
        <v>1721</v>
      </c>
      <c r="J274" s="263" t="s">
        <v>2507</v>
      </c>
      <c r="K274" s="184" t="s">
        <v>4129</v>
      </c>
      <c r="L274" s="3" t="s">
        <v>3069</v>
      </c>
      <c r="M274" s="167"/>
      <c r="N274" s="218">
        <v>4926.58</v>
      </c>
      <c r="O274" s="219">
        <v>5000</v>
      </c>
      <c r="P274" s="219">
        <v>8000</v>
      </c>
      <c r="Q274" s="219">
        <v>8000</v>
      </c>
      <c r="R274" s="219">
        <v>8000</v>
      </c>
      <c r="S274" s="220">
        <v>8000</v>
      </c>
      <c r="T274" s="490">
        <f t="shared" si="24"/>
        <v>3073.42</v>
      </c>
      <c r="U274" s="221">
        <f t="shared" si="25"/>
        <v>0.62384453312439869</v>
      </c>
      <c r="V274" s="490">
        <f t="shared" si="26"/>
        <v>3000</v>
      </c>
      <c r="W274" s="221">
        <f t="shared" si="27"/>
        <v>0.6</v>
      </c>
      <c r="X274" s="490">
        <f t="shared" si="28"/>
        <v>0</v>
      </c>
      <c r="Y274" s="221">
        <f t="shared" si="29"/>
        <v>0</v>
      </c>
    </row>
    <row r="275" spans="1:25" ht="26.25" customHeight="1">
      <c r="A275" s="188" t="s">
        <v>655</v>
      </c>
      <c r="B275" s="464" t="s">
        <v>2564</v>
      </c>
      <c r="C275" s="465" t="s">
        <v>3676</v>
      </c>
      <c r="D275" s="465" t="s">
        <v>1756</v>
      </c>
      <c r="E275" s="475" t="s">
        <v>657</v>
      </c>
      <c r="F275" s="466" t="s">
        <v>656</v>
      </c>
      <c r="G275" s="476" t="s">
        <v>1158</v>
      </c>
      <c r="H275" s="467" t="s">
        <v>4290</v>
      </c>
      <c r="I275" s="468" t="s">
        <v>4291</v>
      </c>
      <c r="J275" s="469" t="s">
        <v>3353</v>
      </c>
      <c r="K275" s="477" t="s">
        <v>3354</v>
      </c>
      <c r="L275" s="459" t="s">
        <v>3175</v>
      </c>
      <c r="M275" s="167"/>
      <c r="N275" s="218">
        <v>0</v>
      </c>
      <c r="O275" s="219">
        <v>0</v>
      </c>
      <c r="P275" s="219">
        <v>0</v>
      </c>
      <c r="Q275" s="219">
        <v>0</v>
      </c>
      <c r="R275" s="219">
        <v>0</v>
      </c>
      <c r="S275" s="220">
        <v>0</v>
      </c>
      <c r="T275" s="490">
        <f t="shared" si="24"/>
        <v>0</v>
      </c>
      <c r="U275" s="221" t="str">
        <f t="shared" si="25"/>
        <v/>
      </c>
      <c r="V275" s="490">
        <f t="shared" si="26"/>
        <v>0</v>
      </c>
      <c r="W275" s="221" t="str">
        <f t="shared" si="27"/>
        <v/>
      </c>
      <c r="X275" s="490">
        <f t="shared" si="28"/>
        <v>0</v>
      </c>
      <c r="Y275" s="221" t="str">
        <f t="shared" si="29"/>
        <v/>
      </c>
    </row>
    <row r="276" spans="1:25" ht="26.25" customHeight="1">
      <c r="A276" s="187" t="s">
        <v>658</v>
      </c>
      <c r="B276" s="213" t="s">
        <v>659</v>
      </c>
      <c r="C276" s="214" t="s">
        <v>3671</v>
      </c>
      <c r="D276" s="214" t="s">
        <v>3672</v>
      </c>
      <c r="E276" s="215" t="s">
        <v>661</v>
      </c>
      <c r="F276" s="215" t="s">
        <v>660</v>
      </c>
      <c r="G276" s="249"/>
      <c r="H276" s="249"/>
      <c r="I276" s="216"/>
      <c r="J276" s="262"/>
      <c r="K276" s="217"/>
      <c r="L276" s="282"/>
      <c r="M276" s="228"/>
      <c r="N276" s="218">
        <v>0</v>
      </c>
      <c r="O276" s="219">
        <v>0</v>
      </c>
      <c r="P276" s="219">
        <v>0</v>
      </c>
      <c r="Q276" s="219">
        <v>0</v>
      </c>
      <c r="R276" s="219">
        <v>0</v>
      </c>
      <c r="S276" s="220">
        <v>0</v>
      </c>
      <c r="T276" s="490">
        <f t="shared" si="24"/>
        <v>0</v>
      </c>
      <c r="U276" s="221" t="str">
        <f t="shared" si="25"/>
        <v/>
      </c>
      <c r="V276" s="490">
        <f t="shared" si="26"/>
        <v>0</v>
      </c>
      <c r="W276" s="221" t="str">
        <f t="shared" si="27"/>
        <v/>
      </c>
      <c r="X276" s="490">
        <f t="shared" si="28"/>
        <v>0</v>
      </c>
      <c r="Y276" s="221" t="str">
        <f t="shared" si="29"/>
        <v/>
      </c>
    </row>
    <row r="277" spans="1:25" ht="26.25" customHeight="1">
      <c r="A277" s="189" t="s">
        <v>662</v>
      </c>
      <c r="B277" s="200" t="s">
        <v>659</v>
      </c>
      <c r="C277" s="164" t="s">
        <v>3673</v>
      </c>
      <c r="D277" s="164" t="s">
        <v>3672</v>
      </c>
      <c r="E277" s="156" t="s">
        <v>664</v>
      </c>
      <c r="F277" s="151" t="s">
        <v>663</v>
      </c>
      <c r="G277" s="250"/>
      <c r="H277" s="250"/>
      <c r="I277" s="175"/>
      <c r="J277" s="263"/>
      <c r="K277" s="184"/>
      <c r="M277" s="167"/>
      <c r="N277" s="218">
        <v>0</v>
      </c>
      <c r="O277" s="219">
        <v>0</v>
      </c>
      <c r="P277" s="219">
        <v>0</v>
      </c>
      <c r="Q277" s="219">
        <v>0</v>
      </c>
      <c r="R277" s="219">
        <v>0</v>
      </c>
      <c r="S277" s="220">
        <v>0</v>
      </c>
      <c r="T277" s="490">
        <f t="shared" si="24"/>
        <v>0</v>
      </c>
      <c r="U277" s="221" t="str">
        <f t="shared" si="25"/>
        <v/>
      </c>
      <c r="V277" s="490">
        <f t="shared" si="26"/>
        <v>0</v>
      </c>
      <c r="W277" s="221" t="str">
        <f t="shared" si="27"/>
        <v/>
      </c>
      <c r="X277" s="490">
        <f t="shared" si="28"/>
        <v>0</v>
      </c>
      <c r="Y277" s="221" t="str">
        <f t="shared" si="29"/>
        <v/>
      </c>
    </row>
    <row r="278" spans="1:25" ht="26.25" customHeight="1">
      <c r="A278" s="188" t="s">
        <v>665</v>
      </c>
      <c r="B278" s="201" t="s">
        <v>659</v>
      </c>
      <c r="C278" s="155" t="s">
        <v>3673</v>
      </c>
      <c r="D278" s="155" t="s">
        <v>3670</v>
      </c>
      <c r="E278" s="150" t="s">
        <v>664</v>
      </c>
      <c r="F278" s="152" t="s">
        <v>663</v>
      </c>
      <c r="G278" s="250" t="s">
        <v>458</v>
      </c>
      <c r="H278" s="250" t="s">
        <v>4292</v>
      </c>
      <c r="I278" s="175" t="s">
        <v>666</v>
      </c>
      <c r="J278" s="263" t="s">
        <v>4149</v>
      </c>
      <c r="K278" s="184" t="s">
        <v>4151</v>
      </c>
      <c r="L278" s="2" t="s">
        <v>1753</v>
      </c>
      <c r="M278" s="167"/>
      <c r="N278" s="218">
        <v>1043895.14</v>
      </c>
      <c r="O278" s="219">
        <v>937500</v>
      </c>
      <c r="P278" s="219">
        <v>937500</v>
      </c>
      <c r="Q278" s="219">
        <v>937500</v>
      </c>
      <c r="R278" s="219">
        <v>937500</v>
      </c>
      <c r="S278" s="220">
        <v>937500</v>
      </c>
      <c r="T278" s="490">
        <f t="shared" si="24"/>
        <v>-106395.14000000001</v>
      </c>
      <c r="U278" s="221">
        <f t="shared" si="25"/>
        <v>-0.10192129067676281</v>
      </c>
      <c r="V278" s="490">
        <f t="shared" si="26"/>
        <v>0</v>
      </c>
      <c r="W278" s="221">
        <f t="shared" si="27"/>
        <v>0</v>
      </c>
      <c r="X278" s="490">
        <f t="shared" si="28"/>
        <v>0</v>
      </c>
      <c r="Y278" s="221">
        <f t="shared" si="29"/>
        <v>0</v>
      </c>
    </row>
    <row r="279" spans="1:25" ht="26.25" customHeight="1">
      <c r="A279" s="189" t="s">
        <v>667</v>
      </c>
      <c r="B279" s="200" t="s">
        <v>659</v>
      </c>
      <c r="C279" s="164" t="s">
        <v>1734</v>
      </c>
      <c r="D279" s="164" t="s">
        <v>3672</v>
      </c>
      <c r="E279" s="156" t="s">
        <v>669</v>
      </c>
      <c r="F279" s="151" t="s">
        <v>668</v>
      </c>
      <c r="G279" s="250"/>
      <c r="H279" s="250"/>
      <c r="I279" s="175"/>
      <c r="J279" s="263"/>
      <c r="K279" s="184"/>
      <c r="M279" s="167"/>
      <c r="N279" s="218">
        <v>0</v>
      </c>
      <c r="O279" s="219">
        <v>0</v>
      </c>
      <c r="P279" s="219">
        <v>0</v>
      </c>
      <c r="Q279" s="219">
        <v>0</v>
      </c>
      <c r="R279" s="219">
        <v>0</v>
      </c>
      <c r="S279" s="220">
        <v>0</v>
      </c>
      <c r="T279" s="490">
        <f t="shared" si="24"/>
        <v>0</v>
      </c>
      <c r="U279" s="221" t="str">
        <f t="shared" si="25"/>
        <v/>
      </c>
      <c r="V279" s="490">
        <f t="shared" si="26"/>
        <v>0</v>
      </c>
      <c r="W279" s="221" t="str">
        <f t="shared" si="27"/>
        <v/>
      </c>
      <c r="X279" s="490">
        <f t="shared" si="28"/>
        <v>0</v>
      </c>
      <c r="Y279" s="221" t="str">
        <f t="shared" si="29"/>
        <v/>
      </c>
    </row>
    <row r="280" spans="1:25" ht="26.25" customHeight="1">
      <c r="A280" s="188" t="s">
        <v>670</v>
      </c>
      <c r="B280" s="201" t="s">
        <v>659</v>
      </c>
      <c r="C280" s="155" t="s">
        <v>1734</v>
      </c>
      <c r="D280" s="155" t="s">
        <v>3670</v>
      </c>
      <c r="E280" s="150" t="s">
        <v>669</v>
      </c>
      <c r="F280" s="152" t="s">
        <v>668</v>
      </c>
      <c r="G280" s="250" t="s">
        <v>449</v>
      </c>
      <c r="H280" s="250" t="s">
        <v>4293</v>
      </c>
      <c r="I280" s="175" t="s">
        <v>671</v>
      </c>
      <c r="J280" s="263" t="s">
        <v>4149</v>
      </c>
      <c r="K280" s="184" t="s">
        <v>4151</v>
      </c>
      <c r="L280" s="2" t="s">
        <v>1753</v>
      </c>
      <c r="M280" s="167"/>
      <c r="N280" s="218">
        <v>260527.78</v>
      </c>
      <c r="O280" s="219">
        <v>262500</v>
      </c>
      <c r="P280" s="219">
        <v>262500</v>
      </c>
      <c r="Q280" s="219">
        <v>262500</v>
      </c>
      <c r="R280" s="219">
        <v>262500</v>
      </c>
      <c r="S280" s="220">
        <v>262500</v>
      </c>
      <c r="T280" s="490">
        <f t="shared" si="24"/>
        <v>1972.2200000000012</v>
      </c>
      <c r="U280" s="221">
        <f t="shared" si="25"/>
        <v>7.5700948282751311E-3</v>
      </c>
      <c r="V280" s="490">
        <f t="shared" si="26"/>
        <v>0</v>
      </c>
      <c r="W280" s="221">
        <f t="shared" si="27"/>
        <v>0</v>
      </c>
      <c r="X280" s="490">
        <f t="shared" si="28"/>
        <v>0</v>
      </c>
      <c r="Y280" s="221">
        <f t="shared" si="29"/>
        <v>0</v>
      </c>
    </row>
    <row r="281" spans="1:25" ht="26.25" customHeight="1">
      <c r="A281" s="189" t="s">
        <v>672</v>
      </c>
      <c r="B281" s="200" t="s">
        <v>659</v>
      </c>
      <c r="C281" s="164" t="s">
        <v>2576</v>
      </c>
      <c r="D281" s="164" t="s">
        <v>3672</v>
      </c>
      <c r="E281" s="156" t="s">
        <v>674</v>
      </c>
      <c r="F281" s="151" t="s">
        <v>673</v>
      </c>
      <c r="G281" s="250"/>
      <c r="H281" s="250"/>
      <c r="I281" s="175"/>
      <c r="J281" s="263"/>
      <c r="K281" s="184"/>
      <c r="M281" s="167"/>
      <c r="N281" s="218">
        <v>0</v>
      </c>
      <c r="O281" s="219">
        <v>0</v>
      </c>
      <c r="P281" s="219">
        <v>0</v>
      </c>
      <c r="Q281" s="219">
        <v>0</v>
      </c>
      <c r="R281" s="219">
        <v>0</v>
      </c>
      <c r="S281" s="220">
        <v>0</v>
      </c>
      <c r="T281" s="490">
        <f t="shared" si="24"/>
        <v>0</v>
      </c>
      <c r="U281" s="221" t="str">
        <f t="shared" si="25"/>
        <v/>
      </c>
      <c r="V281" s="490">
        <f t="shared" si="26"/>
        <v>0</v>
      </c>
      <c r="W281" s="221" t="str">
        <f t="shared" si="27"/>
        <v/>
      </c>
      <c r="X281" s="490">
        <f t="shared" si="28"/>
        <v>0</v>
      </c>
      <c r="Y281" s="221" t="str">
        <f t="shared" si="29"/>
        <v/>
      </c>
    </row>
    <row r="282" spans="1:25" ht="21">
      <c r="A282" s="188" t="s">
        <v>675</v>
      </c>
      <c r="B282" s="201" t="s">
        <v>659</v>
      </c>
      <c r="C282" s="155" t="s">
        <v>2576</v>
      </c>
      <c r="D282" s="155" t="s">
        <v>3670</v>
      </c>
      <c r="E282" s="150" t="s">
        <v>674</v>
      </c>
      <c r="F282" s="152" t="s">
        <v>673</v>
      </c>
      <c r="G282" s="250" t="s">
        <v>458</v>
      </c>
      <c r="H282" s="250" t="s">
        <v>4292</v>
      </c>
      <c r="I282" s="175" t="s">
        <v>666</v>
      </c>
      <c r="J282" s="263" t="s">
        <v>4149</v>
      </c>
      <c r="K282" s="184" t="s">
        <v>4151</v>
      </c>
      <c r="L282" s="2" t="s">
        <v>1753</v>
      </c>
      <c r="M282" s="167"/>
      <c r="N282" s="218">
        <v>14250.98</v>
      </c>
      <c r="O282" s="219">
        <v>17000</v>
      </c>
      <c r="P282" s="219">
        <v>17000</v>
      </c>
      <c r="Q282" s="219">
        <v>17000</v>
      </c>
      <c r="R282" s="219">
        <v>17000</v>
      </c>
      <c r="S282" s="220">
        <v>17000</v>
      </c>
      <c r="T282" s="490">
        <f t="shared" si="24"/>
        <v>2749.0200000000004</v>
      </c>
      <c r="U282" s="221">
        <f t="shared" si="25"/>
        <v>0.19290041807651126</v>
      </c>
      <c r="V282" s="490">
        <f t="shared" si="26"/>
        <v>0</v>
      </c>
      <c r="W282" s="221">
        <f t="shared" si="27"/>
        <v>0</v>
      </c>
      <c r="X282" s="490">
        <f t="shared" si="28"/>
        <v>0</v>
      </c>
      <c r="Y282" s="221">
        <f t="shared" si="29"/>
        <v>0</v>
      </c>
    </row>
    <row r="283" spans="1:25" ht="26.25" customHeight="1">
      <c r="A283" s="189" t="s">
        <v>676</v>
      </c>
      <c r="B283" s="200" t="s">
        <v>659</v>
      </c>
      <c r="C283" s="164" t="s">
        <v>2577</v>
      </c>
      <c r="D283" s="164" t="s">
        <v>3672</v>
      </c>
      <c r="E283" s="156" t="s">
        <v>678</v>
      </c>
      <c r="F283" s="151" t="s">
        <v>677</v>
      </c>
      <c r="G283" s="250"/>
      <c r="H283" s="250"/>
      <c r="I283" s="175"/>
      <c r="J283" s="263"/>
      <c r="K283" s="184"/>
      <c r="M283" s="167"/>
      <c r="N283" s="218">
        <v>0</v>
      </c>
      <c r="O283" s="219">
        <v>0</v>
      </c>
      <c r="P283" s="219">
        <v>0</v>
      </c>
      <c r="Q283" s="219">
        <v>0</v>
      </c>
      <c r="R283" s="219">
        <v>0</v>
      </c>
      <c r="S283" s="220">
        <v>0</v>
      </c>
      <c r="T283" s="490">
        <f t="shared" si="24"/>
        <v>0</v>
      </c>
      <c r="U283" s="221" t="str">
        <f t="shared" si="25"/>
        <v/>
      </c>
      <c r="V283" s="490">
        <f t="shared" si="26"/>
        <v>0</v>
      </c>
      <c r="W283" s="221" t="str">
        <f t="shared" si="27"/>
        <v/>
      </c>
      <c r="X283" s="490">
        <f t="shared" si="28"/>
        <v>0</v>
      </c>
      <c r="Y283" s="221" t="str">
        <f t="shared" si="29"/>
        <v/>
      </c>
    </row>
    <row r="284" spans="1:25" ht="26.25" customHeight="1">
      <c r="A284" s="190" t="s">
        <v>679</v>
      </c>
      <c r="B284" s="202" t="s">
        <v>659</v>
      </c>
      <c r="C284" s="157" t="s">
        <v>2577</v>
      </c>
      <c r="D284" s="157" t="s">
        <v>3670</v>
      </c>
      <c r="E284" s="150" t="s">
        <v>678</v>
      </c>
      <c r="F284" s="152" t="s">
        <v>677</v>
      </c>
      <c r="G284" s="250" t="s">
        <v>458</v>
      </c>
      <c r="H284" s="250" t="s">
        <v>4292</v>
      </c>
      <c r="I284" s="175" t="s">
        <v>666</v>
      </c>
      <c r="J284" s="263" t="s">
        <v>4149</v>
      </c>
      <c r="K284" s="184" t="s">
        <v>4151</v>
      </c>
      <c r="L284" s="2" t="s">
        <v>1753</v>
      </c>
      <c r="M284" s="167"/>
      <c r="N284" s="218">
        <v>40</v>
      </c>
      <c r="O284" s="219">
        <v>1000</v>
      </c>
      <c r="P284" s="219">
        <v>1000</v>
      </c>
      <c r="Q284" s="219">
        <v>1000</v>
      </c>
      <c r="R284" s="219">
        <v>1000</v>
      </c>
      <c r="S284" s="220">
        <v>1000</v>
      </c>
      <c r="T284" s="490">
        <f t="shared" si="24"/>
        <v>960</v>
      </c>
      <c r="U284" s="221">
        <f t="shared" si="25"/>
        <v>24</v>
      </c>
      <c r="V284" s="490">
        <f t="shared" si="26"/>
        <v>0</v>
      </c>
      <c r="W284" s="221">
        <f t="shared" si="27"/>
        <v>0</v>
      </c>
      <c r="X284" s="490">
        <f t="shared" si="28"/>
        <v>0</v>
      </c>
      <c r="Y284" s="221">
        <f t="shared" si="29"/>
        <v>0</v>
      </c>
    </row>
    <row r="285" spans="1:25" ht="26.25" customHeight="1">
      <c r="A285" s="190" t="s">
        <v>680</v>
      </c>
      <c r="B285" s="202" t="s">
        <v>659</v>
      </c>
      <c r="C285" s="157" t="s">
        <v>2577</v>
      </c>
      <c r="D285" s="157" t="s">
        <v>3680</v>
      </c>
      <c r="E285" s="152" t="s">
        <v>4294</v>
      </c>
      <c r="F285" s="152" t="s">
        <v>681</v>
      </c>
      <c r="G285" s="250" t="s">
        <v>458</v>
      </c>
      <c r="H285" s="250" t="s">
        <v>4292</v>
      </c>
      <c r="I285" s="175" t="s">
        <v>666</v>
      </c>
      <c r="J285" s="263" t="s">
        <v>4149</v>
      </c>
      <c r="K285" s="184" t="s">
        <v>4151</v>
      </c>
      <c r="L285" s="2" t="s">
        <v>1753</v>
      </c>
      <c r="M285" s="167"/>
      <c r="N285" s="218">
        <v>16526.72</v>
      </c>
      <c r="O285" s="219">
        <v>15000</v>
      </c>
      <c r="P285" s="219">
        <v>18000</v>
      </c>
      <c r="Q285" s="219">
        <v>20000</v>
      </c>
      <c r="R285" s="219">
        <v>20000</v>
      </c>
      <c r="S285" s="220">
        <v>20000</v>
      </c>
      <c r="T285" s="490">
        <f t="shared" si="24"/>
        <v>3473.2799999999988</v>
      </c>
      <c r="U285" s="221">
        <f t="shared" si="25"/>
        <v>0.21016148394841799</v>
      </c>
      <c r="V285" s="490">
        <f t="shared" si="26"/>
        <v>5000</v>
      </c>
      <c r="W285" s="221">
        <f t="shared" si="27"/>
        <v>0.33333333333333331</v>
      </c>
      <c r="X285" s="490">
        <f t="shared" si="28"/>
        <v>2000</v>
      </c>
      <c r="Y285" s="221">
        <f t="shared" si="29"/>
        <v>0.1111111111111111</v>
      </c>
    </row>
    <row r="286" spans="1:25" ht="26.25" customHeight="1">
      <c r="A286" s="189" t="s">
        <v>682</v>
      </c>
      <c r="B286" s="200" t="s">
        <v>659</v>
      </c>
      <c r="C286" s="164" t="s">
        <v>2699</v>
      </c>
      <c r="D286" s="164" t="s">
        <v>3672</v>
      </c>
      <c r="E286" s="156" t="s">
        <v>684</v>
      </c>
      <c r="F286" s="151" t="s">
        <v>683</v>
      </c>
      <c r="G286" s="250"/>
      <c r="H286" s="250"/>
      <c r="I286" s="175"/>
      <c r="J286" s="263"/>
      <c r="K286" s="184"/>
      <c r="M286" s="167"/>
      <c r="N286" s="218">
        <v>0</v>
      </c>
      <c r="O286" s="219">
        <v>0</v>
      </c>
      <c r="P286" s="219">
        <v>0</v>
      </c>
      <c r="Q286" s="219">
        <v>0</v>
      </c>
      <c r="R286" s="219">
        <v>0</v>
      </c>
      <c r="S286" s="220">
        <v>0</v>
      </c>
      <c r="T286" s="490">
        <f t="shared" si="24"/>
        <v>0</v>
      </c>
      <c r="U286" s="221" t="str">
        <f t="shared" si="25"/>
        <v/>
      </c>
      <c r="V286" s="490">
        <f t="shared" si="26"/>
        <v>0</v>
      </c>
      <c r="W286" s="221" t="str">
        <f t="shared" si="27"/>
        <v/>
      </c>
      <c r="X286" s="490">
        <f t="shared" si="28"/>
        <v>0</v>
      </c>
      <c r="Y286" s="221" t="str">
        <f t="shared" si="29"/>
        <v/>
      </c>
    </row>
    <row r="287" spans="1:25" ht="26.25" customHeight="1">
      <c r="A287" s="188" t="s">
        <v>685</v>
      </c>
      <c r="B287" s="201" t="s">
        <v>659</v>
      </c>
      <c r="C287" s="155" t="s">
        <v>2699</v>
      </c>
      <c r="D287" s="155" t="s">
        <v>3670</v>
      </c>
      <c r="E287" s="150" t="s">
        <v>4341</v>
      </c>
      <c r="F287" s="152" t="s">
        <v>4342</v>
      </c>
      <c r="G287" s="250" t="s">
        <v>458</v>
      </c>
      <c r="H287" s="250" t="s">
        <v>4292</v>
      </c>
      <c r="I287" s="175" t="s">
        <v>666</v>
      </c>
      <c r="J287" s="263" t="s">
        <v>4149</v>
      </c>
      <c r="K287" s="184" t="s">
        <v>4151</v>
      </c>
      <c r="L287" s="2" t="s">
        <v>1753</v>
      </c>
      <c r="M287" s="167"/>
      <c r="N287" s="218">
        <v>1574146.83</v>
      </c>
      <c r="O287" s="219">
        <v>1509000</v>
      </c>
      <c r="P287" s="219">
        <v>1425000</v>
      </c>
      <c r="Q287" s="219">
        <v>1425000</v>
      </c>
      <c r="R287" s="219">
        <v>1425000</v>
      </c>
      <c r="S287" s="220">
        <v>1425000</v>
      </c>
      <c r="T287" s="490">
        <f t="shared" si="24"/>
        <v>-149146.83000000007</v>
      </c>
      <c r="U287" s="221">
        <f t="shared" si="25"/>
        <v>-9.474772439112307E-2</v>
      </c>
      <c r="V287" s="490">
        <f t="shared" si="26"/>
        <v>-84000</v>
      </c>
      <c r="W287" s="221">
        <f t="shared" si="27"/>
        <v>-5.5666003976143144E-2</v>
      </c>
      <c r="X287" s="490">
        <f t="shared" si="28"/>
        <v>0</v>
      </c>
      <c r="Y287" s="221">
        <f t="shared" si="29"/>
        <v>0</v>
      </c>
    </row>
    <row r="288" spans="1:25" ht="26.25" customHeight="1">
      <c r="A288" s="188" t="s">
        <v>4333</v>
      </c>
      <c r="B288" s="201" t="s">
        <v>659</v>
      </c>
      <c r="C288" s="155" t="s">
        <v>2699</v>
      </c>
      <c r="D288" s="155" t="s">
        <v>3680</v>
      </c>
      <c r="E288" s="150" t="s">
        <v>4334</v>
      </c>
      <c r="F288" s="152" t="s">
        <v>4335</v>
      </c>
      <c r="G288" s="250" t="s">
        <v>449</v>
      </c>
      <c r="H288" s="250" t="s">
        <v>4293</v>
      </c>
      <c r="I288" s="175" t="s">
        <v>671</v>
      </c>
      <c r="J288" s="263" t="s">
        <v>4149</v>
      </c>
      <c r="K288" s="184" t="s">
        <v>4336</v>
      </c>
      <c r="L288" s="2" t="s">
        <v>1753</v>
      </c>
      <c r="M288" s="167"/>
      <c r="N288" s="218">
        <v>26415.53</v>
      </c>
      <c r="O288" s="219">
        <v>38000</v>
      </c>
      <c r="P288" s="219">
        <v>32500</v>
      </c>
      <c r="Q288" s="219">
        <v>32500</v>
      </c>
      <c r="R288" s="219">
        <v>32500</v>
      </c>
      <c r="S288" s="220">
        <v>32500</v>
      </c>
      <c r="T288" s="490">
        <f t="shared" si="24"/>
        <v>6084.4700000000012</v>
      </c>
      <c r="U288" s="221">
        <f t="shared" si="25"/>
        <v>0.23033685108722032</v>
      </c>
      <c r="V288" s="490">
        <f t="shared" si="26"/>
        <v>-5500</v>
      </c>
      <c r="W288" s="221">
        <f t="shared" si="27"/>
        <v>-0.14473684210526316</v>
      </c>
      <c r="X288" s="490">
        <f t="shared" si="28"/>
        <v>0</v>
      </c>
      <c r="Y288" s="221">
        <f t="shared" si="29"/>
        <v>0</v>
      </c>
    </row>
    <row r="289" spans="1:25" ht="26.25" customHeight="1">
      <c r="A289" s="189" t="s">
        <v>686</v>
      </c>
      <c r="B289" s="200" t="s">
        <v>659</v>
      </c>
      <c r="C289" s="164" t="s">
        <v>3224</v>
      </c>
      <c r="D289" s="164" t="s">
        <v>3672</v>
      </c>
      <c r="E289" s="156" t="s">
        <v>688</v>
      </c>
      <c r="F289" s="151" t="s">
        <v>687</v>
      </c>
      <c r="G289" s="250"/>
      <c r="H289" s="250"/>
      <c r="I289" s="175"/>
      <c r="J289" s="263"/>
      <c r="K289" s="184"/>
      <c r="M289" s="167"/>
      <c r="N289" s="218">
        <v>0</v>
      </c>
      <c r="O289" s="219">
        <v>0</v>
      </c>
      <c r="P289" s="219">
        <v>0</v>
      </c>
      <c r="Q289" s="219">
        <v>0</v>
      </c>
      <c r="R289" s="219">
        <v>0</v>
      </c>
      <c r="S289" s="220">
        <v>0</v>
      </c>
      <c r="T289" s="490">
        <f t="shared" si="24"/>
        <v>0</v>
      </c>
      <c r="U289" s="221" t="str">
        <f t="shared" si="25"/>
        <v/>
      </c>
      <c r="V289" s="490">
        <f t="shared" si="26"/>
        <v>0</v>
      </c>
      <c r="W289" s="221" t="str">
        <f t="shared" si="27"/>
        <v/>
      </c>
      <c r="X289" s="490">
        <f t="shared" si="28"/>
        <v>0</v>
      </c>
      <c r="Y289" s="221" t="str">
        <f t="shared" si="29"/>
        <v/>
      </c>
    </row>
    <row r="290" spans="1:25" ht="26.25" customHeight="1">
      <c r="A290" s="188" t="s">
        <v>689</v>
      </c>
      <c r="B290" s="201" t="s">
        <v>659</v>
      </c>
      <c r="C290" s="155" t="s">
        <v>3224</v>
      </c>
      <c r="D290" s="155" t="s">
        <v>3670</v>
      </c>
      <c r="E290" s="150" t="s">
        <v>688</v>
      </c>
      <c r="F290" s="152" t="s">
        <v>687</v>
      </c>
      <c r="G290" s="250" t="s">
        <v>458</v>
      </c>
      <c r="H290" s="250" t="s">
        <v>4292</v>
      </c>
      <c r="I290" s="175" t="s">
        <v>666</v>
      </c>
      <c r="J290" s="263" t="s">
        <v>4149</v>
      </c>
      <c r="K290" s="184" t="s">
        <v>4151</v>
      </c>
      <c r="L290" s="3" t="s">
        <v>2553</v>
      </c>
      <c r="M290" s="167"/>
      <c r="N290" s="218">
        <v>3004737.29</v>
      </c>
      <c r="O290" s="219">
        <v>3400000</v>
      </c>
      <c r="P290" s="219">
        <v>3000000</v>
      </c>
      <c r="Q290" s="219">
        <v>3000000</v>
      </c>
      <c r="R290" s="219">
        <v>3000000</v>
      </c>
      <c r="S290" s="220">
        <v>3000000</v>
      </c>
      <c r="T290" s="490">
        <f t="shared" si="24"/>
        <v>-4737.2900000000373</v>
      </c>
      <c r="U290" s="221">
        <f t="shared" si="25"/>
        <v>-1.5766070517266543E-3</v>
      </c>
      <c r="V290" s="490">
        <f t="shared" si="26"/>
        <v>-400000</v>
      </c>
      <c r="W290" s="221">
        <f t="shared" si="27"/>
        <v>-0.11764705882352941</v>
      </c>
      <c r="X290" s="490">
        <f t="shared" si="28"/>
        <v>0</v>
      </c>
      <c r="Y290" s="221">
        <f t="shared" si="29"/>
        <v>0</v>
      </c>
    </row>
    <row r="291" spans="1:25" ht="36.75" customHeight="1">
      <c r="A291" s="189" t="s">
        <v>690</v>
      </c>
      <c r="B291" s="200" t="s">
        <v>659</v>
      </c>
      <c r="C291" s="164" t="s">
        <v>3674</v>
      </c>
      <c r="D291" s="164" t="s">
        <v>3672</v>
      </c>
      <c r="E291" s="156" t="s">
        <v>1765</v>
      </c>
      <c r="F291" s="151" t="s">
        <v>691</v>
      </c>
      <c r="G291" s="250"/>
      <c r="H291" s="250"/>
      <c r="I291" s="175"/>
      <c r="J291" s="263"/>
      <c r="K291" s="184"/>
      <c r="M291" s="167"/>
      <c r="N291" s="218">
        <v>0</v>
      </c>
      <c r="O291" s="219">
        <v>0</v>
      </c>
      <c r="P291" s="219">
        <v>0</v>
      </c>
      <c r="Q291" s="219">
        <v>0</v>
      </c>
      <c r="R291" s="219">
        <v>0</v>
      </c>
      <c r="S291" s="220">
        <v>0</v>
      </c>
      <c r="T291" s="490">
        <f t="shared" si="24"/>
        <v>0</v>
      </c>
      <c r="U291" s="221" t="str">
        <f t="shared" si="25"/>
        <v/>
      </c>
      <c r="V291" s="490">
        <f t="shared" si="26"/>
        <v>0</v>
      </c>
      <c r="W291" s="221" t="str">
        <f t="shared" si="27"/>
        <v/>
      </c>
      <c r="X291" s="490">
        <f t="shared" si="28"/>
        <v>0</v>
      </c>
      <c r="Y291" s="221" t="str">
        <f t="shared" si="29"/>
        <v/>
      </c>
    </row>
    <row r="292" spans="1:25" ht="37.5" customHeight="1">
      <c r="A292" s="188" t="s">
        <v>1766</v>
      </c>
      <c r="B292" s="201" t="s">
        <v>659</v>
      </c>
      <c r="C292" s="155" t="s">
        <v>3674</v>
      </c>
      <c r="D292" s="155" t="s">
        <v>3670</v>
      </c>
      <c r="E292" s="150" t="s">
        <v>1765</v>
      </c>
      <c r="F292" s="152" t="s">
        <v>691</v>
      </c>
      <c r="G292" s="250" t="s">
        <v>458</v>
      </c>
      <c r="H292" s="250" t="s">
        <v>4292</v>
      </c>
      <c r="I292" s="175" t="s">
        <v>666</v>
      </c>
      <c r="J292" s="263" t="s">
        <v>4149</v>
      </c>
      <c r="K292" s="184" t="s">
        <v>4151</v>
      </c>
      <c r="L292" s="2" t="s">
        <v>1753</v>
      </c>
      <c r="M292" s="167"/>
      <c r="N292" s="218">
        <v>2029.36</v>
      </c>
      <c r="O292" s="219">
        <v>1000</v>
      </c>
      <c r="P292" s="219">
        <v>2200</v>
      </c>
      <c r="Q292" s="219">
        <v>2200</v>
      </c>
      <c r="R292" s="219">
        <v>2200</v>
      </c>
      <c r="S292" s="220">
        <v>2200</v>
      </c>
      <c r="T292" s="490">
        <f t="shared" si="24"/>
        <v>170.6400000000001</v>
      </c>
      <c r="U292" s="221">
        <f t="shared" si="25"/>
        <v>8.4085623053573588E-2</v>
      </c>
      <c r="V292" s="490">
        <f t="shared" si="26"/>
        <v>1200</v>
      </c>
      <c r="W292" s="221">
        <f t="shared" si="27"/>
        <v>1.2</v>
      </c>
      <c r="X292" s="490">
        <f t="shared" si="28"/>
        <v>0</v>
      </c>
      <c r="Y292" s="221">
        <f t="shared" si="29"/>
        <v>0</v>
      </c>
    </row>
    <row r="293" spans="1:25" ht="18.75" customHeight="1">
      <c r="A293" s="189" t="s">
        <v>1767</v>
      </c>
      <c r="B293" s="200" t="s">
        <v>659</v>
      </c>
      <c r="C293" s="164" t="s">
        <v>3952</v>
      </c>
      <c r="D293" s="164" t="s">
        <v>3672</v>
      </c>
      <c r="E293" s="156" t="s">
        <v>1769</v>
      </c>
      <c r="F293" s="151" t="s">
        <v>1768</v>
      </c>
      <c r="G293" s="250"/>
      <c r="H293" s="250"/>
      <c r="I293" s="175"/>
      <c r="J293" s="263"/>
      <c r="K293" s="184"/>
      <c r="M293" s="167"/>
      <c r="N293" s="218">
        <v>0</v>
      </c>
      <c r="O293" s="219">
        <v>0</v>
      </c>
      <c r="P293" s="219">
        <v>0</v>
      </c>
      <c r="Q293" s="219">
        <v>0</v>
      </c>
      <c r="R293" s="219">
        <v>0</v>
      </c>
      <c r="S293" s="220">
        <v>0</v>
      </c>
      <c r="T293" s="490">
        <f t="shared" si="24"/>
        <v>0</v>
      </c>
      <c r="U293" s="221" t="str">
        <f t="shared" si="25"/>
        <v/>
      </c>
      <c r="V293" s="490">
        <f t="shared" si="26"/>
        <v>0</v>
      </c>
      <c r="W293" s="221" t="str">
        <f t="shared" si="27"/>
        <v/>
      </c>
      <c r="X293" s="490">
        <f t="shared" si="28"/>
        <v>0</v>
      </c>
      <c r="Y293" s="221" t="str">
        <f t="shared" si="29"/>
        <v/>
      </c>
    </row>
    <row r="294" spans="1:25" ht="18.75" customHeight="1">
      <c r="A294" s="188" t="s">
        <v>1770</v>
      </c>
      <c r="B294" s="201" t="s">
        <v>659</v>
      </c>
      <c r="C294" s="155" t="s">
        <v>3952</v>
      </c>
      <c r="D294" s="155" t="s">
        <v>3670</v>
      </c>
      <c r="E294" s="150" t="s">
        <v>1769</v>
      </c>
      <c r="F294" s="152" t="s">
        <v>1768</v>
      </c>
      <c r="G294" s="250" t="s">
        <v>458</v>
      </c>
      <c r="H294" s="250" t="s">
        <v>4292</v>
      </c>
      <c r="I294" s="175" t="s">
        <v>666</v>
      </c>
      <c r="J294" s="263" t="s">
        <v>4149</v>
      </c>
      <c r="K294" s="184" t="s">
        <v>4151</v>
      </c>
      <c r="L294" s="2" t="s">
        <v>1753</v>
      </c>
      <c r="M294" s="167"/>
      <c r="N294" s="218">
        <v>0</v>
      </c>
      <c r="O294" s="219">
        <v>0</v>
      </c>
      <c r="P294" s="219">
        <v>0</v>
      </c>
      <c r="Q294" s="219">
        <v>0</v>
      </c>
      <c r="R294" s="219">
        <v>0</v>
      </c>
      <c r="S294" s="220">
        <v>0</v>
      </c>
      <c r="T294" s="490">
        <f t="shared" si="24"/>
        <v>0</v>
      </c>
      <c r="U294" s="221" t="str">
        <f t="shared" si="25"/>
        <v/>
      </c>
      <c r="V294" s="490">
        <f t="shared" si="26"/>
        <v>0</v>
      </c>
      <c r="W294" s="221" t="str">
        <f t="shared" si="27"/>
        <v/>
      </c>
      <c r="X294" s="490">
        <f t="shared" si="28"/>
        <v>0</v>
      </c>
      <c r="Y294" s="221" t="str">
        <f t="shared" si="29"/>
        <v/>
      </c>
    </row>
    <row r="295" spans="1:25" ht="18.75" customHeight="1">
      <c r="A295" s="189" t="s">
        <v>1771</v>
      </c>
      <c r="B295" s="200" t="s">
        <v>659</v>
      </c>
      <c r="C295" s="164" t="s">
        <v>2799</v>
      </c>
      <c r="D295" s="164" t="s">
        <v>3672</v>
      </c>
      <c r="E295" s="156" t="s">
        <v>1773</v>
      </c>
      <c r="F295" s="151" t="s">
        <v>1772</v>
      </c>
      <c r="G295" s="250"/>
      <c r="H295" s="250"/>
      <c r="I295" s="175"/>
      <c r="J295" s="263"/>
      <c r="K295" s="184"/>
      <c r="M295" s="167"/>
      <c r="N295" s="218">
        <v>0</v>
      </c>
      <c r="O295" s="219">
        <v>0</v>
      </c>
      <c r="P295" s="219">
        <v>0</v>
      </c>
      <c r="Q295" s="219">
        <v>0</v>
      </c>
      <c r="R295" s="219">
        <v>0</v>
      </c>
      <c r="S295" s="220">
        <v>0</v>
      </c>
      <c r="T295" s="490">
        <f t="shared" si="24"/>
        <v>0</v>
      </c>
      <c r="U295" s="221" t="str">
        <f t="shared" si="25"/>
        <v/>
      </c>
      <c r="V295" s="490">
        <f t="shared" si="26"/>
        <v>0</v>
      </c>
      <c r="W295" s="221" t="str">
        <f t="shared" si="27"/>
        <v/>
      </c>
      <c r="X295" s="490">
        <f t="shared" si="28"/>
        <v>0</v>
      </c>
      <c r="Y295" s="221" t="str">
        <f t="shared" si="29"/>
        <v/>
      </c>
    </row>
    <row r="296" spans="1:25" ht="25.5" customHeight="1">
      <c r="A296" s="188" t="s">
        <v>1774</v>
      </c>
      <c r="B296" s="201" t="s">
        <v>659</v>
      </c>
      <c r="C296" s="157" t="s">
        <v>2799</v>
      </c>
      <c r="D296" s="157" t="s">
        <v>3670</v>
      </c>
      <c r="E296" s="152" t="s">
        <v>4295</v>
      </c>
      <c r="F296" s="159" t="s">
        <v>4296</v>
      </c>
      <c r="G296" s="250" t="s">
        <v>446</v>
      </c>
      <c r="H296" s="250" t="s">
        <v>4297</v>
      </c>
      <c r="I296" s="175" t="s">
        <v>1775</v>
      </c>
      <c r="J296" s="263" t="s">
        <v>4149</v>
      </c>
      <c r="K296" s="184" t="s">
        <v>4151</v>
      </c>
      <c r="L296" s="2" t="s">
        <v>1753</v>
      </c>
      <c r="M296" s="167"/>
      <c r="N296" s="218">
        <v>650896.99</v>
      </c>
      <c r="O296" s="219">
        <v>630000</v>
      </c>
      <c r="P296" s="219">
        <v>730000</v>
      </c>
      <c r="Q296" s="219">
        <v>730000</v>
      </c>
      <c r="R296" s="219">
        <v>730000</v>
      </c>
      <c r="S296" s="220">
        <v>730000</v>
      </c>
      <c r="T296" s="490">
        <f t="shared" si="24"/>
        <v>79103.010000000009</v>
      </c>
      <c r="U296" s="221">
        <f t="shared" si="25"/>
        <v>0.12152922999382745</v>
      </c>
      <c r="V296" s="490">
        <f t="shared" si="26"/>
        <v>100000</v>
      </c>
      <c r="W296" s="221">
        <f t="shared" si="27"/>
        <v>0.15873015873015872</v>
      </c>
      <c r="X296" s="490">
        <f t="shared" si="28"/>
        <v>0</v>
      </c>
      <c r="Y296" s="221">
        <f t="shared" si="29"/>
        <v>0</v>
      </c>
    </row>
    <row r="297" spans="1:25" ht="25.5" customHeight="1">
      <c r="A297" s="188" t="s">
        <v>4298</v>
      </c>
      <c r="B297" s="201" t="s">
        <v>659</v>
      </c>
      <c r="C297" s="157" t="s">
        <v>2799</v>
      </c>
      <c r="D297" s="157" t="s">
        <v>3680</v>
      </c>
      <c r="E297" s="152" t="s">
        <v>4299</v>
      </c>
      <c r="F297" s="159" t="s">
        <v>4300</v>
      </c>
      <c r="G297" s="250" t="s">
        <v>458</v>
      </c>
      <c r="H297" s="250" t="s">
        <v>4292</v>
      </c>
      <c r="I297" s="175" t="s">
        <v>666</v>
      </c>
      <c r="J297" s="263" t="s">
        <v>4149</v>
      </c>
      <c r="K297" s="184" t="s">
        <v>4151</v>
      </c>
      <c r="L297" s="2" t="s">
        <v>1753</v>
      </c>
      <c r="M297" s="167"/>
      <c r="N297" s="218">
        <v>0</v>
      </c>
      <c r="O297" s="219">
        <v>0</v>
      </c>
      <c r="P297" s="219">
        <v>0</v>
      </c>
      <c r="Q297" s="219">
        <v>0</v>
      </c>
      <c r="R297" s="219">
        <v>0</v>
      </c>
      <c r="S297" s="220">
        <v>0</v>
      </c>
      <c r="T297" s="490">
        <f t="shared" si="24"/>
        <v>0</v>
      </c>
      <c r="U297" s="221" t="str">
        <f t="shared" si="25"/>
        <v/>
      </c>
      <c r="V297" s="490">
        <f t="shared" si="26"/>
        <v>0</v>
      </c>
      <c r="W297" s="221" t="str">
        <f t="shared" si="27"/>
        <v/>
      </c>
      <c r="X297" s="490">
        <f t="shared" si="28"/>
        <v>0</v>
      </c>
      <c r="Y297" s="221" t="str">
        <f t="shared" si="29"/>
        <v/>
      </c>
    </row>
    <row r="298" spans="1:25" ht="18.75" customHeight="1">
      <c r="A298" s="189" t="s">
        <v>1776</v>
      </c>
      <c r="B298" s="200" t="s">
        <v>659</v>
      </c>
      <c r="C298" s="164" t="s">
        <v>2801</v>
      </c>
      <c r="D298" s="164" t="s">
        <v>3672</v>
      </c>
      <c r="E298" s="156" t="s">
        <v>1778</v>
      </c>
      <c r="F298" s="151" t="s">
        <v>1777</v>
      </c>
      <c r="G298" s="250"/>
      <c r="H298" s="250"/>
      <c r="I298" s="175"/>
      <c r="J298" s="263"/>
      <c r="K298" s="184"/>
      <c r="M298" s="167"/>
      <c r="N298" s="218">
        <v>0</v>
      </c>
      <c r="O298" s="219">
        <v>0</v>
      </c>
      <c r="P298" s="219">
        <v>0</v>
      </c>
      <c r="Q298" s="219">
        <v>0</v>
      </c>
      <c r="R298" s="219">
        <v>0</v>
      </c>
      <c r="S298" s="220">
        <v>0</v>
      </c>
      <c r="T298" s="490">
        <f t="shared" si="24"/>
        <v>0</v>
      </c>
      <c r="U298" s="221" t="str">
        <f t="shared" si="25"/>
        <v/>
      </c>
      <c r="V298" s="490">
        <f t="shared" si="26"/>
        <v>0</v>
      </c>
      <c r="W298" s="221" t="str">
        <f t="shared" si="27"/>
        <v/>
      </c>
      <c r="X298" s="490">
        <f t="shared" si="28"/>
        <v>0</v>
      </c>
      <c r="Y298" s="221" t="str">
        <f t="shared" si="29"/>
        <v/>
      </c>
    </row>
    <row r="299" spans="1:25" ht="18.75" customHeight="1">
      <c r="A299" s="188" t="s">
        <v>1779</v>
      </c>
      <c r="B299" s="201" t="s">
        <v>659</v>
      </c>
      <c r="C299" s="155" t="s">
        <v>2801</v>
      </c>
      <c r="D299" s="155" t="s">
        <v>3670</v>
      </c>
      <c r="E299" s="150" t="s">
        <v>1778</v>
      </c>
      <c r="F299" s="152" t="s">
        <v>1777</v>
      </c>
      <c r="G299" s="250" t="s">
        <v>458</v>
      </c>
      <c r="H299" s="250" t="s">
        <v>4292</v>
      </c>
      <c r="I299" s="175" t="s">
        <v>666</v>
      </c>
      <c r="J299" s="263" t="s">
        <v>4149</v>
      </c>
      <c r="K299" s="184" t="s">
        <v>4151</v>
      </c>
      <c r="L299" s="2" t="s">
        <v>1753</v>
      </c>
      <c r="M299" s="167"/>
      <c r="N299" s="218">
        <v>104257.76</v>
      </c>
      <c r="O299" s="219">
        <v>100800</v>
      </c>
      <c r="P299" s="219">
        <v>124000</v>
      </c>
      <c r="Q299" s="219">
        <v>124000</v>
      </c>
      <c r="R299" s="219">
        <v>124000</v>
      </c>
      <c r="S299" s="220">
        <v>124000</v>
      </c>
      <c r="T299" s="490">
        <f t="shared" si="24"/>
        <v>19742.240000000005</v>
      </c>
      <c r="U299" s="221">
        <f t="shared" si="25"/>
        <v>0.18935990951656745</v>
      </c>
      <c r="V299" s="490">
        <f t="shared" si="26"/>
        <v>23200</v>
      </c>
      <c r="W299" s="221">
        <f t="shared" si="27"/>
        <v>0.23015873015873015</v>
      </c>
      <c r="X299" s="490">
        <f t="shared" si="28"/>
        <v>0</v>
      </c>
      <c r="Y299" s="221">
        <f t="shared" si="29"/>
        <v>0</v>
      </c>
    </row>
    <row r="300" spans="1:25" ht="37.5" customHeight="1">
      <c r="A300" s="189" t="s">
        <v>5338</v>
      </c>
      <c r="B300" s="450" t="s">
        <v>659</v>
      </c>
      <c r="C300" s="449" t="s">
        <v>5339</v>
      </c>
      <c r="D300" s="449" t="s">
        <v>3672</v>
      </c>
      <c r="E300" s="448" t="s">
        <v>5340</v>
      </c>
      <c r="F300" s="448" t="s">
        <v>5341</v>
      </c>
      <c r="G300" s="445"/>
      <c r="H300" s="445"/>
      <c r="I300" s="446"/>
      <c r="J300" s="447"/>
      <c r="K300" s="452"/>
      <c r="L300" s="454"/>
      <c r="M300" s="167"/>
      <c r="N300" s="218">
        <v>0</v>
      </c>
      <c r="O300" s="219">
        <v>0</v>
      </c>
      <c r="P300" s="219">
        <v>0</v>
      </c>
      <c r="Q300" s="219">
        <v>0</v>
      </c>
      <c r="R300" s="219">
        <v>0</v>
      </c>
      <c r="S300" s="220">
        <v>0</v>
      </c>
      <c r="T300" s="490">
        <f t="shared" si="24"/>
        <v>0</v>
      </c>
      <c r="U300" s="221" t="str">
        <f t="shared" si="25"/>
        <v/>
      </c>
      <c r="V300" s="490">
        <f t="shared" si="26"/>
        <v>0</v>
      </c>
      <c r="W300" s="221" t="str">
        <f t="shared" si="27"/>
        <v/>
      </c>
      <c r="X300" s="490">
        <f t="shared" si="28"/>
        <v>0</v>
      </c>
      <c r="Y300" s="221" t="str">
        <f t="shared" si="29"/>
        <v/>
      </c>
    </row>
    <row r="301" spans="1:25" ht="27" customHeight="1">
      <c r="A301" s="188" t="s">
        <v>5342</v>
      </c>
      <c r="B301" s="442" t="s">
        <v>659</v>
      </c>
      <c r="C301" s="443" t="s">
        <v>5339</v>
      </c>
      <c r="D301" s="443" t="s">
        <v>3670</v>
      </c>
      <c r="E301" s="444" t="s">
        <v>5340</v>
      </c>
      <c r="F301" s="444" t="s">
        <v>5341</v>
      </c>
      <c r="G301" s="445" t="s">
        <v>452</v>
      </c>
      <c r="H301" s="445" t="s">
        <v>4149</v>
      </c>
      <c r="I301" s="446" t="s">
        <v>4336</v>
      </c>
      <c r="J301" s="447" t="s">
        <v>4149</v>
      </c>
      <c r="K301" s="452" t="s">
        <v>4151</v>
      </c>
      <c r="L301" s="453" t="s">
        <v>1753</v>
      </c>
      <c r="M301" s="167"/>
      <c r="N301" s="218">
        <v>0</v>
      </c>
      <c r="O301" s="219">
        <v>0</v>
      </c>
      <c r="P301" s="219">
        <v>0</v>
      </c>
      <c r="Q301" s="219">
        <v>0</v>
      </c>
      <c r="R301" s="219">
        <v>0</v>
      </c>
      <c r="S301" s="220">
        <v>0</v>
      </c>
      <c r="T301" s="490">
        <f t="shared" si="24"/>
        <v>0</v>
      </c>
      <c r="U301" s="221" t="str">
        <f t="shared" si="25"/>
        <v/>
      </c>
      <c r="V301" s="490">
        <f t="shared" si="26"/>
        <v>0</v>
      </c>
      <c r="W301" s="221" t="str">
        <f t="shared" si="27"/>
        <v/>
      </c>
      <c r="X301" s="490">
        <f t="shared" si="28"/>
        <v>0</v>
      </c>
      <c r="Y301" s="221" t="str">
        <f t="shared" si="29"/>
        <v/>
      </c>
    </row>
    <row r="302" spans="1:25" ht="17.25" customHeight="1">
      <c r="A302" s="189" t="s">
        <v>1780</v>
      </c>
      <c r="B302" s="200" t="s">
        <v>659</v>
      </c>
      <c r="C302" s="164" t="s">
        <v>3676</v>
      </c>
      <c r="D302" s="164" t="s">
        <v>3672</v>
      </c>
      <c r="E302" s="156" t="s">
        <v>1782</v>
      </c>
      <c r="F302" s="151" t="s">
        <v>1781</v>
      </c>
      <c r="G302" s="250"/>
      <c r="H302" s="250"/>
      <c r="I302" s="175"/>
      <c r="J302" s="263"/>
      <c r="K302" s="184"/>
      <c r="M302" s="167"/>
      <c r="N302" s="218">
        <v>0</v>
      </c>
      <c r="O302" s="219">
        <v>0</v>
      </c>
      <c r="P302" s="219">
        <v>0</v>
      </c>
      <c r="Q302" s="219">
        <v>0</v>
      </c>
      <c r="R302" s="219">
        <v>0</v>
      </c>
      <c r="S302" s="220">
        <v>0</v>
      </c>
      <c r="T302" s="490">
        <f t="shared" si="24"/>
        <v>0</v>
      </c>
      <c r="U302" s="221" t="str">
        <f t="shared" si="25"/>
        <v/>
      </c>
      <c r="V302" s="490">
        <f t="shared" si="26"/>
        <v>0</v>
      </c>
      <c r="W302" s="221" t="str">
        <f t="shared" si="27"/>
        <v/>
      </c>
      <c r="X302" s="490">
        <f t="shared" si="28"/>
        <v>0</v>
      </c>
      <c r="Y302" s="221" t="str">
        <f t="shared" si="29"/>
        <v/>
      </c>
    </row>
    <row r="303" spans="1:25" ht="17.25" customHeight="1">
      <c r="A303" s="188" t="s">
        <v>1783</v>
      </c>
      <c r="B303" s="201" t="s">
        <v>659</v>
      </c>
      <c r="C303" s="155" t="s">
        <v>3676</v>
      </c>
      <c r="D303" s="155" t="s">
        <v>3670</v>
      </c>
      <c r="E303" s="150" t="s">
        <v>1782</v>
      </c>
      <c r="F303" s="152" t="s">
        <v>1781</v>
      </c>
      <c r="G303" s="250" t="s">
        <v>458</v>
      </c>
      <c r="H303" s="250" t="s">
        <v>4292</v>
      </c>
      <c r="I303" s="175" t="s">
        <v>666</v>
      </c>
      <c r="J303" s="263" t="s">
        <v>4149</v>
      </c>
      <c r="K303" s="184" t="s">
        <v>4151</v>
      </c>
      <c r="L303" s="2" t="s">
        <v>1753</v>
      </c>
      <c r="M303" s="167"/>
      <c r="N303" s="218">
        <v>47371</v>
      </c>
      <c r="O303" s="219">
        <v>83000</v>
      </c>
      <c r="P303" s="219">
        <v>50000</v>
      </c>
      <c r="Q303" s="219">
        <v>50000</v>
      </c>
      <c r="R303" s="219">
        <v>50000</v>
      </c>
      <c r="S303" s="220">
        <v>50000</v>
      </c>
      <c r="T303" s="490">
        <f t="shared" si="24"/>
        <v>2629</v>
      </c>
      <c r="U303" s="221">
        <f t="shared" si="25"/>
        <v>5.5498089548457918E-2</v>
      </c>
      <c r="V303" s="490">
        <f t="shared" si="26"/>
        <v>-33000</v>
      </c>
      <c r="W303" s="221">
        <f t="shared" si="27"/>
        <v>-0.39759036144578314</v>
      </c>
      <c r="X303" s="490">
        <f t="shared" si="28"/>
        <v>0</v>
      </c>
      <c r="Y303" s="221">
        <f t="shared" si="29"/>
        <v>0</v>
      </c>
    </row>
    <row r="304" spans="1:25" ht="47.25" customHeight="1">
      <c r="A304" s="189" t="s">
        <v>1784</v>
      </c>
      <c r="B304" s="200" t="s">
        <v>659</v>
      </c>
      <c r="C304" s="164" t="s">
        <v>3677</v>
      </c>
      <c r="D304" s="164" t="s">
        <v>3672</v>
      </c>
      <c r="E304" s="156" t="s">
        <v>5347</v>
      </c>
      <c r="F304" s="151" t="s">
        <v>5348</v>
      </c>
      <c r="G304" s="250"/>
      <c r="H304" s="250"/>
      <c r="I304" s="175"/>
      <c r="J304" s="263"/>
      <c r="K304" s="184"/>
      <c r="M304" s="167"/>
      <c r="N304" s="218">
        <v>0</v>
      </c>
      <c r="O304" s="219">
        <v>0</v>
      </c>
      <c r="P304" s="219">
        <v>0</v>
      </c>
      <c r="Q304" s="219">
        <v>0</v>
      </c>
      <c r="R304" s="219">
        <v>0</v>
      </c>
      <c r="S304" s="220">
        <v>0</v>
      </c>
      <c r="T304" s="490">
        <f t="shared" si="24"/>
        <v>0</v>
      </c>
      <c r="U304" s="221" t="str">
        <f t="shared" si="25"/>
        <v/>
      </c>
      <c r="V304" s="490">
        <f t="shared" si="26"/>
        <v>0</v>
      </c>
      <c r="W304" s="221" t="str">
        <f t="shared" si="27"/>
        <v/>
      </c>
      <c r="X304" s="490">
        <f t="shared" si="28"/>
        <v>0</v>
      </c>
      <c r="Y304" s="221" t="str">
        <f t="shared" si="29"/>
        <v/>
      </c>
    </row>
    <row r="305" spans="1:25" ht="42">
      <c r="A305" s="188" t="s">
        <v>1785</v>
      </c>
      <c r="B305" s="201" t="s">
        <v>659</v>
      </c>
      <c r="C305" s="155" t="s">
        <v>3677</v>
      </c>
      <c r="D305" s="155" t="s">
        <v>3670</v>
      </c>
      <c r="E305" s="150" t="s">
        <v>5347</v>
      </c>
      <c r="F305" s="152" t="s">
        <v>5348</v>
      </c>
      <c r="G305" s="250" t="s">
        <v>458</v>
      </c>
      <c r="H305" s="250" t="s">
        <v>4292</v>
      </c>
      <c r="I305" s="175" t="s">
        <v>666</v>
      </c>
      <c r="J305" s="263" t="s">
        <v>4149</v>
      </c>
      <c r="K305" s="184" t="s">
        <v>4151</v>
      </c>
      <c r="L305" s="2" t="s">
        <v>1753</v>
      </c>
      <c r="M305" s="167"/>
      <c r="N305" s="218">
        <v>39256.68</v>
      </c>
      <c r="O305" s="219">
        <v>66000</v>
      </c>
      <c r="P305" s="219">
        <v>60000</v>
      </c>
      <c r="Q305" s="219">
        <v>61000</v>
      </c>
      <c r="R305" s="219">
        <v>64000</v>
      </c>
      <c r="S305" s="220">
        <v>64000</v>
      </c>
      <c r="T305" s="490">
        <f t="shared" si="24"/>
        <v>21743.32</v>
      </c>
      <c r="U305" s="221">
        <f t="shared" si="25"/>
        <v>0.55387567160544393</v>
      </c>
      <c r="V305" s="490">
        <f t="shared" si="26"/>
        <v>-5000</v>
      </c>
      <c r="W305" s="221">
        <f t="shared" si="27"/>
        <v>-7.575757575757576E-2</v>
      </c>
      <c r="X305" s="490">
        <f t="shared" si="28"/>
        <v>1000</v>
      </c>
      <c r="Y305" s="221">
        <f t="shared" si="29"/>
        <v>1.6666666666666666E-2</v>
      </c>
    </row>
    <row r="306" spans="1:25" ht="18" customHeight="1">
      <c r="A306" s="187" t="s">
        <v>1786</v>
      </c>
      <c r="B306" s="213" t="s">
        <v>1787</v>
      </c>
      <c r="C306" s="214" t="s">
        <v>3671</v>
      </c>
      <c r="D306" s="214" t="s">
        <v>3672</v>
      </c>
      <c r="E306" s="215" t="s">
        <v>1789</v>
      </c>
      <c r="F306" s="215" t="s">
        <v>1788</v>
      </c>
      <c r="G306" s="249"/>
      <c r="H306" s="249"/>
      <c r="I306" s="216"/>
      <c r="J306" s="262"/>
      <c r="K306" s="217"/>
      <c r="L306" s="282"/>
      <c r="M306" s="228"/>
      <c r="N306" s="218">
        <v>0</v>
      </c>
      <c r="O306" s="219">
        <v>0</v>
      </c>
      <c r="P306" s="219">
        <v>0</v>
      </c>
      <c r="Q306" s="219">
        <v>0</v>
      </c>
      <c r="R306" s="219">
        <v>0</v>
      </c>
      <c r="S306" s="220">
        <v>0</v>
      </c>
      <c r="T306" s="490">
        <f t="shared" si="24"/>
        <v>0</v>
      </c>
      <c r="U306" s="221" t="str">
        <f t="shared" si="25"/>
        <v/>
      </c>
      <c r="V306" s="490">
        <f t="shared" si="26"/>
        <v>0</v>
      </c>
      <c r="W306" s="221" t="str">
        <f t="shared" si="27"/>
        <v/>
      </c>
      <c r="X306" s="490">
        <f t="shared" si="28"/>
        <v>0</v>
      </c>
      <c r="Y306" s="221" t="str">
        <f t="shared" si="29"/>
        <v/>
      </c>
    </row>
    <row r="307" spans="1:25" ht="18" customHeight="1">
      <c r="A307" s="189" t="s">
        <v>1790</v>
      </c>
      <c r="B307" s="200" t="s">
        <v>1787</v>
      </c>
      <c r="C307" s="164" t="s">
        <v>3673</v>
      </c>
      <c r="D307" s="164" t="s">
        <v>3672</v>
      </c>
      <c r="E307" s="156" t="s">
        <v>1792</v>
      </c>
      <c r="F307" s="151" t="s">
        <v>1791</v>
      </c>
      <c r="G307" s="250"/>
      <c r="H307" s="250"/>
      <c r="I307" s="175"/>
      <c r="J307" s="263"/>
      <c r="K307" s="184"/>
      <c r="M307" s="167"/>
      <c r="N307" s="218">
        <v>0</v>
      </c>
      <c r="O307" s="219">
        <v>0</v>
      </c>
      <c r="P307" s="219">
        <v>0</v>
      </c>
      <c r="Q307" s="219">
        <v>0</v>
      </c>
      <c r="R307" s="219">
        <v>0</v>
      </c>
      <c r="S307" s="220">
        <v>0</v>
      </c>
      <c r="T307" s="490">
        <f t="shared" si="24"/>
        <v>0</v>
      </c>
      <c r="U307" s="221" t="str">
        <f t="shared" si="25"/>
        <v/>
      </c>
      <c r="V307" s="490">
        <f t="shared" si="26"/>
        <v>0</v>
      </c>
      <c r="W307" s="221" t="str">
        <f t="shared" si="27"/>
        <v/>
      </c>
      <c r="X307" s="490">
        <f t="shared" si="28"/>
        <v>0</v>
      </c>
      <c r="Y307" s="221" t="str">
        <f t="shared" si="29"/>
        <v/>
      </c>
    </row>
    <row r="308" spans="1:25" ht="18" customHeight="1">
      <c r="A308" s="188" t="s">
        <v>1793</v>
      </c>
      <c r="B308" s="201" t="s">
        <v>1787</v>
      </c>
      <c r="C308" s="155" t="s">
        <v>3673</v>
      </c>
      <c r="D308" s="155" t="s">
        <v>3670</v>
      </c>
      <c r="E308" s="150" t="s">
        <v>1795</v>
      </c>
      <c r="F308" s="152" t="s">
        <v>1794</v>
      </c>
      <c r="G308" s="250" t="s">
        <v>723</v>
      </c>
      <c r="H308" s="250" t="s">
        <v>4301</v>
      </c>
      <c r="I308" s="175" t="s">
        <v>4302</v>
      </c>
      <c r="J308" s="263" t="s">
        <v>3176</v>
      </c>
      <c r="K308" s="184" t="s">
        <v>1835</v>
      </c>
      <c r="L308" s="3" t="s">
        <v>1796</v>
      </c>
      <c r="M308" s="167"/>
      <c r="N308" s="218">
        <v>1215605.43</v>
      </c>
      <c r="O308" s="219">
        <v>1163100</v>
      </c>
      <c r="P308" s="219">
        <v>1185000</v>
      </c>
      <c r="Q308" s="219">
        <v>1203000</v>
      </c>
      <c r="R308" s="219">
        <v>1221000</v>
      </c>
      <c r="S308" s="220">
        <v>1221000</v>
      </c>
      <c r="T308" s="490">
        <f t="shared" si="24"/>
        <v>-12605.429999999935</v>
      </c>
      <c r="U308" s="221">
        <f t="shared" si="25"/>
        <v>-1.0369672336853526E-2</v>
      </c>
      <c r="V308" s="490">
        <f t="shared" si="26"/>
        <v>39900</v>
      </c>
      <c r="W308" s="221">
        <f t="shared" si="27"/>
        <v>3.4304874903275731E-2</v>
      </c>
      <c r="X308" s="490">
        <f t="shared" si="28"/>
        <v>18000</v>
      </c>
      <c r="Y308" s="221">
        <f t="shared" si="29"/>
        <v>1.5189873417721518E-2</v>
      </c>
    </row>
    <row r="309" spans="1:25" ht="18" customHeight="1">
      <c r="A309" s="188" t="s">
        <v>1797</v>
      </c>
      <c r="B309" s="201" t="s">
        <v>1787</v>
      </c>
      <c r="C309" s="155" t="s">
        <v>3673</v>
      </c>
      <c r="D309" s="155" t="s">
        <v>3680</v>
      </c>
      <c r="E309" s="150" t="s">
        <v>2578</v>
      </c>
      <c r="F309" s="152" t="s">
        <v>1798</v>
      </c>
      <c r="G309" s="250" t="s">
        <v>723</v>
      </c>
      <c r="H309" s="250" t="s">
        <v>4301</v>
      </c>
      <c r="I309" s="175" t="s">
        <v>4302</v>
      </c>
      <c r="J309" s="263" t="s">
        <v>3176</v>
      </c>
      <c r="K309" s="184" t="s">
        <v>1835</v>
      </c>
      <c r="L309" s="3" t="s">
        <v>1796</v>
      </c>
      <c r="M309" s="167"/>
      <c r="N309" s="218">
        <v>2031634.65</v>
      </c>
      <c r="O309" s="219">
        <v>1976000</v>
      </c>
      <c r="P309" s="219">
        <v>1930000</v>
      </c>
      <c r="Q309" s="219">
        <v>1959000</v>
      </c>
      <c r="R309" s="219">
        <v>1988000</v>
      </c>
      <c r="S309" s="220">
        <v>1988000</v>
      </c>
      <c r="T309" s="490">
        <f t="shared" si="24"/>
        <v>-72634.649999999907</v>
      </c>
      <c r="U309" s="221">
        <f t="shared" si="25"/>
        <v>-3.5751826737154692E-2</v>
      </c>
      <c r="V309" s="490">
        <f t="shared" si="26"/>
        <v>-17000</v>
      </c>
      <c r="W309" s="221">
        <f t="shared" si="27"/>
        <v>-8.6032388663967608E-3</v>
      </c>
      <c r="X309" s="490">
        <f t="shared" si="28"/>
        <v>29000</v>
      </c>
      <c r="Y309" s="221">
        <f t="shared" si="29"/>
        <v>1.5025906735751295E-2</v>
      </c>
    </row>
    <row r="310" spans="1:25" ht="26.25" customHeight="1">
      <c r="A310" s="189" t="s">
        <v>2579</v>
      </c>
      <c r="B310" s="200" t="s">
        <v>1787</v>
      </c>
      <c r="C310" s="164" t="s">
        <v>3674</v>
      </c>
      <c r="D310" s="164" t="s">
        <v>3672</v>
      </c>
      <c r="E310" s="156" t="s">
        <v>2581</v>
      </c>
      <c r="F310" s="151" t="s">
        <v>2580</v>
      </c>
      <c r="G310" s="250"/>
      <c r="H310" s="250"/>
      <c r="I310" s="175"/>
      <c r="J310" s="263"/>
      <c r="K310" s="184"/>
      <c r="M310" s="167"/>
      <c r="N310" s="218">
        <v>0</v>
      </c>
      <c r="O310" s="219">
        <v>0</v>
      </c>
      <c r="P310" s="219">
        <v>0</v>
      </c>
      <c r="Q310" s="219">
        <v>0</v>
      </c>
      <c r="R310" s="219">
        <v>0</v>
      </c>
      <c r="S310" s="220">
        <v>0</v>
      </c>
      <c r="T310" s="490">
        <f t="shared" si="24"/>
        <v>0</v>
      </c>
      <c r="U310" s="221" t="str">
        <f t="shared" si="25"/>
        <v/>
      </c>
      <c r="V310" s="490">
        <f t="shared" si="26"/>
        <v>0</v>
      </c>
      <c r="W310" s="221" t="str">
        <f t="shared" si="27"/>
        <v/>
      </c>
      <c r="X310" s="490">
        <f t="shared" si="28"/>
        <v>0</v>
      </c>
      <c r="Y310" s="221" t="str">
        <f t="shared" si="29"/>
        <v/>
      </c>
    </row>
    <row r="311" spans="1:25" ht="26.25" customHeight="1">
      <c r="A311" s="188" t="s">
        <v>2582</v>
      </c>
      <c r="B311" s="201" t="s">
        <v>1787</v>
      </c>
      <c r="C311" s="155" t="s">
        <v>3674</v>
      </c>
      <c r="D311" s="155" t="s">
        <v>3670</v>
      </c>
      <c r="E311" s="150" t="s">
        <v>2581</v>
      </c>
      <c r="F311" s="152" t="s">
        <v>2580</v>
      </c>
      <c r="G311" s="250" t="s">
        <v>728</v>
      </c>
      <c r="H311" s="250" t="s">
        <v>2583</v>
      </c>
      <c r="I311" s="175" t="s">
        <v>2584</v>
      </c>
      <c r="J311" s="263" t="s">
        <v>3176</v>
      </c>
      <c r="K311" s="184" t="s">
        <v>1835</v>
      </c>
      <c r="L311" s="3" t="s">
        <v>1796</v>
      </c>
      <c r="M311" s="167"/>
      <c r="N311" s="218">
        <v>2564296.7000000002</v>
      </c>
      <c r="O311" s="219">
        <v>2960000</v>
      </c>
      <c r="P311" s="219">
        <v>2670000</v>
      </c>
      <c r="Q311" s="219">
        <v>2750000</v>
      </c>
      <c r="R311" s="219">
        <v>2833000</v>
      </c>
      <c r="S311" s="220">
        <v>2833000</v>
      </c>
      <c r="T311" s="490">
        <f t="shared" si="24"/>
        <v>185703.29999999981</v>
      </c>
      <c r="U311" s="221">
        <f t="shared" si="25"/>
        <v>7.2418803955096075E-2</v>
      </c>
      <c r="V311" s="490">
        <f t="shared" si="26"/>
        <v>-210000</v>
      </c>
      <c r="W311" s="221">
        <f t="shared" si="27"/>
        <v>-7.0945945945945943E-2</v>
      </c>
      <c r="X311" s="490">
        <f t="shared" si="28"/>
        <v>80000</v>
      </c>
      <c r="Y311" s="221">
        <f t="shared" si="29"/>
        <v>2.9962546816479401E-2</v>
      </c>
    </row>
    <row r="312" spans="1:25" ht="26.25" customHeight="1">
      <c r="A312" s="189" t="s">
        <v>2585</v>
      </c>
      <c r="B312" s="200" t="s">
        <v>1787</v>
      </c>
      <c r="C312" s="164" t="s">
        <v>3676</v>
      </c>
      <c r="D312" s="164" t="s">
        <v>3672</v>
      </c>
      <c r="E312" s="156" t="s">
        <v>2587</v>
      </c>
      <c r="F312" s="151" t="s">
        <v>2586</v>
      </c>
      <c r="G312" s="250"/>
      <c r="H312" s="250"/>
      <c r="I312" s="175"/>
      <c r="J312" s="263"/>
      <c r="K312" s="184"/>
      <c r="M312" s="167"/>
      <c r="N312" s="218">
        <v>0</v>
      </c>
      <c r="O312" s="219">
        <v>0</v>
      </c>
      <c r="P312" s="219">
        <v>0</v>
      </c>
      <c r="Q312" s="219">
        <v>0</v>
      </c>
      <c r="R312" s="219">
        <v>0</v>
      </c>
      <c r="S312" s="220">
        <v>0</v>
      </c>
      <c r="T312" s="490">
        <f t="shared" si="24"/>
        <v>0</v>
      </c>
      <c r="U312" s="221" t="str">
        <f t="shared" si="25"/>
        <v/>
      </c>
      <c r="V312" s="490">
        <f t="shared" si="26"/>
        <v>0</v>
      </c>
      <c r="W312" s="221" t="str">
        <f t="shared" si="27"/>
        <v/>
      </c>
      <c r="X312" s="490">
        <f t="shared" si="28"/>
        <v>0</v>
      </c>
      <c r="Y312" s="221" t="str">
        <f t="shared" si="29"/>
        <v/>
      </c>
    </row>
    <row r="313" spans="1:25" ht="18" customHeight="1">
      <c r="A313" s="188" t="s">
        <v>2588</v>
      </c>
      <c r="B313" s="201" t="s">
        <v>1787</v>
      </c>
      <c r="C313" s="155" t="s">
        <v>3676</v>
      </c>
      <c r="D313" s="155" t="s">
        <v>3670</v>
      </c>
      <c r="E313" s="150" t="s">
        <v>2590</v>
      </c>
      <c r="F313" s="152" t="s">
        <v>2589</v>
      </c>
      <c r="G313" s="250" t="s">
        <v>730</v>
      </c>
      <c r="H313" s="250" t="s">
        <v>4303</v>
      </c>
      <c r="I313" s="175" t="s">
        <v>2591</v>
      </c>
      <c r="J313" s="263" t="s">
        <v>3176</v>
      </c>
      <c r="K313" s="184" t="s">
        <v>1835</v>
      </c>
      <c r="L313" s="3" t="s">
        <v>1796</v>
      </c>
      <c r="M313" s="167"/>
      <c r="N313" s="218">
        <v>73900.39</v>
      </c>
      <c r="O313" s="219">
        <v>74000</v>
      </c>
      <c r="P313" s="219">
        <v>70000</v>
      </c>
      <c r="Q313" s="219">
        <v>71000</v>
      </c>
      <c r="R313" s="219">
        <v>72000</v>
      </c>
      <c r="S313" s="220">
        <v>72000</v>
      </c>
      <c r="T313" s="490">
        <f t="shared" si="24"/>
        <v>-2900.3899999999994</v>
      </c>
      <c r="U313" s="221">
        <f t="shared" si="25"/>
        <v>-3.9247289493330138E-2</v>
      </c>
      <c r="V313" s="490">
        <f t="shared" si="26"/>
        <v>-3000</v>
      </c>
      <c r="W313" s="221">
        <f t="shared" si="27"/>
        <v>-4.0540540540540543E-2</v>
      </c>
      <c r="X313" s="490">
        <f t="shared" si="28"/>
        <v>1000</v>
      </c>
      <c r="Y313" s="221">
        <f t="shared" si="29"/>
        <v>1.4285714285714285E-2</v>
      </c>
    </row>
    <row r="314" spans="1:25" ht="26.25" customHeight="1">
      <c r="A314" s="188" t="s">
        <v>2592</v>
      </c>
      <c r="B314" s="201" t="s">
        <v>1787</v>
      </c>
      <c r="C314" s="155" t="s">
        <v>3676</v>
      </c>
      <c r="D314" s="155" t="s">
        <v>2573</v>
      </c>
      <c r="E314" s="150" t="s">
        <v>2594</v>
      </c>
      <c r="F314" s="152" t="s">
        <v>2593</v>
      </c>
      <c r="G314" s="250" t="s">
        <v>730</v>
      </c>
      <c r="H314" s="250" t="s">
        <v>4303</v>
      </c>
      <c r="I314" s="175" t="s">
        <v>2591</v>
      </c>
      <c r="J314" s="263" t="s">
        <v>3176</v>
      </c>
      <c r="K314" s="184" t="s">
        <v>1835</v>
      </c>
      <c r="L314" s="3" t="s">
        <v>1796</v>
      </c>
      <c r="M314" s="167"/>
      <c r="N314" s="218">
        <v>497907.05</v>
      </c>
      <c r="O314" s="219">
        <v>965900</v>
      </c>
      <c r="P314" s="219">
        <v>550000</v>
      </c>
      <c r="Q314" s="219">
        <v>556000</v>
      </c>
      <c r="R314" s="219">
        <v>562000</v>
      </c>
      <c r="S314" s="220">
        <v>562000</v>
      </c>
      <c r="T314" s="490">
        <f t="shared" si="24"/>
        <v>58092.950000000012</v>
      </c>
      <c r="U314" s="221">
        <f t="shared" si="25"/>
        <v>0.11667428689752438</v>
      </c>
      <c r="V314" s="490">
        <f t="shared" si="26"/>
        <v>-409900</v>
      </c>
      <c r="W314" s="221">
        <f t="shared" si="27"/>
        <v>-0.42437105290402732</v>
      </c>
      <c r="X314" s="490">
        <f t="shared" si="28"/>
        <v>6000</v>
      </c>
      <c r="Y314" s="221">
        <f t="shared" si="29"/>
        <v>1.090909090909091E-2</v>
      </c>
    </row>
    <row r="315" spans="1:25" ht="18" customHeight="1">
      <c r="A315" s="191" t="s">
        <v>2595</v>
      </c>
      <c r="B315" s="203" t="s">
        <v>1787</v>
      </c>
      <c r="C315" s="160" t="s">
        <v>3677</v>
      </c>
      <c r="D315" s="160" t="s">
        <v>3672</v>
      </c>
      <c r="E315" s="151" t="s">
        <v>5343</v>
      </c>
      <c r="F315" s="151" t="s">
        <v>5344</v>
      </c>
      <c r="G315" s="250"/>
      <c r="H315" s="250"/>
      <c r="I315" s="175"/>
      <c r="J315" s="263"/>
      <c r="K315" s="184"/>
      <c r="M315" s="167"/>
      <c r="N315" s="218">
        <v>0</v>
      </c>
      <c r="O315" s="219">
        <v>0</v>
      </c>
      <c r="P315" s="219">
        <v>0</v>
      </c>
      <c r="Q315" s="219">
        <v>0</v>
      </c>
      <c r="R315" s="219">
        <v>0</v>
      </c>
      <c r="S315" s="220">
        <v>0</v>
      </c>
      <c r="T315" s="490">
        <f t="shared" si="24"/>
        <v>0</v>
      </c>
      <c r="U315" s="221" t="str">
        <f t="shared" si="25"/>
        <v/>
      </c>
      <c r="V315" s="490">
        <f t="shared" si="26"/>
        <v>0</v>
      </c>
      <c r="W315" s="221" t="str">
        <f t="shared" si="27"/>
        <v/>
      </c>
      <c r="X315" s="490">
        <f t="shared" si="28"/>
        <v>0</v>
      </c>
      <c r="Y315" s="221" t="str">
        <f t="shared" si="29"/>
        <v/>
      </c>
    </row>
    <row r="316" spans="1:25" ht="18" customHeight="1">
      <c r="A316" s="188" t="s">
        <v>2597</v>
      </c>
      <c r="B316" s="201" t="s">
        <v>1787</v>
      </c>
      <c r="C316" s="155" t="s">
        <v>3677</v>
      </c>
      <c r="D316" s="155" t="s">
        <v>3670</v>
      </c>
      <c r="E316" s="152" t="s">
        <v>2598</v>
      </c>
      <c r="F316" s="152" t="s">
        <v>2596</v>
      </c>
      <c r="G316" s="250" t="s">
        <v>730</v>
      </c>
      <c r="H316" s="250" t="s">
        <v>4303</v>
      </c>
      <c r="I316" s="175" t="s">
        <v>2591</v>
      </c>
      <c r="J316" s="263" t="s">
        <v>3176</v>
      </c>
      <c r="K316" s="184" t="s">
        <v>1835</v>
      </c>
      <c r="L316" s="3" t="s">
        <v>1796</v>
      </c>
      <c r="M316" s="167"/>
      <c r="N316" s="218">
        <v>223.75</v>
      </c>
      <c r="O316" s="219">
        <v>14000</v>
      </c>
      <c r="P316" s="219">
        <v>1000</v>
      </c>
      <c r="Q316" s="219">
        <v>0</v>
      </c>
      <c r="R316" s="219">
        <v>0</v>
      </c>
      <c r="S316" s="220">
        <v>0</v>
      </c>
      <c r="T316" s="490">
        <f t="shared" si="24"/>
        <v>-223.75</v>
      </c>
      <c r="U316" s="221">
        <f t="shared" si="25"/>
        <v>-1</v>
      </c>
      <c r="V316" s="490">
        <f t="shared" si="26"/>
        <v>-14000</v>
      </c>
      <c r="W316" s="221">
        <f t="shared" si="27"/>
        <v>-1</v>
      </c>
      <c r="X316" s="490">
        <f t="shared" si="28"/>
        <v>-1000</v>
      </c>
      <c r="Y316" s="221">
        <f t="shared" si="29"/>
        <v>-1</v>
      </c>
    </row>
    <row r="317" spans="1:25" ht="18" customHeight="1">
      <c r="A317" s="188" t="s">
        <v>2599</v>
      </c>
      <c r="B317" s="201" t="s">
        <v>1787</v>
      </c>
      <c r="C317" s="155" t="s">
        <v>3677</v>
      </c>
      <c r="D317" s="155" t="s">
        <v>3680</v>
      </c>
      <c r="E317" s="152" t="s">
        <v>2601</v>
      </c>
      <c r="F317" s="152" t="s">
        <v>2600</v>
      </c>
      <c r="G317" s="250" t="s">
        <v>730</v>
      </c>
      <c r="H317" s="250" t="s">
        <v>4303</v>
      </c>
      <c r="I317" s="175" t="s">
        <v>2591</v>
      </c>
      <c r="J317" s="263" t="s">
        <v>3176</v>
      </c>
      <c r="K317" s="184" t="s">
        <v>1835</v>
      </c>
      <c r="L317" s="3" t="s">
        <v>1796</v>
      </c>
      <c r="M317" s="167"/>
      <c r="N317" s="218">
        <v>0</v>
      </c>
      <c r="O317" s="219">
        <v>5000</v>
      </c>
      <c r="P317" s="219">
        <v>0</v>
      </c>
      <c r="Q317" s="219">
        <v>0</v>
      </c>
      <c r="R317" s="219">
        <v>0</v>
      </c>
      <c r="S317" s="220">
        <v>0</v>
      </c>
      <c r="T317" s="490">
        <f t="shared" si="24"/>
        <v>0</v>
      </c>
      <c r="U317" s="221" t="str">
        <f t="shared" si="25"/>
        <v/>
      </c>
      <c r="V317" s="490">
        <f t="shared" si="26"/>
        <v>-5000</v>
      </c>
      <c r="W317" s="221">
        <f t="shared" si="27"/>
        <v>-1</v>
      </c>
      <c r="X317" s="490">
        <f t="shared" si="28"/>
        <v>0</v>
      </c>
      <c r="Y317" s="221" t="str">
        <f t="shared" si="29"/>
        <v/>
      </c>
    </row>
    <row r="318" spans="1:25" ht="18" customHeight="1">
      <c r="A318" s="189" t="s">
        <v>2602</v>
      </c>
      <c r="B318" s="200" t="s">
        <v>1787</v>
      </c>
      <c r="C318" s="164" t="s">
        <v>3678</v>
      </c>
      <c r="D318" s="164" t="s">
        <v>3672</v>
      </c>
      <c r="E318" s="156" t="s">
        <v>2604</v>
      </c>
      <c r="F318" s="151" t="s">
        <v>2603</v>
      </c>
      <c r="G318" s="250"/>
      <c r="H318" s="250"/>
      <c r="I318" s="175"/>
      <c r="J318" s="263"/>
      <c r="K318" s="184"/>
      <c r="M318" s="167"/>
      <c r="N318" s="218">
        <v>0</v>
      </c>
      <c r="O318" s="219">
        <v>0</v>
      </c>
      <c r="P318" s="219">
        <v>0</v>
      </c>
      <c r="Q318" s="219">
        <v>0</v>
      </c>
      <c r="R318" s="219">
        <v>0</v>
      </c>
      <c r="S318" s="220">
        <v>0</v>
      </c>
      <c r="T318" s="490">
        <f t="shared" si="24"/>
        <v>0</v>
      </c>
      <c r="U318" s="221" t="str">
        <f t="shared" si="25"/>
        <v/>
      </c>
      <c r="V318" s="490">
        <f t="shared" si="26"/>
        <v>0</v>
      </c>
      <c r="W318" s="221" t="str">
        <f t="shared" si="27"/>
        <v/>
      </c>
      <c r="X318" s="490">
        <f t="shared" si="28"/>
        <v>0</v>
      </c>
      <c r="Y318" s="221" t="str">
        <f t="shared" si="29"/>
        <v/>
      </c>
    </row>
    <row r="319" spans="1:25" ht="26.25" customHeight="1">
      <c r="A319" s="188" t="s">
        <v>2605</v>
      </c>
      <c r="B319" s="201" t="s">
        <v>1787</v>
      </c>
      <c r="C319" s="155" t="s">
        <v>3678</v>
      </c>
      <c r="D319" s="155" t="s">
        <v>3670</v>
      </c>
      <c r="E319" s="150" t="s">
        <v>2607</v>
      </c>
      <c r="F319" s="152" t="s">
        <v>2606</v>
      </c>
      <c r="G319" s="250" t="s">
        <v>734</v>
      </c>
      <c r="H319" s="250" t="s">
        <v>4304</v>
      </c>
      <c r="I319" s="175" t="s">
        <v>2608</v>
      </c>
      <c r="J319" s="263" t="s">
        <v>3176</v>
      </c>
      <c r="K319" s="184" t="s">
        <v>1835</v>
      </c>
      <c r="L319" s="3" t="s">
        <v>1796</v>
      </c>
      <c r="M319" s="167"/>
      <c r="N319" s="218">
        <v>0</v>
      </c>
      <c r="O319" s="219">
        <v>0</v>
      </c>
      <c r="P319" s="219">
        <v>0</v>
      </c>
      <c r="Q319" s="219">
        <v>0</v>
      </c>
      <c r="R319" s="219">
        <v>0</v>
      </c>
      <c r="S319" s="220">
        <v>0</v>
      </c>
      <c r="T319" s="490">
        <f t="shared" si="24"/>
        <v>0</v>
      </c>
      <c r="U319" s="221" t="str">
        <f t="shared" si="25"/>
        <v/>
      </c>
      <c r="V319" s="490">
        <f t="shared" si="26"/>
        <v>0</v>
      </c>
      <c r="W319" s="221" t="str">
        <f t="shared" si="27"/>
        <v/>
      </c>
      <c r="X319" s="490">
        <f t="shared" si="28"/>
        <v>0</v>
      </c>
      <c r="Y319" s="221" t="str">
        <f t="shared" si="29"/>
        <v/>
      </c>
    </row>
    <row r="320" spans="1:25" ht="26.25" customHeight="1">
      <c r="A320" s="188" t="s">
        <v>2609</v>
      </c>
      <c r="B320" s="201" t="s">
        <v>1787</v>
      </c>
      <c r="C320" s="155" t="s">
        <v>3678</v>
      </c>
      <c r="D320" s="155" t="s">
        <v>3680</v>
      </c>
      <c r="E320" s="150" t="s">
        <v>3154</v>
      </c>
      <c r="F320" s="152" t="s">
        <v>2610</v>
      </c>
      <c r="G320" s="250" t="s">
        <v>736</v>
      </c>
      <c r="H320" s="250" t="s">
        <v>4305</v>
      </c>
      <c r="I320" s="175" t="s">
        <v>3155</v>
      </c>
      <c r="J320" s="263" t="s">
        <v>3176</v>
      </c>
      <c r="K320" s="184" t="s">
        <v>1835</v>
      </c>
      <c r="L320" s="3" t="s">
        <v>1796</v>
      </c>
      <c r="M320" s="167"/>
      <c r="N320" s="218">
        <v>0</v>
      </c>
      <c r="O320" s="219">
        <v>0</v>
      </c>
      <c r="P320" s="219">
        <v>0</v>
      </c>
      <c r="Q320" s="219">
        <v>0</v>
      </c>
      <c r="R320" s="219">
        <v>0</v>
      </c>
      <c r="S320" s="220">
        <v>0</v>
      </c>
      <c r="T320" s="490">
        <f t="shared" si="24"/>
        <v>0</v>
      </c>
      <c r="U320" s="221" t="str">
        <f t="shared" si="25"/>
        <v/>
      </c>
      <c r="V320" s="490">
        <f t="shared" si="26"/>
        <v>0</v>
      </c>
      <c r="W320" s="221" t="str">
        <f t="shared" si="27"/>
        <v/>
      </c>
      <c r="X320" s="490">
        <f t="shared" si="28"/>
        <v>0</v>
      </c>
      <c r="Y320" s="221" t="str">
        <f t="shared" si="29"/>
        <v/>
      </c>
    </row>
    <row r="321" spans="1:25" ht="18" customHeight="1">
      <c r="A321" s="188" t="s">
        <v>3156</v>
      </c>
      <c r="B321" s="201" t="s">
        <v>1787</v>
      </c>
      <c r="C321" s="155" t="s">
        <v>3678</v>
      </c>
      <c r="D321" s="155" t="s">
        <v>3082</v>
      </c>
      <c r="E321" s="150" t="s">
        <v>3158</v>
      </c>
      <c r="F321" s="152" t="s">
        <v>3157</v>
      </c>
      <c r="G321" s="250" t="s">
        <v>736</v>
      </c>
      <c r="H321" s="250" t="s">
        <v>4305</v>
      </c>
      <c r="I321" s="175" t="s">
        <v>3155</v>
      </c>
      <c r="J321" s="263" t="s">
        <v>3176</v>
      </c>
      <c r="K321" s="184" t="s">
        <v>1835</v>
      </c>
      <c r="L321" s="3" t="s">
        <v>1796</v>
      </c>
      <c r="M321" s="167"/>
      <c r="N321" s="218">
        <v>0</v>
      </c>
      <c r="O321" s="219">
        <v>0</v>
      </c>
      <c r="P321" s="219">
        <v>0</v>
      </c>
      <c r="Q321" s="219">
        <v>0</v>
      </c>
      <c r="R321" s="219">
        <v>0</v>
      </c>
      <c r="S321" s="220">
        <v>0</v>
      </c>
      <c r="T321" s="490">
        <f t="shared" si="24"/>
        <v>0</v>
      </c>
      <c r="U321" s="221" t="str">
        <f t="shared" si="25"/>
        <v/>
      </c>
      <c r="V321" s="490">
        <f t="shared" si="26"/>
        <v>0</v>
      </c>
      <c r="W321" s="221" t="str">
        <f t="shared" si="27"/>
        <v/>
      </c>
      <c r="X321" s="490">
        <f t="shared" si="28"/>
        <v>0</v>
      </c>
      <c r="Y321" s="221" t="str">
        <f t="shared" si="29"/>
        <v/>
      </c>
    </row>
    <row r="322" spans="1:25" ht="18" customHeight="1">
      <c r="A322" s="188" t="s">
        <v>3159</v>
      </c>
      <c r="B322" s="201" t="s">
        <v>1787</v>
      </c>
      <c r="C322" s="155" t="s">
        <v>3678</v>
      </c>
      <c r="D322" s="155" t="s">
        <v>1763</v>
      </c>
      <c r="E322" s="152" t="s">
        <v>3161</v>
      </c>
      <c r="F322" s="152" t="s">
        <v>3160</v>
      </c>
      <c r="G322" s="250" t="s">
        <v>736</v>
      </c>
      <c r="H322" s="250" t="s">
        <v>4305</v>
      </c>
      <c r="I322" s="175" t="s">
        <v>3155</v>
      </c>
      <c r="J322" s="263" t="s">
        <v>3176</v>
      </c>
      <c r="K322" s="184" t="s">
        <v>1835</v>
      </c>
      <c r="L322" s="3" t="s">
        <v>1796</v>
      </c>
      <c r="M322" s="167"/>
      <c r="N322" s="218">
        <v>0</v>
      </c>
      <c r="O322" s="219">
        <v>0</v>
      </c>
      <c r="P322" s="219">
        <v>0</v>
      </c>
      <c r="Q322" s="219">
        <v>0</v>
      </c>
      <c r="R322" s="219">
        <v>0</v>
      </c>
      <c r="S322" s="220">
        <v>0</v>
      </c>
      <c r="T322" s="490">
        <f t="shared" si="24"/>
        <v>0</v>
      </c>
      <c r="U322" s="221" t="str">
        <f t="shared" si="25"/>
        <v/>
      </c>
      <c r="V322" s="490">
        <f t="shared" si="26"/>
        <v>0</v>
      </c>
      <c r="W322" s="221" t="str">
        <f t="shared" si="27"/>
        <v/>
      </c>
      <c r="X322" s="490">
        <f t="shared" si="28"/>
        <v>0</v>
      </c>
      <c r="Y322" s="221" t="str">
        <f t="shared" si="29"/>
        <v/>
      </c>
    </row>
    <row r="323" spans="1:25" ht="26.25" customHeight="1">
      <c r="A323" s="189" t="s">
        <v>3162</v>
      </c>
      <c r="B323" s="200" t="s">
        <v>1787</v>
      </c>
      <c r="C323" s="164" t="s">
        <v>2575</v>
      </c>
      <c r="D323" s="164" t="s">
        <v>3672</v>
      </c>
      <c r="E323" s="156" t="s">
        <v>3164</v>
      </c>
      <c r="F323" s="151" t="s">
        <v>3163</v>
      </c>
      <c r="G323" s="250"/>
      <c r="H323" s="250"/>
      <c r="I323" s="175"/>
      <c r="J323" s="263"/>
      <c r="K323" s="184"/>
      <c r="M323" s="167"/>
      <c r="N323" s="218">
        <v>0</v>
      </c>
      <c r="O323" s="219">
        <v>0</v>
      </c>
      <c r="P323" s="219">
        <v>0</v>
      </c>
      <c r="Q323" s="219">
        <v>0</v>
      </c>
      <c r="R323" s="219">
        <v>0</v>
      </c>
      <c r="S323" s="220">
        <v>0</v>
      </c>
      <c r="T323" s="490">
        <f t="shared" si="24"/>
        <v>0</v>
      </c>
      <c r="U323" s="221" t="str">
        <f t="shared" si="25"/>
        <v/>
      </c>
      <c r="V323" s="490">
        <f t="shared" si="26"/>
        <v>0</v>
      </c>
      <c r="W323" s="221" t="str">
        <f t="shared" si="27"/>
        <v/>
      </c>
      <c r="X323" s="490">
        <f t="shared" si="28"/>
        <v>0</v>
      </c>
      <c r="Y323" s="221" t="str">
        <f t="shared" si="29"/>
        <v/>
      </c>
    </row>
    <row r="324" spans="1:25" ht="26.25" customHeight="1">
      <c r="A324" s="188" t="s">
        <v>3165</v>
      </c>
      <c r="B324" s="201" t="s">
        <v>1787</v>
      </c>
      <c r="C324" s="155" t="s">
        <v>2575</v>
      </c>
      <c r="D324" s="155" t="s">
        <v>3670</v>
      </c>
      <c r="E324" s="150" t="s">
        <v>3164</v>
      </c>
      <c r="F324" s="152" t="s">
        <v>3163</v>
      </c>
      <c r="G324" s="250" t="s">
        <v>730</v>
      </c>
      <c r="H324" s="250" t="s">
        <v>4303</v>
      </c>
      <c r="I324" s="175" t="s">
        <v>2591</v>
      </c>
      <c r="J324" s="263" t="s">
        <v>3176</v>
      </c>
      <c r="K324" s="184" t="s">
        <v>1835</v>
      </c>
      <c r="L324" s="3" t="s">
        <v>1796</v>
      </c>
      <c r="M324" s="167"/>
      <c r="N324" s="218">
        <v>2405031.21</v>
      </c>
      <c r="O324" s="219">
        <v>3089600</v>
      </c>
      <c r="P324" s="219">
        <v>2812000</v>
      </c>
      <c r="Q324" s="219">
        <v>2844300</v>
      </c>
      <c r="R324" s="219">
        <v>2885300</v>
      </c>
      <c r="S324" s="220">
        <v>2885300</v>
      </c>
      <c r="T324" s="490">
        <f t="shared" si="24"/>
        <v>439268.79000000004</v>
      </c>
      <c r="U324" s="221">
        <f t="shared" si="25"/>
        <v>0.18264577531199691</v>
      </c>
      <c r="V324" s="490">
        <f t="shared" si="26"/>
        <v>-245300</v>
      </c>
      <c r="W324" s="221">
        <f t="shared" si="27"/>
        <v>-7.9395390989124806E-2</v>
      </c>
      <c r="X324" s="490">
        <f t="shared" si="28"/>
        <v>32300</v>
      </c>
      <c r="Y324" s="221">
        <f t="shared" si="29"/>
        <v>1.1486486486486487E-2</v>
      </c>
    </row>
    <row r="325" spans="1:25" ht="19.5" customHeight="1">
      <c r="A325" s="187" t="s">
        <v>3166</v>
      </c>
      <c r="B325" s="213" t="s">
        <v>3167</v>
      </c>
      <c r="C325" s="214" t="s">
        <v>3671</v>
      </c>
      <c r="D325" s="214" t="s">
        <v>3672</v>
      </c>
      <c r="E325" s="215" t="s">
        <v>3169</v>
      </c>
      <c r="F325" s="215" t="s">
        <v>3168</v>
      </c>
      <c r="G325" s="249"/>
      <c r="H325" s="249"/>
      <c r="I325" s="216"/>
      <c r="J325" s="262"/>
      <c r="K325" s="217"/>
      <c r="L325" s="282"/>
      <c r="M325" s="228"/>
      <c r="N325" s="218">
        <v>0</v>
      </c>
      <c r="O325" s="219">
        <v>0</v>
      </c>
      <c r="P325" s="219">
        <v>0</v>
      </c>
      <c r="Q325" s="219">
        <v>0</v>
      </c>
      <c r="R325" s="219">
        <v>0</v>
      </c>
      <c r="S325" s="220">
        <v>0</v>
      </c>
      <c r="T325" s="490">
        <f t="shared" si="24"/>
        <v>0</v>
      </c>
      <c r="U325" s="221" t="str">
        <f t="shared" si="25"/>
        <v/>
      </c>
      <c r="V325" s="490">
        <f t="shared" si="26"/>
        <v>0</v>
      </c>
      <c r="W325" s="221" t="str">
        <f t="shared" si="27"/>
        <v/>
      </c>
      <c r="X325" s="490">
        <f t="shared" si="28"/>
        <v>0</v>
      </c>
      <c r="Y325" s="221" t="str">
        <f t="shared" si="29"/>
        <v/>
      </c>
    </row>
    <row r="326" spans="1:25" ht="19.5" customHeight="1">
      <c r="A326" s="189" t="s">
        <v>3170</v>
      </c>
      <c r="B326" s="200" t="s">
        <v>3167</v>
      </c>
      <c r="C326" s="164" t="s">
        <v>3673</v>
      </c>
      <c r="D326" s="164" t="s">
        <v>3672</v>
      </c>
      <c r="E326" s="156" t="s">
        <v>3169</v>
      </c>
      <c r="F326" s="151" t="s">
        <v>3168</v>
      </c>
      <c r="G326" s="250"/>
      <c r="H326" s="250"/>
      <c r="I326" s="175"/>
      <c r="J326" s="263"/>
      <c r="K326" s="184"/>
      <c r="M326" s="167"/>
      <c r="N326" s="218">
        <v>0</v>
      </c>
      <c r="O326" s="219">
        <v>0</v>
      </c>
      <c r="P326" s="219">
        <v>0</v>
      </c>
      <c r="Q326" s="219">
        <v>0</v>
      </c>
      <c r="R326" s="219">
        <v>0</v>
      </c>
      <c r="S326" s="220">
        <v>0</v>
      </c>
      <c r="T326" s="490">
        <f t="shared" si="24"/>
        <v>0</v>
      </c>
      <c r="U326" s="221" t="str">
        <f t="shared" si="25"/>
        <v/>
      </c>
      <c r="V326" s="490">
        <f t="shared" si="26"/>
        <v>0</v>
      </c>
      <c r="W326" s="221" t="str">
        <f t="shared" si="27"/>
        <v/>
      </c>
      <c r="X326" s="490">
        <f t="shared" si="28"/>
        <v>0</v>
      </c>
      <c r="Y326" s="221" t="str">
        <f t="shared" si="29"/>
        <v/>
      </c>
    </row>
    <row r="327" spans="1:25" ht="19.5" customHeight="1">
      <c r="A327" s="188" t="s">
        <v>3171</v>
      </c>
      <c r="B327" s="201" t="s">
        <v>3167</v>
      </c>
      <c r="C327" s="155" t="s">
        <v>3673</v>
      </c>
      <c r="D327" s="155" t="s">
        <v>3670</v>
      </c>
      <c r="E327" s="150" t="s">
        <v>3173</v>
      </c>
      <c r="F327" s="152" t="s">
        <v>3172</v>
      </c>
      <c r="G327" s="250" t="s">
        <v>1484</v>
      </c>
      <c r="H327" s="250" t="s">
        <v>4306</v>
      </c>
      <c r="I327" s="175" t="s">
        <v>3174</v>
      </c>
      <c r="J327" s="263" t="s">
        <v>268</v>
      </c>
      <c r="K327" s="184" t="s">
        <v>3367</v>
      </c>
      <c r="L327" s="3" t="s">
        <v>3175</v>
      </c>
      <c r="M327" s="167"/>
      <c r="N327" s="218">
        <v>1008198.37</v>
      </c>
      <c r="O327" s="219">
        <v>1440000</v>
      </c>
      <c r="P327" s="219">
        <v>1360000</v>
      </c>
      <c r="Q327" s="219">
        <v>1360000</v>
      </c>
      <c r="R327" s="219">
        <v>1360000</v>
      </c>
      <c r="S327" s="220">
        <v>1360000</v>
      </c>
      <c r="T327" s="490">
        <f t="shared" si="24"/>
        <v>351801.63</v>
      </c>
      <c r="U327" s="221">
        <f t="shared" si="25"/>
        <v>0.34894088352870478</v>
      </c>
      <c r="V327" s="490">
        <f t="shared" si="26"/>
        <v>-80000</v>
      </c>
      <c r="W327" s="221">
        <f t="shared" si="27"/>
        <v>-5.5555555555555552E-2</v>
      </c>
      <c r="X327" s="490">
        <f t="shared" si="28"/>
        <v>0</v>
      </c>
      <c r="Y327" s="221">
        <f t="shared" si="29"/>
        <v>0</v>
      </c>
    </row>
    <row r="328" spans="1:25" ht="19.5" customHeight="1">
      <c r="A328" s="188" t="s">
        <v>3177</v>
      </c>
      <c r="B328" s="201" t="s">
        <v>3167</v>
      </c>
      <c r="C328" s="155" t="s">
        <v>3673</v>
      </c>
      <c r="D328" s="155" t="s">
        <v>3680</v>
      </c>
      <c r="E328" s="150" t="s">
        <v>3179</v>
      </c>
      <c r="F328" s="152" t="s">
        <v>3178</v>
      </c>
      <c r="G328" s="250" t="s">
        <v>1484</v>
      </c>
      <c r="H328" s="250" t="s">
        <v>4306</v>
      </c>
      <c r="I328" s="175" t="s">
        <v>3174</v>
      </c>
      <c r="J328" s="263" t="s">
        <v>268</v>
      </c>
      <c r="K328" s="184" t="s">
        <v>3367</v>
      </c>
      <c r="L328" s="3" t="s">
        <v>3175</v>
      </c>
      <c r="M328" s="167"/>
      <c r="N328" s="218">
        <v>15765.28</v>
      </c>
      <c r="O328" s="219">
        <v>22000</v>
      </c>
      <c r="P328" s="219">
        <v>22000</v>
      </c>
      <c r="Q328" s="219">
        <v>27000</v>
      </c>
      <c r="R328" s="219">
        <v>27000</v>
      </c>
      <c r="S328" s="220">
        <v>27000</v>
      </c>
      <c r="T328" s="490">
        <f t="shared" si="24"/>
        <v>11234.72</v>
      </c>
      <c r="U328" s="221">
        <f t="shared" si="25"/>
        <v>0.71262419696954316</v>
      </c>
      <c r="V328" s="490">
        <f t="shared" si="26"/>
        <v>5000</v>
      </c>
      <c r="W328" s="221">
        <f t="shared" si="27"/>
        <v>0.22727272727272727</v>
      </c>
      <c r="X328" s="490">
        <f t="shared" si="28"/>
        <v>5000</v>
      </c>
      <c r="Y328" s="221">
        <f t="shared" si="29"/>
        <v>0.22727272727272727</v>
      </c>
    </row>
    <row r="329" spans="1:25" ht="19.5" customHeight="1">
      <c r="A329" s="188" t="s">
        <v>3180</v>
      </c>
      <c r="B329" s="201" t="s">
        <v>3167</v>
      </c>
      <c r="C329" s="155" t="s">
        <v>3673</v>
      </c>
      <c r="D329" s="155" t="s">
        <v>3082</v>
      </c>
      <c r="E329" s="150" t="s">
        <v>3182</v>
      </c>
      <c r="F329" s="152" t="s">
        <v>3181</v>
      </c>
      <c r="G329" s="250" t="s">
        <v>1484</v>
      </c>
      <c r="H329" s="250" t="s">
        <v>4306</v>
      </c>
      <c r="I329" s="175" t="s">
        <v>3174</v>
      </c>
      <c r="J329" s="263" t="s">
        <v>268</v>
      </c>
      <c r="K329" s="184" t="s">
        <v>3367</v>
      </c>
      <c r="L329" s="3" t="s">
        <v>3175</v>
      </c>
      <c r="M329" s="167"/>
      <c r="N329" s="218">
        <v>242577.38</v>
      </c>
      <c r="O329" s="219">
        <v>375000</v>
      </c>
      <c r="P329" s="219">
        <v>293000</v>
      </c>
      <c r="Q329" s="219">
        <v>293000</v>
      </c>
      <c r="R329" s="219">
        <v>293000</v>
      </c>
      <c r="S329" s="220">
        <v>293000</v>
      </c>
      <c r="T329" s="490">
        <f t="shared" ref="T329:T392" si="30">IF(N329="","",Q329-N329)</f>
        <v>50422.619999999995</v>
      </c>
      <c r="U329" s="221">
        <f t="shared" ref="U329:U392" si="31">IF(N329=0,"",T329/N329)</f>
        <v>0.20786200263190244</v>
      </c>
      <c r="V329" s="490">
        <f t="shared" ref="V329:V392" si="32">IF(P329="","",Q329-O329)</f>
        <v>-82000</v>
      </c>
      <c r="W329" s="221">
        <f t="shared" ref="W329:W392" si="33">IF(O329=0,"",V329/O329)</f>
        <v>-0.21866666666666668</v>
      </c>
      <c r="X329" s="490">
        <f t="shared" ref="X329:X392" si="34">IF(P329="","",Q329-P329)</f>
        <v>0</v>
      </c>
      <c r="Y329" s="221">
        <f t="shared" ref="Y329:Y392" si="35">IF(P329=0,"",X329/P329)</f>
        <v>0</v>
      </c>
    </row>
    <row r="330" spans="1:25" ht="36.75" customHeight="1">
      <c r="A330" s="189" t="s">
        <v>3183</v>
      </c>
      <c r="B330" s="200" t="s">
        <v>3167</v>
      </c>
      <c r="C330" s="164" t="s">
        <v>3674</v>
      </c>
      <c r="D330" s="164" t="s">
        <v>3672</v>
      </c>
      <c r="E330" s="156" t="s">
        <v>3184</v>
      </c>
      <c r="F330" s="151" t="s">
        <v>5345</v>
      </c>
      <c r="G330" s="250"/>
      <c r="H330" s="250"/>
      <c r="I330" s="175"/>
      <c r="J330" s="263"/>
      <c r="K330" s="184"/>
      <c r="M330" s="167"/>
      <c r="N330" s="218">
        <v>0</v>
      </c>
      <c r="O330" s="219">
        <v>0</v>
      </c>
      <c r="P330" s="219">
        <v>0</v>
      </c>
      <c r="Q330" s="219">
        <v>0</v>
      </c>
      <c r="R330" s="219">
        <v>0</v>
      </c>
      <c r="S330" s="220">
        <v>0</v>
      </c>
      <c r="T330" s="490">
        <f t="shared" si="30"/>
        <v>0</v>
      </c>
      <c r="U330" s="221" t="str">
        <f t="shared" si="31"/>
        <v/>
      </c>
      <c r="V330" s="490">
        <f t="shared" si="32"/>
        <v>0</v>
      </c>
      <c r="W330" s="221" t="str">
        <f t="shared" si="33"/>
        <v/>
      </c>
      <c r="X330" s="490">
        <f t="shared" si="34"/>
        <v>0</v>
      </c>
      <c r="Y330" s="221" t="str">
        <f t="shared" si="35"/>
        <v/>
      </c>
    </row>
    <row r="331" spans="1:25" ht="26.25" customHeight="1">
      <c r="A331" s="188" t="s">
        <v>3185</v>
      </c>
      <c r="B331" s="201" t="s">
        <v>3167</v>
      </c>
      <c r="C331" s="155" t="s">
        <v>3674</v>
      </c>
      <c r="D331" s="155" t="s">
        <v>3670</v>
      </c>
      <c r="E331" s="150" t="s">
        <v>3184</v>
      </c>
      <c r="F331" s="152" t="s">
        <v>5345</v>
      </c>
      <c r="G331" s="250" t="s">
        <v>1053</v>
      </c>
      <c r="H331" s="250" t="s">
        <v>4307</v>
      </c>
      <c r="I331" s="175" t="s">
        <v>3186</v>
      </c>
      <c r="J331" s="263" t="s">
        <v>3386</v>
      </c>
      <c r="K331" s="184" t="s">
        <v>3186</v>
      </c>
      <c r="L331" s="3" t="s">
        <v>3175</v>
      </c>
      <c r="M331" s="167"/>
      <c r="N331" s="218">
        <v>112069.89</v>
      </c>
      <c r="O331" s="219">
        <v>0</v>
      </c>
      <c r="P331" s="219">
        <v>270000</v>
      </c>
      <c r="Q331" s="219">
        <v>270000</v>
      </c>
      <c r="R331" s="219">
        <v>270000</v>
      </c>
      <c r="S331" s="220">
        <v>270000</v>
      </c>
      <c r="T331" s="490">
        <f t="shared" si="30"/>
        <v>157930.10999999999</v>
      </c>
      <c r="U331" s="221">
        <f t="shared" si="31"/>
        <v>1.4092108950941238</v>
      </c>
      <c r="V331" s="490">
        <f t="shared" si="32"/>
        <v>270000</v>
      </c>
      <c r="W331" s="221" t="str">
        <f t="shared" si="33"/>
        <v/>
      </c>
      <c r="X331" s="490">
        <f t="shared" si="34"/>
        <v>0</v>
      </c>
      <c r="Y331" s="221">
        <f t="shared" si="35"/>
        <v>0</v>
      </c>
    </row>
    <row r="332" spans="1:25" ht="26.25" customHeight="1">
      <c r="A332" s="187" t="s">
        <v>3187</v>
      </c>
      <c r="B332" s="213" t="s">
        <v>1566</v>
      </c>
      <c r="C332" s="214" t="s">
        <v>3671</v>
      </c>
      <c r="D332" s="214" t="s">
        <v>3672</v>
      </c>
      <c r="E332" s="215" t="s">
        <v>3189</v>
      </c>
      <c r="F332" s="215" t="s">
        <v>3188</v>
      </c>
      <c r="G332" s="249"/>
      <c r="H332" s="249"/>
      <c r="I332" s="216"/>
      <c r="J332" s="262"/>
      <c r="K332" s="217"/>
      <c r="L332" s="282"/>
      <c r="M332" s="228"/>
      <c r="N332" s="218">
        <v>0</v>
      </c>
      <c r="O332" s="219">
        <v>0</v>
      </c>
      <c r="P332" s="219">
        <v>0</v>
      </c>
      <c r="Q332" s="219">
        <v>0</v>
      </c>
      <c r="R332" s="219">
        <v>0</v>
      </c>
      <c r="S332" s="220">
        <v>0</v>
      </c>
      <c r="T332" s="490">
        <f t="shared" si="30"/>
        <v>0</v>
      </c>
      <c r="U332" s="221" t="str">
        <f t="shared" si="31"/>
        <v/>
      </c>
      <c r="V332" s="490">
        <f t="shared" si="32"/>
        <v>0</v>
      </c>
      <c r="W332" s="221" t="str">
        <f t="shared" si="33"/>
        <v/>
      </c>
      <c r="X332" s="490">
        <f t="shared" si="34"/>
        <v>0</v>
      </c>
      <c r="Y332" s="221" t="str">
        <f t="shared" si="35"/>
        <v/>
      </c>
    </row>
    <row r="333" spans="1:25" ht="26.25" customHeight="1">
      <c r="A333" s="189" t="s">
        <v>3190</v>
      </c>
      <c r="B333" s="200" t="s">
        <v>1566</v>
      </c>
      <c r="C333" s="164" t="s">
        <v>3673</v>
      </c>
      <c r="D333" s="164" t="s">
        <v>3672</v>
      </c>
      <c r="E333" s="156" t="s">
        <v>3189</v>
      </c>
      <c r="F333" s="151" t="s">
        <v>3188</v>
      </c>
      <c r="G333" s="250"/>
      <c r="H333" s="250"/>
      <c r="I333" s="175"/>
      <c r="J333" s="263"/>
      <c r="K333" s="184"/>
      <c r="M333" s="167"/>
      <c r="N333" s="218">
        <v>0</v>
      </c>
      <c r="O333" s="219">
        <v>0</v>
      </c>
      <c r="P333" s="219">
        <v>0</v>
      </c>
      <c r="Q333" s="219">
        <v>0</v>
      </c>
      <c r="R333" s="219">
        <v>0</v>
      </c>
      <c r="S333" s="220">
        <v>0</v>
      </c>
      <c r="T333" s="490">
        <f t="shared" si="30"/>
        <v>0</v>
      </c>
      <c r="U333" s="221" t="str">
        <f t="shared" si="31"/>
        <v/>
      </c>
      <c r="V333" s="490">
        <f t="shared" si="32"/>
        <v>0</v>
      </c>
      <c r="W333" s="221" t="str">
        <f t="shared" si="33"/>
        <v/>
      </c>
      <c r="X333" s="490">
        <f t="shared" si="34"/>
        <v>0</v>
      </c>
      <c r="Y333" s="221" t="str">
        <f t="shared" si="35"/>
        <v/>
      </c>
    </row>
    <row r="334" spans="1:25" ht="15.75" customHeight="1">
      <c r="A334" s="188" t="s">
        <v>3191</v>
      </c>
      <c r="B334" s="201" t="s">
        <v>1566</v>
      </c>
      <c r="C334" s="155" t="s">
        <v>3673</v>
      </c>
      <c r="D334" s="155" t="s">
        <v>3670</v>
      </c>
      <c r="E334" s="150" t="s">
        <v>3193</v>
      </c>
      <c r="F334" s="152" t="s">
        <v>3192</v>
      </c>
      <c r="G334" s="250" t="s">
        <v>1484</v>
      </c>
      <c r="H334" s="250" t="s">
        <v>4306</v>
      </c>
      <c r="I334" s="175" t="s">
        <v>3174</v>
      </c>
      <c r="J334" s="263" t="s">
        <v>268</v>
      </c>
      <c r="K334" s="184" t="s">
        <v>3367</v>
      </c>
      <c r="L334" s="3" t="s">
        <v>3175</v>
      </c>
      <c r="M334" s="167"/>
      <c r="N334" s="218">
        <v>105768.3</v>
      </c>
      <c r="O334" s="219">
        <v>90000</v>
      </c>
      <c r="P334" s="219">
        <v>89000</v>
      </c>
      <c r="Q334" s="219">
        <v>90000</v>
      </c>
      <c r="R334" s="219">
        <v>90000</v>
      </c>
      <c r="S334" s="220">
        <v>90000</v>
      </c>
      <c r="T334" s="490">
        <f t="shared" si="30"/>
        <v>-15768.300000000003</v>
      </c>
      <c r="U334" s="221">
        <f t="shared" si="31"/>
        <v>-0.14908342102501412</v>
      </c>
      <c r="V334" s="490">
        <f t="shared" si="32"/>
        <v>0</v>
      </c>
      <c r="W334" s="221">
        <f t="shared" si="33"/>
        <v>0</v>
      </c>
      <c r="X334" s="490">
        <f t="shared" si="34"/>
        <v>1000</v>
      </c>
      <c r="Y334" s="221">
        <f t="shared" si="35"/>
        <v>1.1235955056179775E-2</v>
      </c>
    </row>
    <row r="335" spans="1:25" ht="26.25" customHeight="1">
      <c r="A335" s="188" t="s">
        <v>3194</v>
      </c>
      <c r="B335" s="201" t="s">
        <v>1566</v>
      </c>
      <c r="C335" s="155" t="s">
        <v>3673</v>
      </c>
      <c r="D335" s="155" t="s">
        <v>3680</v>
      </c>
      <c r="E335" s="150" t="s">
        <v>3196</v>
      </c>
      <c r="F335" s="152" t="s">
        <v>3195</v>
      </c>
      <c r="G335" s="250" t="s">
        <v>1484</v>
      </c>
      <c r="H335" s="250" t="s">
        <v>4306</v>
      </c>
      <c r="I335" s="175" t="s">
        <v>3174</v>
      </c>
      <c r="J335" s="263" t="s">
        <v>268</v>
      </c>
      <c r="K335" s="184" t="s">
        <v>3367</v>
      </c>
      <c r="L335" s="3" t="s">
        <v>3175</v>
      </c>
      <c r="M335" s="167"/>
      <c r="N335" s="218">
        <v>0</v>
      </c>
      <c r="O335" s="219">
        <v>1000</v>
      </c>
      <c r="P335" s="219">
        <v>1000</v>
      </c>
      <c r="Q335" s="219">
        <v>1000</v>
      </c>
      <c r="R335" s="219">
        <v>1000</v>
      </c>
      <c r="S335" s="220">
        <v>1000</v>
      </c>
      <c r="T335" s="490">
        <f t="shared" si="30"/>
        <v>1000</v>
      </c>
      <c r="U335" s="221" t="str">
        <f t="shared" si="31"/>
        <v/>
      </c>
      <c r="V335" s="490">
        <f t="shared" si="32"/>
        <v>0</v>
      </c>
      <c r="W335" s="221">
        <f t="shared" si="33"/>
        <v>0</v>
      </c>
      <c r="X335" s="490">
        <f t="shared" si="34"/>
        <v>0</v>
      </c>
      <c r="Y335" s="221">
        <f t="shared" si="35"/>
        <v>0</v>
      </c>
    </row>
    <row r="336" spans="1:25" ht="15" customHeight="1">
      <c r="A336" s="188" t="s">
        <v>3197</v>
      </c>
      <c r="B336" s="201" t="s">
        <v>1566</v>
      </c>
      <c r="C336" s="155" t="s">
        <v>3673</v>
      </c>
      <c r="D336" s="155" t="s">
        <v>3082</v>
      </c>
      <c r="E336" s="150" t="s">
        <v>3199</v>
      </c>
      <c r="F336" s="152" t="s">
        <v>3198</v>
      </c>
      <c r="G336" s="250" t="s">
        <v>1484</v>
      </c>
      <c r="H336" s="250" t="s">
        <v>4306</v>
      </c>
      <c r="I336" s="175" t="s">
        <v>3174</v>
      </c>
      <c r="J336" s="263" t="s">
        <v>268</v>
      </c>
      <c r="K336" s="184" t="s">
        <v>3367</v>
      </c>
      <c r="L336" s="3" t="s">
        <v>3175</v>
      </c>
      <c r="M336" s="167"/>
      <c r="N336" s="218">
        <v>0</v>
      </c>
      <c r="O336" s="219">
        <v>0</v>
      </c>
      <c r="P336" s="219">
        <v>0</v>
      </c>
      <c r="Q336" s="219">
        <v>0</v>
      </c>
      <c r="R336" s="219">
        <v>0</v>
      </c>
      <c r="S336" s="220">
        <v>0</v>
      </c>
      <c r="T336" s="490">
        <f t="shared" si="30"/>
        <v>0</v>
      </c>
      <c r="U336" s="221" t="str">
        <f t="shared" si="31"/>
        <v/>
      </c>
      <c r="V336" s="490">
        <f t="shared" si="32"/>
        <v>0</v>
      </c>
      <c r="W336" s="221" t="str">
        <f t="shared" si="33"/>
        <v/>
      </c>
      <c r="X336" s="490">
        <f t="shared" si="34"/>
        <v>0</v>
      </c>
      <c r="Y336" s="221" t="str">
        <f t="shared" si="35"/>
        <v/>
      </c>
    </row>
    <row r="337" spans="1:25" ht="36.75" customHeight="1">
      <c r="A337" s="189" t="s">
        <v>3200</v>
      </c>
      <c r="B337" s="200" t="s">
        <v>1566</v>
      </c>
      <c r="C337" s="164" t="s">
        <v>3674</v>
      </c>
      <c r="D337" s="164" t="s">
        <v>3672</v>
      </c>
      <c r="E337" s="156" t="s">
        <v>3201</v>
      </c>
      <c r="F337" s="151" t="s">
        <v>5349</v>
      </c>
      <c r="G337" s="250"/>
      <c r="H337" s="250"/>
      <c r="I337" s="175"/>
      <c r="J337" s="263"/>
      <c r="K337" s="184"/>
      <c r="M337" s="167"/>
      <c r="N337" s="218">
        <v>0</v>
      </c>
      <c r="O337" s="219">
        <v>0</v>
      </c>
      <c r="P337" s="219">
        <v>0</v>
      </c>
      <c r="Q337" s="219">
        <v>0</v>
      </c>
      <c r="R337" s="219">
        <v>0</v>
      </c>
      <c r="S337" s="220">
        <v>0</v>
      </c>
      <c r="T337" s="490">
        <f t="shared" si="30"/>
        <v>0</v>
      </c>
      <c r="U337" s="221" t="str">
        <f t="shared" si="31"/>
        <v/>
      </c>
      <c r="V337" s="490">
        <f t="shared" si="32"/>
        <v>0</v>
      </c>
      <c r="W337" s="221" t="str">
        <f t="shared" si="33"/>
        <v/>
      </c>
      <c r="X337" s="490">
        <f t="shared" si="34"/>
        <v>0</v>
      </c>
      <c r="Y337" s="221" t="str">
        <f t="shared" si="35"/>
        <v/>
      </c>
    </row>
    <row r="338" spans="1:25" ht="36.75" customHeight="1">
      <c r="A338" s="188" t="s">
        <v>3202</v>
      </c>
      <c r="B338" s="201" t="s">
        <v>1566</v>
      </c>
      <c r="C338" s="155" t="s">
        <v>3674</v>
      </c>
      <c r="D338" s="155" t="s">
        <v>3670</v>
      </c>
      <c r="E338" s="150" t="s">
        <v>3201</v>
      </c>
      <c r="F338" s="152" t="s">
        <v>5349</v>
      </c>
      <c r="G338" s="250" t="s">
        <v>1053</v>
      </c>
      <c r="H338" s="250" t="s">
        <v>4307</v>
      </c>
      <c r="I338" s="175" t="s">
        <v>3186</v>
      </c>
      <c r="J338" s="263" t="s">
        <v>3386</v>
      </c>
      <c r="K338" s="184" t="s">
        <v>3186</v>
      </c>
      <c r="L338" s="3" t="s">
        <v>3175</v>
      </c>
      <c r="M338" s="167"/>
      <c r="N338" s="218">
        <v>0</v>
      </c>
      <c r="O338" s="219">
        <v>0</v>
      </c>
      <c r="P338" s="219">
        <v>0</v>
      </c>
      <c r="Q338" s="219">
        <v>0</v>
      </c>
      <c r="R338" s="219">
        <v>0</v>
      </c>
      <c r="S338" s="220">
        <v>0</v>
      </c>
      <c r="T338" s="490">
        <f t="shared" si="30"/>
        <v>0</v>
      </c>
      <c r="U338" s="221" t="str">
        <f t="shared" si="31"/>
        <v/>
      </c>
      <c r="V338" s="490">
        <f t="shared" si="32"/>
        <v>0</v>
      </c>
      <c r="W338" s="221" t="str">
        <f t="shared" si="33"/>
        <v/>
      </c>
      <c r="X338" s="490">
        <f t="shared" si="34"/>
        <v>0</v>
      </c>
      <c r="Y338" s="221" t="str">
        <f t="shared" si="35"/>
        <v/>
      </c>
    </row>
    <row r="339" spans="1:25" ht="18" customHeight="1">
      <c r="A339" s="187" t="s">
        <v>3203</v>
      </c>
      <c r="B339" s="213" t="s">
        <v>3204</v>
      </c>
      <c r="C339" s="214" t="s">
        <v>3671</v>
      </c>
      <c r="D339" s="214" t="s">
        <v>3672</v>
      </c>
      <c r="E339" s="215" t="s">
        <v>3206</v>
      </c>
      <c r="F339" s="215" t="s">
        <v>3205</v>
      </c>
      <c r="G339" s="249"/>
      <c r="H339" s="249"/>
      <c r="I339" s="216"/>
      <c r="J339" s="262"/>
      <c r="K339" s="217"/>
      <c r="L339" s="282"/>
      <c r="M339" s="228"/>
      <c r="N339" s="218">
        <v>0</v>
      </c>
      <c r="O339" s="219">
        <v>0</v>
      </c>
      <c r="P339" s="219">
        <v>0</v>
      </c>
      <c r="Q339" s="219">
        <v>0</v>
      </c>
      <c r="R339" s="219">
        <v>0</v>
      </c>
      <c r="S339" s="220">
        <v>0</v>
      </c>
      <c r="T339" s="490">
        <f t="shared" si="30"/>
        <v>0</v>
      </c>
      <c r="U339" s="221" t="str">
        <f t="shared" si="31"/>
        <v/>
      </c>
      <c r="V339" s="490">
        <f t="shared" si="32"/>
        <v>0</v>
      </c>
      <c r="W339" s="221" t="str">
        <f t="shared" si="33"/>
        <v/>
      </c>
      <c r="X339" s="490">
        <f t="shared" si="34"/>
        <v>0</v>
      </c>
      <c r="Y339" s="221" t="str">
        <f t="shared" si="35"/>
        <v/>
      </c>
    </row>
    <row r="340" spans="1:25" ht="36.75" customHeight="1">
      <c r="A340" s="189" t="s">
        <v>3207</v>
      </c>
      <c r="B340" s="200" t="s">
        <v>3204</v>
      </c>
      <c r="C340" s="164" t="s">
        <v>3673</v>
      </c>
      <c r="D340" s="164" t="s">
        <v>3672</v>
      </c>
      <c r="E340" s="156" t="s">
        <v>3209</v>
      </c>
      <c r="F340" s="151" t="s">
        <v>3208</v>
      </c>
      <c r="G340" s="250"/>
      <c r="H340" s="250"/>
      <c r="I340" s="175"/>
      <c r="J340" s="263"/>
      <c r="K340" s="184"/>
      <c r="M340" s="167"/>
      <c r="N340" s="218">
        <v>0</v>
      </c>
      <c r="O340" s="219">
        <v>0</v>
      </c>
      <c r="P340" s="219">
        <v>0</v>
      </c>
      <c r="Q340" s="219">
        <v>0</v>
      </c>
      <c r="R340" s="219">
        <v>0</v>
      </c>
      <c r="S340" s="220">
        <v>0</v>
      </c>
      <c r="T340" s="490">
        <f t="shared" si="30"/>
        <v>0</v>
      </c>
      <c r="U340" s="221" t="str">
        <f t="shared" si="31"/>
        <v/>
      </c>
      <c r="V340" s="490">
        <f t="shared" si="32"/>
        <v>0</v>
      </c>
      <c r="W340" s="221" t="str">
        <f t="shared" si="33"/>
        <v/>
      </c>
      <c r="X340" s="490">
        <f t="shared" si="34"/>
        <v>0</v>
      </c>
      <c r="Y340" s="221" t="str">
        <f t="shared" si="35"/>
        <v/>
      </c>
    </row>
    <row r="341" spans="1:25" ht="36.75" customHeight="1">
      <c r="A341" s="188" t="s">
        <v>3210</v>
      </c>
      <c r="B341" s="201" t="s">
        <v>3204</v>
      </c>
      <c r="C341" s="155" t="s">
        <v>3673</v>
      </c>
      <c r="D341" s="155" t="s">
        <v>3670</v>
      </c>
      <c r="E341" s="150" t="s">
        <v>3209</v>
      </c>
      <c r="F341" s="152" t="s">
        <v>3208</v>
      </c>
      <c r="G341" s="250" t="s">
        <v>1486</v>
      </c>
      <c r="H341" s="250" t="s">
        <v>4308</v>
      </c>
      <c r="I341" s="175" t="s">
        <v>3211</v>
      </c>
      <c r="J341" s="263" t="s">
        <v>268</v>
      </c>
      <c r="K341" s="184" t="s">
        <v>3367</v>
      </c>
      <c r="L341" s="3" t="s">
        <v>3175</v>
      </c>
      <c r="M341" s="167"/>
      <c r="N341" s="218">
        <v>880188.66</v>
      </c>
      <c r="O341" s="219">
        <v>800000</v>
      </c>
      <c r="P341" s="219">
        <v>1000000</v>
      </c>
      <c r="Q341" s="219">
        <v>1009000</v>
      </c>
      <c r="R341" s="219">
        <v>1018000</v>
      </c>
      <c r="S341" s="220">
        <v>1018000</v>
      </c>
      <c r="T341" s="490">
        <f t="shared" si="30"/>
        <v>128811.33999999997</v>
      </c>
      <c r="U341" s="221">
        <f t="shared" si="31"/>
        <v>0.14634514832308787</v>
      </c>
      <c r="V341" s="490">
        <f t="shared" si="32"/>
        <v>209000</v>
      </c>
      <c r="W341" s="221">
        <f t="shared" si="33"/>
        <v>0.26124999999999998</v>
      </c>
      <c r="X341" s="490">
        <f t="shared" si="34"/>
        <v>9000</v>
      </c>
      <c r="Y341" s="221">
        <f t="shared" si="35"/>
        <v>8.9999999999999993E-3</v>
      </c>
    </row>
    <row r="342" spans="1:25" ht="18" customHeight="1">
      <c r="A342" s="189" t="s">
        <v>3212</v>
      </c>
      <c r="B342" s="200" t="s">
        <v>3204</v>
      </c>
      <c r="C342" s="164" t="s">
        <v>3224</v>
      </c>
      <c r="D342" s="164" t="s">
        <v>3672</v>
      </c>
      <c r="E342" s="156" t="s">
        <v>3214</v>
      </c>
      <c r="F342" s="151" t="s">
        <v>3213</v>
      </c>
      <c r="G342" s="250"/>
      <c r="H342" s="250"/>
      <c r="I342" s="175"/>
      <c r="J342" s="263"/>
      <c r="K342" s="184"/>
      <c r="M342" s="167"/>
      <c r="N342" s="218">
        <v>0</v>
      </c>
      <c r="O342" s="219">
        <v>0</v>
      </c>
      <c r="P342" s="219">
        <v>0</v>
      </c>
      <c r="Q342" s="219">
        <v>0</v>
      </c>
      <c r="R342" s="219">
        <v>0</v>
      </c>
      <c r="S342" s="220">
        <v>0</v>
      </c>
      <c r="T342" s="490">
        <f t="shared" si="30"/>
        <v>0</v>
      </c>
      <c r="U342" s="221" t="str">
        <f t="shared" si="31"/>
        <v/>
      </c>
      <c r="V342" s="490">
        <f t="shared" si="32"/>
        <v>0</v>
      </c>
      <c r="W342" s="221" t="str">
        <f t="shared" si="33"/>
        <v/>
      </c>
      <c r="X342" s="490">
        <f t="shared" si="34"/>
        <v>0</v>
      </c>
      <c r="Y342" s="221" t="str">
        <f t="shared" si="35"/>
        <v/>
      </c>
    </row>
    <row r="343" spans="1:25" ht="18" customHeight="1">
      <c r="A343" s="188" t="s">
        <v>3215</v>
      </c>
      <c r="B343" s="201" t="s">
        <v>3204</v>
      </c>
      <c r="C343" s="155" t="s">
        <v>3224</v>
      </c>
      <c r="D343" s="155" t="s">
        <v>3670</v>
      </c>
      <c r="E343" s="150" t="s">
        <v>3214</v>
      </c>
      <c r="F343" s="152" t="s">
        <v>3213</v>
      </c>
      <c r="G343" s="250" t="s">
        <v>1486</v>
      </c>
      <c r="H343" s="250" t="s">
        <v>4308</v>
      </c>
      <c r="I343" s="175" t="s">
        <v>3211</v>
      </c>
      <c r="J343" s="263" t="s">
        <v>268</v>
      </c>
      <c r="K343" s="184" t="s">
        <v>3367</v>
      </c>
      <c r="L343" s="3" t="s">
        <v>3175</v>
      </c>
      <c r="M343" s="167"/>
      <c r="N343" s="218">
        <v>4449.8</v>
      </c>
      <c r="O343" s="219">
        <v>5000</v>
      </c>
      <c r="P343" s="219">
        <v>5000</v>
      </c>
      <c r="Q343" s="219">
        <v>5000</v>
      </c>
      <c r="R343" s="219">
        <v>5000</v>
      </c>
      <c r="S343" s="220">
        <v>5000</v>
      </c>
      <c r="T343" s="490">
        <f t="shared" si="30"/>
        <v>550.19999999999982</v>
      </c>
      <c r="U343" s="221">
        <f t="shared" si="31"/>
        <v>0.12364600656209264</v>
      </c>
      <c r="V343" s="490">
        <f t="shared" si="32"/>
        <v>0</v>
      </c>
      <c r="W343" s="221">
        <f t="shared" si="33"/>
        <v>0</v>
      </c>
      <c r="X343" s="490">
        <f t="shared" si="34"/>
        <v>0</v>
      </c>
      <c r="Y343" s="221">
        <f t="shared" si="35"/>
        <v>0</v>
      </c>
    </row>
    <row r="344" spans="1:25" ht="18" customHeight="1">
      <c r="A344" s="191" t="s">
        <v>3216</v>
      </c>
      <c r="B344" s="203" t="s">
        <v>3204</v>
      </c>
      <c r="C344" s="160" t="s">
        <v>3674</v>
      </c>
      <c r="D344" s="160" t="s">
        <v>3672</v>
      </c>
      <c r="E344" s="151" t="s">
        <v>3218</v>
      </c>
      <c r="F344" s="151" t="s">
        <v>3217</v>
      </c>
      <c r="G344" s="250"/>
      <c r="H344" s="250"/>
      <c r="I344" s="175"/>
      <c r="J344" s="263"/>
      <c r="K344" s="184"/>
      <c r="M344" s="167"/>
      <c r="N344" s="218">
        <v>0</v>
      </c>
      <c r="O344" s="219">
        <v>0</v>
      </c>
      <c r="P344" s="219">
        <v>0</v>
      </c>
      <c r="Q344" s="219">
        <v>0</v>
      </c>
      <c r="R344" s="219">
        <v>0</v>
      </c>
      <c r="S344" s="220">
        <v>0</v>
      </c>
      <c r="T344" s="490">
        <f t="shared" si="30"/>
        <v>0</v>
      </c>
      <c r="U344" s="221" t="str">
        <f t="shared" si="31"/>
        <v/>
      </c>
      <c r="V344" s="490">
        <f t="shared" si="32"/>
        <v>0</v>
      </c>
      <c r="W344" s="221" t="str">
        <f t="shared" si="33"/>
        <v/>
      </c>
      <c r="X344" s="490">
        <f t="shared" si="34"/>
        <v>0</v>
      </c>
      <c r="Y344" s="221" t="str">
        <f t="shared" si="35"/>
        <v/>
      </c>
    </row>
    <row r="345" spans="1:25" ht="18" customHeight="1">
      <c r="A345" s="188" t="s">
        <v>3219</v>
      </c>
      <c r="B345" s="201" t="s">
        <v>3204</v>
      </c>
      <c r="C345" s="155" t="s">
        <v>3674</v>
      </c>
      <c r="D345" s="155" t="s">
        <v>3670</v>
      </c>
      <c r="E345" s="150" t="s">
        <v>3221</v>
      </c>
      <c r="F345" s="152" t="s">
        <v>3220</v>
      </c>
      <c r="G345" s="250" t="s">
        <v>1161</v>
      </c>
      <c r="H345" s="250" t="s">
        <v>3222</v>
      </c>
      <c r="I345" s="175" t="s">
        <v>1570</v>
      </c>
      <c r="J345" s="263" t="s">
        <v>3353</v>
      </c>
      <c r="K345" s="184" t="s">
        <v>3354</v>
      </c>
      <c r="L345" s="3" t="s">
        <v>3175</v>
      </c>
      <c r="M345" s="167"/>
      <c r="N345" s="218">
        <v>301785.21999999997</v>
      </c>
      <c r="O345" s="219">
        <v>284000</v>
      </c>
      <c r="P345" s="219">
        <v>485000</v>
      </c>
      <c r="Q345" s="219">
        <v>490000</v>
      </c>
      <c r="R345" s="219">
        <v>495000</v>
      </c>
      <c r="S345" s="220">
        <v>495000</v>
      </c>
      <c r="T345" s="490">
        <f t="shared" si="30"/>
        <v>188214.78000000003</v>
      </c>
      <c r="U345" s="221">
        <f t="shared" si="31"/>
        <v>0.62367129841547586</v>
      </c>
      <c r="V345" s="490">
        <f t="shared" si="32"/>
        <v>206000</v>
      </c>
      <c r="W345" s="221">
        <f t="shared" si="33"/>
        <v>0.72535211267605637</v>
      </c>
      <c r="X345" s="490">
        <f t="shared" si="34"/>
        <v>5000</v>
      </c>
      <c r="Y345" s="221">
        <f t="shared" si="35"/>
        <v>1.0309278350515464E-2</v>
      </c>
    </row>
    <row r="346" spans="1:25" ht="18" customHeight="1">
      <c r="A346" s="188" t="s">
        <v>2617</v>
      </c>
      <c r="B346" s="201" t="s">
        <v>3204</v>
      </c>
      <c r="C346" s="155" t="s">
        <v>3674</v>
      </c>
      <c r="D346" s="155" t="s">
        <v>3680</v>
      </c>
      <c r="E346" s="150" t="s">
        <v>2619</v>
      </c>
      <c r="F346" s="152" t="s">
        <v>2618</v>
      </c>
      <c r="G346" s="250" t="s">
        <v>1161</v>
      </c>
      <c r="H346" s="250" t="s">
        <v>3222</v>
      </c>
      <c r="I346" s="175" t="s">
        <v>1570</v>
      </c>
      <c r="J346" s="263" t="s">
        <v>3353</v>
      </c>
      <c r="K346" s="184" t="s">
        <v>3354</v>
      </c>
      <c r="L346" s="3" t="s">
        <v>3175</v>
      </c>
      <c r="M346" s="167"/>
      <c r="N346" s="218">
        <v>29798.84</v>
      </c>
      <c r="O346" s="219">
        <v>20000</v>
      </c>
      <c r="P346" s="219">
        <v>27000</v>
      </c>
      <c r="Q346" s="219">
        <v>27000</v>
      </c>
      <c r="R346" s="219">
        <v>27000</v>
      </c>
      <c r="S346" s="220">
        <v>27000</v>
      </c>
      <c r="T346" s="490">
        <f t="shared" si="30"/>
        <v>-2798.84</v>
      </c>
      <c r="U346" s="221">
        <f t="shared" si="31"/>
        <v>-9.3924461489104952E-2</v>
      </c>
      <c r="V346" s="490">
        <f t="shared" si="32"/>
        <v>7000</v>
      </c>
      <c r="W346" s="221">
        <f t="shared" si="33"/>
        <v>0.35</v>
      </c>
      <c r="X346" s="490">
        <f t="shared" si="34"/>
        <v>0</v>
      </c>
      <c r="Y346" s="221">
        <f t="shared" si="35"/>
        <v>0</v>
      </c>
    </row>
    <row r="347" spans="1:25" ht="21">
      <c r="A347" s="189" t="s">
        <v>2620</v>
      </c>
      <c r="B347" s="200" t="s">
        <v>3204</v>
      </c>
      <c r="C347" s="164" t="s">
        <v>3343</v>
      </c>
      <c r="D347" s="164" t="s">
        <v>3672</v>
      </c>
      <c r="E347" s="156" t="s">
        <v>2622</v>
      </c>
      <c r="F347" s="151" t="s">
        <v>2621</v>
      </c>
      <c r="G347" s="250"/>
      <c r="H347" s="250"/>
      <c r="I347" s="175"/>
      <c r="J347" s="263"/>
      <c r="K347" s="184"/>
      <c r="M347" s="167"/>
      <c r="N347" s="218">
        <v>0</v>
      </c>
      <c r="O347" s="219">
        <v>0</v>
      </c>
      <c r="P347" s="219">
        <v>0</v>
      </c>
      <c r="Q347" s="219">
        <v>0</v>
      </c>
      <c r="R347" s="219">
        <v>0</v>
      </c>
      <c r="S347" s="220">
        <v>0</v>
      </c>
      <c r="T347" s="490">
        <f t="shared" si="30"/>
        <v>0</v>
      </c>
      <c r="U347" s="221" t="str">
        <f t="shared" si="31"/>
        <v/>
      </c>
      <c r="V347" s="490">
        <f t="shared" si="32"/>
        <v>0</v>
      </c>
      <c r="W347" s="221" t="str">
        <f t="shared" si="33"/>
        <v/>
      </c>
      <c r="X347" s="490">
        <f t="shared" si="34"/>
        <v>0</v>
      </c>
      <c r="Y347" s="221" t="str">
        <f t="shared" si="35"/>
        <v/>
      </c>
    </row>
    <row r="348" spans="1:25" ht="21.75" customHeight="1">
      <c r="A348" s="188" t="s">
        <v>2623</v>
      </c>
      <c r="B348" s="201" t="s">
        <v>3204</v>
      </c>
      <c r="C348" s="155" t="s">
        <v>3343</v>
      </c>
      <c r="D348" s="155" t="s">
        <v>3670</v>
      </c>
      <c r="E348" s="150" t="s">
        <v>2625</v>
      </c>
      <c r="F348" s="152" t="s">
        <v>2624</v>
      </c>
      <c r="G348" s="250" t="s">
        <v>574</v>
      </c>
      <c r="H348" s="250" t="s">
        <v>4309</v>
      </c>
      <c r="I348" s="175" t="s">
        <v>4310</v>
      </c>
      <c r="J348" s="263" t="s">
        <v>2188</v>
      </c>
      <c r="K348" s="184" t="s">
        <v>2192</v>
      </c>
      <c r="L348" s="3" t="s">
        <v>3175</v>
      </c>
      <c r="M348" s="167"/>
      <c r="N348" s="218">
        <v>1732.17</v>
      </c>
      <c r="O348" s="219">
        <v>149000</v>
      </c>
      <c r="P348" s="219">
        <v>44000.000000000015</v>
      </c>
      <c r="Q348" s="219">
        <v>134000</v>
      </c>
      <c r="R348" s="219">
        <v>134000</v>
      </c>
      <c r="S348" s="220">
        <v>134000</v>
      </c>
      <c r="T348" s="490">
        <f t="shared" si="30"/>
        <v>132267.82999999999</v>
      </c>
      <c r="U348" s="221">
        <f t="shared" si="31"/>
        <v>76.359612509164791</v>
      </c>
      <c r="V348" s="490">
        <f t="shared" si="32"/>
        <v>-15000</v>
      </c>
      <c r="W348" s="221">
        <f t="shared" si="33"/>
        <v>-0.10067114093959731</v>
      </c>
      <c r="X348" s="490">
        <f t="shared" si="34"/>
        <v>89999.999999999985</v>
      </c>
      <c r="Y348" s="221">
        <f t="shared" si="35"/>
        <v>2.0454545454545445</v>
      </c>
    </row>
    <row r="349" spans="1:25" ht="18" customHeight="1">
      <c r="A349" s="188" t="s">
        <v>2626</v>
      </c>
      <c r="B349" s="201" t="s">
        <v>3204</v>
      </c>
      <c r="C349" s="155" t="s">
        <v>3343</v>
      </c>
      <c r="D349" s="155" t="s">
        <v>3680</v>
      </c>
      <c r="E349" s="150" t="s">
        <v>2628</v>
      </c>
      <c r="F349" s="152" t="s">
        <v>2627</v>
      </c>
      <c r="G349" s="250" t="s">
        <v>574</v>
      </c>
      <c r="H349" s="250" t="s">
        <v>4309</v>
      </c>
      <c r="I349" s="175" t="s">
        <v>4310</v>
      </c>
      <c r="J349" s="263" t="s">
        <v>2188</v>
      </c>
      <c r="K349" s="184" t="s">
        <v>2192</v>
      </c>
      <c r="L349" s="3" t="s">
        <v>3175</v>
      </c>
      <c r="M349" s="167"/>
      <c r="N349" s="218">
        <v>68466.990000000005</v>
      </c>
      <c r="O349" s="219">
        <v>700000</v>
      </c>
      <c r="P349" s="219">
        <v>50000</v>
      </c>
      <c r="Q349" s="219">
        <v>50000</v>
      </c>
      <c r="R349" s="219">
        <v>50000</v>
      </c>
      <c r="S349" s="220">
        <v>50000</v>
      </c>
      <c r="T349" s="490">
        <f t="shared" si="30"/>
        <v>-18466.990000000005</v>
      </c>
      <c r="U349" s="221">
        <f t="shared" si="31"/>
        <v>-0.26972107288490416</v>
      </c>
      <c r="V349" s="490">
        <f t="shared" si="32"/>
        <v>-650000</v>
      </c>
      <c r="W349" s="221">
        <f t="shared" si="33"/>
        <v>-0.9285714285714286</v>
      </c>
      <c r="X349" s="490">
        <f t="shared" si="34"/>
        <v>0</v>
      </c>
      <c r="Y349" s="221">
        <f t="shared" si="35"/>
        <v>0</v>
      </c>
    </row>
    <row r="350" spans="1:25" ht="18" customHeight="1">
      <c r="A350" s="188" t="s">
        <v>2629</v>
      </c>
      <c r="B350" s="201" t="s">
        <v>3204</v>
      </c>
      <c r="C350" s="155" t="s">
        <v>3343</v>
      </c>
      <c r="D350" s="155" t="s">
        <v>3082</v>
      </c>
      <c r="E350" s="150" t="s">
        <v>2631</v>
      </c>
      <c r="F350" s="152" t="s">
        <v>2630</v>
      </c>
      <c r="G350" s="250" t="s">
        <v>574</v>
      </c>
      <c r="H350" s="250" t="s">
        <v>4309</v>
      </c>
      <c r="I350" s="175" t="s">
        <v>4310</v>
      </c>
      <c r="J350" s="263" t="s">
        <v>2188</v>
      </c>
      <c r="K350" s="184" t="s">
        <v>2192</v>
      </c>
      <c r="L350" s="3" t="s">
        <v>3175</v>
      </c>
      <c r="M350" s="167"/>
      <c r="N350" s="218">
        <v>0</v>
      </c>
      <c r="O350" s="219">
        <v>0</v>
      </c>
      <c r="P350" s="219">
        <v>708326.35</v>
      </c>
      <c r="Q350" s="219">
        <v>0</v>
      </c>
      <c r="R350" s="219">
        <v>0</v>
      </c>
      <c r="S350" s="220">
        <v>0</v>
      </c>
      <c r="T350" s="490">
        <f t="shared" si="30"/>
        <v>0</v>
      </c>
      <c r="U350" s="221" t="str">
        <f t="shared" si="31"/>
        <v/>
      </c>
      <c r="V350" s="490">
        <f t="shared" si="32"/>
        <v>0</v>
      </c>
      <c r="W350" s="221" t="str">
        <f t="shared" si="33"/>
        <v/>
      </c>
      <c r="X350" s="490">
        <f t="shared" si="34"/>
        <v>-708326.35</v>
      </c>
      <c r="Y350" s="221">
        <f t="shared" si="35"/>
        <v>-1</v>
      </c>
    </row>
    <row r="351" spans="1:25" ht="28.5" customHeight="1">
      <c r="A351" s="191" t="s">
        <v>2632</v>
      </c>
      <c r="B351" s="203" t="s">
        <v>3204</v>
      </c>
      <c r="C351" s="160" t="s">
        <v>3344</v>
      </c>
      <c r="D351" s="160" t="s">
        <v>3672</v>
      </c>
      <c r="E351" s="151" t="s">
        <v>2634</v>
      </c>
      <c r="F351" s="151" t="s">
        <v>2633</v>
      </c>
      <c r="G351" s="250"/>
      <c r="H351" s="250"/>
      <c r="I351" s="175"/>
      <c r="J351" s="263"/>
      <c r="K351" s="184"/>
      <c r="M351" s="167"/>
      <c r="N351" s="218">
        <v>0</v>
      </c>
      <c r="O351" s="219">
        <v>0</v>
      </c>
      <c r="P351" s="219">
        <v>0</v>
      </c>
      <c r="Q351" s="219">
        <v>0</v>
      </c>
      <c r="R351" s="219">
        <v>0</v>
      </c>
      <c r="S351" s="220">
        <v>0</v>
      </c>
      <c r="T351" s="490">
        <f t="shared" si="30"/>
        <v>0</v>
      </c>
      <c r="U351" s="221" t="str">
        <f t="shared" si="31"/>
        <v/>
      </c>
      <c r="V351" s="490">
        <f t="shared" si="32"/>
        <v>0</v>
      </c>
      <c r="W351" s="221" t="str">
        <f t="shared" si="33"/>
        <v/>
      </c>
      <c r="X351" s="490">
        <f t="shared" si="34"/>
        <v>0</v>
      </c>
      <c r="Y351" s="221" t="str">
        <f t="shared" si="35"/>
        <v/>
      </c>
    </row>
    <row r="352" spans="1:25" ht="28.5" customHeight="1">
      <c r="A352" s="190" t="s">
        <v>2635</v>
      </c>
      <c r="B352" s="202" t="s">
        <v>3204</v>
      </c>
      <c r="C352" s="157" t="s">
        <v>3344</v>
      </c>
      <c r="D352" s="157" t="s">
        <v>3670</v>
      </c>
      <c r="E352" s="152" t="s">
        <v>2634</v>
      </c>
      <c r="F352" s="152" t="s">
        <v>2633</v>
      </c>
      <c r="G352" s="250" t="s">
        <v>1486</v>
      </c>
      <c r="H352" s="250" t="s">
        <v>4308</v>
      </c>
      <c r="I352" s="175" t="s">
        <v>3211</v>
      </c>
      <c r="J352" s="263" t="s">
        <v>268</v>
      </c>
      <c r="K352" s="184" t="s">
        <v>3367</v>
      </c>
      <c r="L352" s="3" t="s">
        <v>3175</v>
      </c>
      <c r="M352" s="167"/>
      <c r="N352" s="218">
        <v>12217.77</v>
      </c>
      <c r="O352" s="219">
        <v>17000</v>
      </c>
      <c r="P352" s="219">
        <v>6000</v>
      </c>
      <c r="Q352" s="219">
        <v>6000</v>
      </c>
      <c r="R352" s="219">
        <v>6000</v>
      </c>
      <c r="S352" s="220">
        <v>6000</v>
      </c>
      <c r="T352" s="490">
        <f t="shared" si="30"/>
        <v>-6217.77</v>
      </c>
      <c r="U352" s="221">
        <f t="shared" si="31"/>
        <v>-0.50891201913278772</v>
      </c>
      <c r="V352" s="490">
        <f t="shared" si="32"/>
        <v>-11000</v>
      </c>
      <c r="W352" s="221">
        <f t="shared" si="33"/>
        <v>-0.6470588235294118</v>
      </c>
      <c r="X352" s="490">
        <f t="shared" si="34"/>
        <v>0</v>
      </c>
      <c r="Y352" s="221">
        <f t="shared" si="35"/>
        <v>0</v>
      </c>
    </row>
    <row r="353" spans="1:25" ht="18" customHeight="1">
      <c r="A353" s="189" t="s">
        <v>2636</v>
      </c>
      <c r="B353" s="200" t="s">
        <v>3204</v>
      </c>
      <c r="C353" s="164" t="s">
        <v>3677</v>
      </c>
      <c r="D353" s="164" t="s">
        <v>3672</v>
      </c>
      <c r="E353" s="156" t="s">
        <v>2638</v>
      </c>
      <c r="F353" s="151" t="s">
        <v>2637</v>
      </c>
      <c r="G353" s="250"/>
      <c r="H353" s="250"/>
      <c r="I353" s="175"/>
      <c r="J353" s="263"/>
      <c r="K353" s="184"/>
      <c r="M353" s="167"/>
      <c r="N353" s="218">
        <v>0</v>
      </c>
      <c r="O353" s="219">
        <v>0</v>
      </c>
      <c r="P353" s="219">
        <v>0</v>
      </c>
      <c r="Q353" s="219">
        <v>0</v>
      </c>
      <c r="R353" s="219">
        <v>0</v>
      </c>
      <c r="S353" s="220">
        <v>0</v>
      </c>
      <c r="T353" s="490">
        <f t="shared" si="30"/>
        <v>0</v>
      </c>
      <c r="U353" s="221" t="str">
        <f t="shared" si="31"/>
        <v/>
      </c>
      <c r="V353" s="490">
        <f t="shared" si="32"/>
        <v>0</v>
      </c>
      <c r="W353" s="221" t="str">
        <f t="shared" si="33"/>
        <v/>
      </c>
      <c r="X353" s="490">
        <f t="shared" si="34"/>
        <v>0</v>
      </c>
      <c r="Y353" s="221" t="str">
        <f t="shared" si="35"/>
        <v/>
      </c>
    </row>
    <row r="354" spans="1:25" ht="18" customHeight="1">
      <c r="A354" s="188" t="s">
        <v>2639</v>
      </c>
      <c r="B354" s="201" t="s">
        <v>3204</v>
      </c>
      <c r="C354" s="155" t="s">
        <v>3677</v>
      </c>
      <c r="D354" s="155" t="s">
        <v>3670</v>
      </c>
      <c r="E354" s="150" t="s">
        <v>2638</v>
      </c>
      <c r="F354" s="152" t="s">
        <v>2637</v>
      </c>
      <c r="G354" s="250" t="s">
        <v>1161</v>
      </c>
      <c r="H354" s="250" t="s">
        <v>3222</v>
      </c>
      <c r="I354" s="175" t="s">
        <v>1570</v>
      </c>
      <c r="J354" s="263" t="s">
        <v>3353</v>
      </c>
      <c r="K354" s="184" t="s">
        <v>3354</v>
      </c>
      <c r="L354" s="3" t="s">
        <v>3175</v>
      </c>
      <c r="M354" s="167"/>
      <c r="N354" s="218">
        <v>964558.43</v>
      </c>
      <c r="O354" s="219">
        <v>930000</v>
      </c>
      <c r="P354" s="219">
        <v>910000</v>
      </c>
      <c r="Q354" s="219">
        <v>919000</v>
      </c>
      <c r="R354" s="219">
        <v>928000</v>
      </c>
      <c r="S354" s="220">
        <v>928000</v>
      </c>
      <c r="T354" s="490">
        <f t="shared" si="30"/>
        <v>-45558.430000000051</v>
      </c>
      <c r="U354" s="221">
        <f t="shared" si="31"/>
        <v>-4.7232421160841496E-2</v>
      </c>
      <c r="V354" s="490">
        <f t="shared" si="32"/>
        <v>-11000</v>
      </c>
      <c r="W354" s="221">
        <f t="shared" si="33"/>
        <v>-1.1827956989247311E-2</v>
      </c>
      <c r="X354" s="490">
        <f t="shared" si="34"/>
        <v>9000</v>
      </c>
      <c r="Y354" s="221">
        <f t="shared" si="35"/>
        <v>9.8901098901098897E-3</v>
      </c>
    </row>
    <row r="355" spans="1:25" ht="18" customHeight="1">
      <c r="A355" s="189" t="s">
        <v>2640</v>
      </c>
      <c r="B355" s="200" t="s">
        <v>3204</v>
      </c>
      <c r="C355" s="164" t="s">
        <v>1566</v>
      </c>
      <c r="D355" s="164" t="s">
        <v>3672</v>
      </c>
      <c r="E355" s="156" t="s">
        <v>2642</v>
      </c>
      <c r="F355" s="151" t="s">
        <v>2641</v>
      </c>
      <c r="G355" s="250"/>
      <c r="H355" s="250"/>
      <c r="I355" s="175"/>
      <c r="J355" s="263"/>
      <c r="K355" s="184"/>
      <c r="M355" s="167"/>
      <c r="N355" s="218">
        <v>0</v>
      </c>
      <c r="O355" s="219">
        <v>0</v>
      </c>
      <c r="P355" s="219">
        <v>0</v>
      </c>
      <c r="Q355" s="219">
        <v>0</v>
      </c>
      <c r="R355" s="219">
        <v>0</v>
      </c>
      <c r="S355" s="220">
        <v>0</v>
      </c>
      <c r="T355" s="490">
        <f t="shared" si="30"/>
        <v>0</v>
      </c>
      <c r="U355" s="221" t="str">
        <f t="shared" si="31"/>
        <v/>
      </c>
      <c r="V355" s="490">
        <f t="shared" si="32"/>
        <v>0</v>
      </c>
      <c r="W355" s="221" t="str">
        <f t="shared" si="33"/>
        <v/>
      </c>
      <c r="X355" s="490">
        <f t="shared" si="34"/>
        <v>0</v>
      </c>
      <c r="Y355" s="221" t="str">
        <f t="shared" si="35"/>
        <v/>
      </c>
    </row>
    <row r="356" spans="1:25" ht="18" customHeight="1">
      <c r="A356" s="188" t="s">
        <v>2643</v>
      </c>
      <c r="B356" s="201" t="s">
        <v>3204</v>
      </c>
      <c r="C356" s="155" t="s">
        <v>1566</v>
      </c>
      <c r="D356" s="155" t="s">
        <v>3670</v>
      </c>
      <c r="E356" s="150" t="s">
        <v>2642</v>
      </c>
      <c r="F356" s="152" t="s">
        <v>2641</v>
      </c>
      <c r="G356" s="250" t="s">
        <v>1161</v>
      </c>
      <c r="H356" s="250" t="s">
        <v>3222</v>
      </c>
      <c r="I356" s="175" t="s">
        <v>1570</v>
      </c>
      <c r="J356" s="263" t="s">
        <v>3353</v>
      </c>
      <c r="K356" s="184" t="s">
        <v>3354</v>
      </c>
      <c r="L356" s="3" t="s">
        <v>3175</v>
      </c>
      <c r="M356" s="167"/>
      <c r="N356" s="218">
        <v>7080.04</v>
      </c>
      <c r="O356" s="219">
        <v>12000</v>
      </c>
      <c r="P356" s="219">
        <v>2000</v>
      </c>
      <c r="Q356" s="219">
        <v>2000</v>
      </c>
      <c r="R356" s="219">
        <v>2000</v>
      </c>
      <c r="S356" s="220">
        <v>2000</v>
      </c>
      <c r="T356" s="490">
        <f t="shared" si="30"/>
        <v>-5080.04</v>
      </c>
      <c r="U356" s="221">
        <f t="shared" si="31"/>
        <v>-0.71751572025016808</v>
      </c>
      <c r="V356" s="490">
        <f t="shared" si="32"/>
        <v>-10000</v>
      </c>
      <c r="W356" s="221">
        <f t="shared" si="33"/>
        <v>-0.83333333333333337</v>
      </c>
      <c r="X356" s="490">
        <f t="shared" si="34"/>
        <v>0</v>
      </c>
      <c r="Y356" s="221">
        <f t="shared" si="35"/>
        <v>0</v>
      </c>
    </row>
    <row r="357" spans="1:25" ht="18" customHeight="1">
      <c r="A357" s="189" t="s">
        <v>2644</v>
      </c>
      <c r="B357" s="200" t="s">
        <v>3204</v>
      </c>
      <c r="C357" s="164" t="s">
        <v>3678</v>
      </c>
      <c r="D357" s="164" t="s">
        <v>3672</v>
      </c>
      <c r="E357" s="156" t="s">
        <v>2645</v>
      </c>
      <c r="F357" s="151" t="s">
        <v>4311</v>
      </c>
      <c r="G357" s="250"/>
      <c r="H357" s="250"/>
      <c r="I357" s="175"/>
      <c r="J357" s="263"/>
      <c r="K357" s="184"/>
      <c r="M357" s="167"/>
      <c r="N357" s="218">
        <v>0</v>
      </c>
      <c r="O357" s="219">
        <v>0</v>
      </c>
      <c r="P357" s="219">
        <v>0</v>
      </c>
      <c r="Q357" s="219">
        <v>0</v>
      </c>
      <c r="R357" s="219">
        <v>0</v>
      </c>
      <c r="S357" s="220">
        <v>0</v>
      </c>
      <c r="T357" s="490">
        <f t="shared" si="30"/>
        <v>0</v>
      </c>
      <c r="U357" s="221" t="str">
        <f t="shared" si="31"/>
        <v/>
      </c>
      <c r="V357" s="490">
        <f t="shared" si="32"/>
        <v>0</v>
      </c>
      <c r="W357" s="221" t="str">
        <f t="shared" si="33"/>
        <v/>
      </c>
      <c r="X357" s="490">
        <f t="shared" si="34"/>
        <v>0</v>
      </c>
      <c r="Y357" s="221" t="str">
        <f t="shared" si="35"/>
        <v/>
      </c>
    </row>
    <row r="358" spans="1:25" ht="18" customHeight="1">
      <c r="A358" s="188" t="s">
        <v>2646</v>
      </c>
      <c r="B358" s="201" t="s">
        <v>3204</v>
      </c>
      <c r="C358" s="155" t="s">
        <v>3678</v>
      </c>
      <c r="D358" s="155" t="s">
        <v>3670</v>
      </c>
      <c r="E358" s="150" t="s">
        <v>2645</v>
      </c>
      <c r="F358" s="152" t="s">
        <v>4311</v>
      </c>
      <c r="G358" s="250" t="s">
        <v>1161</v>
      </c>
      <c r="H358" s="250" t="s">
        <v>3222</v>
      </c>
      <c r="I358" s="175" t="s">
        <v>1570</v>
      </c>
      <c r="J358" s="263" t="s">
        <v>3353</v>
      </c>
      <c r="K358" s="184" t="s">
        <v>3354</v>
      </c>
      <c r="L358" s="3" t="s">
        <v>3175</v>
      </c>
      <c r="M358" s="167"/>
      <c r="N358" s="218">
        <v>356550.55</v>
      </c>
      <c r="O358" s="219">
        <v>362100</v>
      </c>
      <c r="P358" s="219">
        <v>390300</v>
      </c>
      <c r="Q358" s="219">
        <v>394000</v>
      </c>
      <c r="R358" s="219">
        <v>398000</v>
      </c>
      <c r="S358" s="220">
        <v>398000</v>
      </c>
      <c r="T358" s="490">
        <f t="shared" si="30"/>
        <v>37449.450000000012</v>
      </c>
      <c r="U358" s="221">
        <f t="shared" si="31"/>
        <v>0.10503265245278688</v>
      </c>
      <c r="V358" s="490">
        <f t="shared" si="32"/>
        <v>31900</v>
      </c>
      <c r="W358" s="221">
        <f t="shared" si="33"/>
        <v>8.8097210715272017E-2</v>
      </c>
      <c r="X358" s="490">
        <f t="shared" si="34"/>
        <v>3700</v>
      </c>
      <c r="Y358" s="221">
        <f t="shared" si="35"/>
        <v>9.4798872662054823E-3</v>
      </c>
    </row>
    <row r="359" spans="1:25" ht="18" customHeight="1">
      <c r="A359" s="189" t="s">
        <v>2647</v>
      </c>
      <c r="B359" s="200" t="s">
        <v>3204</v>
      </c>
      <c r="C359" s="164" t="s">
        <v>3778</v>
      </c>
      <c r="D359" s="164" t="s">
        <v>3672</v>
      </c>
      <c r="E359" s="156" t="s">
        <v>2649</v>
      </c>
      <c r="F359" s="151" t="s">
        <v>2648</v>
      </c>
      <c r="G359" s="250"/>
      <c r="H359" s="250"/>
      <c r="I359" s="175"/>
      <c r="J359" s="263"/>
      <c r="K359" s="184"/>
      <c r="M359" s="167"/>
      <c r="N359" s="218">
        <v>0</v>
      </c>
      <c r="O359" s="219">
        <v>0</v>
      </c>
      <c r="P359" s="219">
        <v>0</v>
      </c>
      <c r="Q359" s="219">
        <v>0</v>
      </c>
      <c r="R359" s="219">
        <v>0</v>
      </c>
      <c r="S359" s="220">
        <v>0</v>
      </c>
      <c r="T359" s="490">
        <f t="shared" si="30"/>
        <v>0</v>
      </c>
      <c r="U359" s="221" t="str">
        <f t="shared" si="31"/>
        <v/>
      </c>
      <c r="V359" s="490">
        <f t="shared" si="32"/>
        <v>0</v>
      </c>
      <c r="W359" s="221" t="str">
        <f t="shared" si="33"/>
        <v/>
      </c>
      <c r="X359" s="490">
        <f t="shared" si="34"/>
        <v>0</v>
      </c>
      <c r="Y359" s="221" t="str">
        <f t="shared" si="35"/>
        <v/>
      </c>
    </row>
    <row r="360" spans="1:25" ht="28.5" customHeight="1">
      <c r="A360" s="188" t="s">
        <v>2650</v>
      </c>
      <c r="B360" s="201" t="s">
        <v>3204</v>
      </c>
      <c r="C360" s="155" t="s">
        <v>3778</v>
      </c>
      <c r="D360" s="155" t="s">
        <v>3670</v>
      </c>
      <c r="E360" s="150" t="s">
        <v>2652</v>
      </c>
      <c r="F360" s="152" t="s">
        <v>2651</v>
      </c>
      <c r="G360" s="250" t="s">
        <v>1149</v>
      </c>
      <c r="H360" s="250" t="s">
        <v>4312</v>
      </c>
      <c r="I360" s="175" t="s">
        <v>2653</v>
      </c>
      <c r="J360" s="263" t="s">
        <v>3353</v>
      </c>
      <c r="K360" s="184" t="s">
        <v>3354</v>
      </c>
      <c r="L360" s="3" t="s">
        <v>3175</v>
      </c>
      <c r="M360" s="167"/>
      <c r="N360" s="218">
        <v>7367820.9199999999</v>
      </c>
      <c r="O360" s="219">
        <v>7617640</v>
      </c>
      <c r="P360" s="219">
        <v>7423000</v>
      </c>
      <c r="Q360" s="219">
        <v>7739000</v>
      </c>
      <c r="R360" s="219">
        <v>7739000</v>
      </c>
      <c r="S360" s="220">
        <v>7739000</v>
      </c>
      <c r="T360" s="490">
        <f t="shared" si="30"/>
        <v>371179.08000000007</v>
      </c>
      <c r="U360" s="221">
        <f t="shared" si="31"/>
        <v>5.0378406862798736E-2</v>
      </c>
      <c r="V360" s="490">
        <f t="shared" si="32"/>
        <v>121360</v>
      </c>
      <c r="W360" s="221">
        <f t="shared" si="33"/>
        <v>1.5931443334155984E-2</v>
      </c>
      <c r="X360" s="490">
        <f t="shared" si="34"/>
        <v>316000</v>
      </c>
      <c r="Y360" s="221">
        <f t="shared" si="35"/>
        <v>4.2570389330459382E-2</v>
      </c>
    </row>
    <row r="361" spans="1:25" ht="15.75" customHeight="1">
      <c r="A361" s="188" t="s">
        <v>2654</v>
      </c>
      <c r="B361" s="201" t="s">
        <v>3204</v>
      </c>
      <c r="C361" s="155" t="s">
        <v>3778</v>
      </c>
      <c r="D361" s="155" t="s">
        <v>3680</v>
      </c>
      <c r="E361" s="150" t="s">
        <v>2656</v>
      </c>
      <c r="F361" s="152" t="s">
        <v>2655</v>
      </c>
      <c r="G361" s="250" t="s">
        <v>1151</v>
      </c>
      <c r="H361" s="250" t="s">
        <v>4313</v>
      </c>
      <c r="I361" s="175" t="s">
        <v>2657</v>
      </c>
      <c r="J361" s="263" t="s">
        <v>3353</v>
      </c>
      <c r="K361" s="184" t="s">
        <v>3354</v>
      </c>
      <c r="L361" s="3" t="s">
        <v>3175</v>
      </c>
      <c r="M361" s="167"/>
      <c r="N361" s="218">
        <v>127960.08</v>
      </c>
      <c r="O361" s="219">
        <v>130000</v>
      </c>
      <c r="P361" s="219">
        <v>121000</v>
      </c>
      <c r="Q361" s="219">
        <v>122000</v>
      </c>
      <c r="R361" s="219">
        <v>122000</v>
      </c>
      <c r="S361" s="220">
        <v>122000</v>
      </c>
      <c r="T361" s="490">
        <f t="shared" si="30"/>
        <v>-5960.0800000000017</v>
      </c>
      <c r="U361" s="221">
        <f t="shared" si="31"/>
        <v>-4.6577651405031957E-2</v>
      </c>
      <c r="V361" s="490">
        <f t="shared" si="32"/>
        <v>-8000</v>
      </c>
      <c r="W361" s="221">
        <f t="shared" si="33"/>
        <v>-6.1538461538461542E-2</v>
      </c>
      <c r="X361" s="490">
        <f t="shared" si="34"/>
        <v>1000</v>
      </c>
      <c r="Y361" s="221">
        <f t="shared" si="35"/>
        <v>8.2644628099173556E-3</v>
      </c>
    </row>
    <row r="362" spans="1:25" ht="28.5" customHeight="1">
      <c r="A362" s="189" t="s">
        <v>2658</v>
      </c>
      <c r="B362" s="200" t="s">
        <v>3204</v>
      </c>
      <c r="C362" s="164" t="s">
        <v>3681</v>
      </c>
      <c r="D362" s="164" t="s">
        <v>3672</v>
      </c>
      <c r="E362" s="156" t="s">
        <v>2660</v>
      </c>
      <c r="F362" s="151" t="s">
        <v>2659</v>
      </c>
      <c r="G362" s="250"/>
      <c r="H362" s="250"/>
      <c r="I362" s="175"/>
      <c r="J362" s="263"/>
      <c r="K362" s="184"/>
      <c r="M362" s="167"/>
      <c r="N362" s="218">
        <v>0</v>
      </c>
      <c r="O362" s="219">
        <v>0</v>
      </c>
      <c r="P362" s="219">
        <v>0</v>
      </c>
      <c r="Q362" s="219">
        <v>0</v>
      </c>
      <c r="R362" s="219">
        <v>0</v>
      </c>
      <c r="S362" s="220">
        <v>0</v>
      </c>
      <c r="T362" s="490">
        <f t="shared" si="30"/>
        <v>0</v>
      </c>
      <c r="U362" s="221" t="str">
        <f t="shared" si="31"/>
        <v/>
      </c>
      <c r="V362" s="490">
        <f t="shared" si="32"/>
        <v>0</v>
      </c>
      <c r="W362" s="221" t="str">
        <f t="shared" si="33"/>
        <v/>
      </c>
      <c r="X362" s="490">
        <f t="shared" si="34"/>
        <v>0</v>
      </c>
      <c r="Y362" s="221" t="str">
        <f t="shared" si="35"/>
        <v/>
      </c>
    </row>
    <row r="363" spans="1:25" ht="15.75" customHeight="1">
      <c r="A363" s="188" t="s">
        <v>2661</v>
      </c>
      <c r="B363" s="201" t="s">
        <v>3204</v>
      </c>
      <c r="C363" s="155" t="s">
        <v>3681</v>
      </c>
      <c r="D363" s="155" t="s">
        <v>3670</v>
      </c>
      <c r="E363" s="150" t="s">
        <v>2660</v>
      </c>
      <c r="F363" s="152" t="s">
        <v>2659</v>
      </c>
      <c r="G363" s="250" t="s">
        <v>1161</v>
      </c>
      <c r="H363" s="250" t="s">
        <v>3222</v>
      </c>
      <c r="I363" s="175" t="s">
        <v>1570</v>
      </c>
      <c r="J363" s="263" t="s">
        <v>3353</v>
      </c>
      <c r="K363" s="184" t="s">
        <v>3354</v>
      </c>
      <c r="L363" s="3" t="s">
        <v>3175</v>
      </c>
      <c r="M363" s="167"/>
      <c r="N363" s="218">
        <v>167176.21</v>
      </c>
      <c r="O363" s="219">
        <v>160000</v>
      </c>
      <c r="P363" s="219">
        <v>170000</v>
      </c>
      <c r="Q363" s="219">
        <v>172000</v>
      </c>
      <c r="R363" s="219">
        <v>174000</v>
      </c>
      <c r="S363" s="220">
        <v>174000</v>
      </c>
      <c r="T363" s="490">
        <f t="shared" si="30"/>
        <v>4823.7900000000081</v>
      </c>
      <c r="U363" s="221">
        <f t="shared" si="31"/>
        <v>2.8854524217291493E-2</v>
      </c>
      <c r="V363" s="490">
        <f t="shared" si="32"/>
        <v>12000</v>
      </c>
      <c r="W363" s="221">
        <f t="shared" si="33"/>
        <v>7.4999999999999997E-2</v>
      </c>
      <c r="X363" s="490">
        <f t="shared" si="34"/>
        <v>2000</v>
      </c>
      <c r="Y363" s="221">
        <f t="shared" si="35"/>
        <v>1.1764705882352941E-2</v>
      </c>
    </row>
    <row r="364" spans="1:25" ht="15.75" customHeight="1">
      <c r="A364" s="189" t="s">
        <v>2662</v>
      </c>
      <c r="B364" s="200" t="s">
        <v>3204</v>
      </c>
      <c r="C364" s="164" t="s">
        <v>2663</v>
      </c>
      <c r="D364" s="164" t="s">
        <v>3672</v>
      </c>
      <c r="E364" s="156" t="s">
        <v>2665</v>
      </c>
      <c r="F364" s="151" t="s">
        <v>2664</v>
      </c>
      <c r="G364" s="250"/>
      <c r="H364" s="250"/>
      <c r="I364" s="175"/>
      <c r="J364" s="263"/>
      <c r="K364" s="184"/>
      <c r="M364" s="167"/>
      <c r="N364" s="218">
        <v>0</v>
      </c>
      <c r="O364" s="219">
        <v>0</v>
      </c>
      <c r="P364" s="219">
        <v>0</v>
      </c>
      <c r="Q364" s="219">
        <v>0</v>
      </c>
      <c r="R364" s="219">
        <v>0</v>
      </c>
      <c r="S364" s="220">
        <v>0</v>
      </c>
      <c r="T364" s="490">
        <f t="shared" si="30"/>
        <v>0</v>
      </c>
      <c r="U364" s="221" t="str">
        <f t="shared" si="31"/>
        <v/>
      </c>
      <c r="V364" s="490">
        <f t="shared" si="32"/>
        <v>0</v>
      </c>
      <c r="W364" s="221" t="str">
        <f t="shared" si="33"/>
        <v/>
      </c>
      <c r="X364" s="490">
        <f t="shared" si="34"/>
        <v>0</v>
      </c>
      <c r="Y364" s="221" t="str">
        <f t="shared" si="35"/>
        <v/>
      </c>
    </row>
    <row r="365" spans="1:25" ht="15.75" customHeight="1">
      <c r="A365" s="188" t="s">
        <v>2666</v>
      </c>
      <c r="B365" s="201" t="s">
        <v>3204</v>
      </c>
      <c r="C365" s="155" t="s">
        <v>2663</v>
      </c>
      <c r="D365" s="155" t="s">
        <v>3670</v>
      </c>
      <c r="E365" s="150" t="s">
        <v>2665</v>
      </c>
      <c r="F365" s="152" t="s">
        <v>2664</v>
      </c>
      <c r="G365" s="250" t="s">
        <v>1161</v>
      </c>
      <c r="H365" s="250" t="s">
        <v>3222</v>
      </c>
      <c r="I365" s="175" t="s">
        <v>1570</v>
      </c>
      <c r="J365" s="263" t="s">
        <v>3353</v>
      </c>
      <c r="K365" s="184" t="s">
        <v>3354</v>
      </c>
      <c r="L365" s="3" t="s">
        <v>3175</v>
      </c>
      <c r="M365" s="167"/>
      <c r="N365" s="218">
        <v>32703.3</v>
      </c>
      <c r="O365" s="219">
        <v>20000</v>
      </c>
      <c r="P365" s="219">
        <v>220000</v>
      </c>
      <c r="Q365" s="219">
        <v>40000</v>
      </c>
      <c r="R365" s="219">
        <v>40000</v>
      </c>
      <c r="S365" s="220">
        <v>40000</v>
      </c>
      <c r="T365" s="490">
        <f t="shared" si="30"/>
        <v>7296.7000000000007</v>
      </c>
      <c r="U365" s="221">
        <f t="shared" si="31"/>
        <v>0.22311815627169126</v>
      </c>
      <c r="V365" s="490">
        <f t="shared" si="32"/>
        <v>20000</v>
      </c>
      <c r="W365" s="221">
        <f t="shared" si="33"/>
        <v>1</v>
      </c>
      <c r="X365" s="490">
        <f t="shared" si="34"/>
        <v>-180000</v>
      </c>
      <c r="Y365" s="221">
        <f t="shared" si="35"/>
        <v>-0.81818181818181823</v>
      </c>
    </row>
    <row r="366" spans="1:25" ht="15.75" customHeight="1">
      <c r="A366" s="189" t="s">
        <v>2667</v>
      </c>
      <c r="B366" s="200" t="s">
        <v>3204</v>
      </c>
      <c r="C366" s="164" t="s">
        <v>3080</v>
      </c>
      <c r="D366" s="164" t="s">
        <v>3672</v>
      </c>
      <c r="E366" s="156" t="s">
        <v>2669</v>
      </c>
      <c r="F366" s="151" t="s">
        <v>2668</v>
      </c>
      <c r="G366" s="250"/>
      <c r="H366" s="250"/>
      <c r="I366" s="175"/>
      <c r="J366" s="263"/>
      <c r="K366" s="184"/>
      <c r="M366" s="167"/>
      <c r="N366" s="218">
        <v>0</v>
      </c>
      <c r="O366" s="219">
        <v>0</v>
      </c>
      <c r="P366" s="219">
        <v>0</v>
      </c>
      <c r="Q366" s="219">
        <v>0</v>
      </c>
      <c r="R366" s="219">
        <v>0</v>
      </c>
      <c r="S366" s="220">
        <v>0</v>
      </c>
      <c r="T366" s="490">
        <f t="shared" si="30"/>
        <v>0</v>
      </c>
      <c r="U366" s="221" t="str">
        <f t="shared" si="31"/>
        <v/>
      </c>
      <c r="V366" s="490">
        <f t="shared" si="32"/>
        <v>0</v>
      </c>
      <c r="W366" s="221" t="str">
        <f t="shared" si="33"/>
        <v/>
      </c>
      <c r="X366" s="490">
        <f t="shared" si="34"/>
        <v>0</v>
      </c>
      <c r="Y366" s="221" t="str">
        <f t="shared" si="35"/>
        <v/>
      </c>
    </row>
    <row r="367" spans="1:25" ht="15.75" customHeight="1">
      <c r="A367" s="188" t="s">
        <v>2670</v>
      </c>
      <c r="B367" s="201" t="s">
        <v>3204</v>
      </c>
      <c r="C367" s="155" t="s">
        <v>3080</v>
      </c>
      <c r="D367" s="155" t="s">
        <v>3670</v>
      </c>
      <c r="E367" s="150" t="s">
        <v>2669</v>
      </c>
      <c r="F367" s="152" t="s">
        <v>2668</v>
      </c>
      <c r="G367" s="250" t="s">
        <v>1161</v>
      </c>
      <c r="H367" s="250" t="s">
        <v>3222</v>
      </c>
      <c r="I367" s="175" t="s">
        <v>1570</v>
      </c>
      <c r="J367" s="263" t="s">
        <v>3353</v>
      </c>
      <c r="K367" s="184" t="s">
        <v>3354</v>
      </c>
      <c r="L367" s="3" t="s">
        <v>3175</v>
      </c>
      <c r="M367" s="167"/>
      <c r="N367" s="218">
        <v>735681.65</v>
      </c>
      <c r="O367" s="219">
        <v>1220000</v>
      </c>
      <c r="P367" s="219">
        <v>1220000</v>
      </c>
      <c r="Q367" s="219">
        <v>1221500</v>
      </c>
      <c r="R367" s="219">
        <v>1229500</v>
      </c>
      <c r="S367" s="220">
        <v>1229500</v>
      </c>
      <c r="T367" s="490">
        <f t="shared" si="30"/>
        <v>485818.35</v>
      </c>
      <c r="U367" s="221">
        <f t="shared" si="31"/>
        <v>0.66036491463393165</v>
      </c>
      <c r="V367" s="490">
        <f t="shared" si="32"/>
        <v>1500</v>
      </c>
      <c r="W367" s="221">
        <f t="shared" si="33"/>
        <v>1.2295081967213116E-3</v>
      </c>
      <c r="X367" s="490">
        <f t="shared" si="34"/>
        <v>1500</v>
      </c>
      <c r="Y367" s="221">
        <f t="shared" si="35"/>
        <v>1.2295081967213116E-3</v>
      </c>
    </row>
    <row r="368" spans="1:25" ht="15.75" customHeight="1">
      <c r="A368" s="189" t="s">
        <v>2671</v>
      </c>
      <c r="B368" s="200" t="s">
        <v>3204</v>
      </c>
      <c r="C368" s="164" t="s">
        <v>2575</v>
      </c>
      <c r="D368" s="164" t="s">
        <v>3672</v>
      </c>
      <c r="E368" s="151" t="s">
        <v>2673</v>
      </c>
      <c r="F368" s="151" t="s">
        <v>2672</v>
      </c>
      <c r="G368" s="250"/>
      <c r="H368" s="250"/>
      <c r="I368" s="175"/>
      <c r="J368" s="263"/>
      <c r="K368" s="184"/>
      <c r="M368" s="167"/>
      <c r="N368" s="218">
        <v>0</v>
      </c>
      <c r="O368" s="219">
        <v>0</v>
      </c>
      <c r="P368" s="219">
        <v>0</v>
      </c>
      <c r="Q368" s="219">
        <v>0</v>
      </c>
      <c r="R368" s="219">
        <v>0</v>
      </c>
      <c r="S368" s="220">
        <v>0</v>
      </c>
      <c r="T368" s="490">
        <f t="shared" si="30"/>
        <v>0</v>
      </c>
      <c r="U368" s="221" t="str">
        <f t="shared" si="31"/>
        <v/>
      </c>
      <c r="V368" s="490">
        <f t="shared" si="32"/>
        <v>0</v>
      </c>
      <c r="W368" s="221" t="str">
        <f t="shared" si="33"/>
        <v/>
      </c>
      <c r="X368" s="490">
        <f t="shared" si="34"/>
        <v>0</v>
      </c>
      <c r="Y368" s="221" t="str">
        <f t="shared" si="35"/>
        <v/>
      </c>
    </row>
    <row r="369" spans="1:25" ht="15.75" customHeight="1">
      <c r="A369" s="188" t="s">
        <v>2674</v>
      </c>
      <c r="B369" s="201" t="s">
        <v>3204</v>
      </c>
      <c r="C369" s="155" t="s">
        <v>2575</v>
      </c>
      <c r="D369" s="155" t="s">
        <v>3670</v>
      </c>
      <c r="E369" s="150" t="s">
        <v>2673</v>
      </c>
      <c r="F369" s="152" t="s">
        <v>2672</v>
      </c>
      <c r="G369" s="250" t="s">
        <v>1486</v>
      </c>
      <c r="H369" s="250" t="s">
        <v>4308</v>
      </c>
      <c r="I369" s="175" t="s">
        <v>3211</v>
      </c>
      <c r="J369" s="263" t="s">
        <v>268</v>
      </c>
      <c r="K369" s="184" t="s">
        <v>3367</v>
      </c>
      <c r="L369" s="3" t="s">
        <v>3175</v>
      </c>
      <c r="M369" s="167"/>
      <c r="N369" s="218">
        <v>176994.36</v>
      </c>
      <c r="O369" s="219">
        <v>30000</v>
      </c>
      <c r="P369" s="219">
        <v>163500</v>
      </c>
      <c r="Q369" s="219">
        <v>163500</v>
      </c>
      <c r="R369" s="219">
        <v>163500</v>
      </c>
      <c r="S369" s="220">
        <v>163500</v>
      </c>
      <c r="T369" s="490">
        <f t="shared" si="30"/>
        <v>-13494.359999999986</v>
      </c>
      <c r="U369" s="221">
        <f t="shared" si="31"/>
        <v>-7.6241751432079452E-2</v>
      </c>
      <c r="V369" s="490">
        <f t="shared" si="32"/>
        <v>133500</v>
      </c>
      <c r="W369" s="221">
        <f t="shared" si="33"/>
        <v>4.45</v>
      </c>
      <c r="X369" s="490">
        <f t="shared" si="34"/>
        <v>0</v>
      </c>
      <c r="Y369" s="221">
        <f t="shared" si="35"/>
        <v>0</v>
      </c>
    </row>
    <row r="370" spans="1:25" ht="15.75" customHeight="1">
      <c r="A370" s="187" t="s">
        <v>2675</v>
      </c>
      <c r="B370" s="213" t="s">
        <v>2676</v>
      </c>
      <c r="C370" s="214" t="s">
        <v>3671</v>
      </c>
      <c r="D370" s="214" t="s">
        <v>3672</v>
      </c>
      <c r="E370" s="215" t="s">
        <v>2678</v>
      </c>
      <c r="F370" s="215" t="s">
        <v>2677</v>
      </c>
      <c r="G370" s="249"/>
      <c r="H370" s="249"/>
      <c r="I370" s="216"/>
      <c r="J370" s="262"/>
      <c r="K370" s="217"/>
      <c r="L370" s="282"/>
      <c r="M370" s="228"/>
      <c r="N370" s="218">
        <v>0</v>
      </c>
      <c r="O370" s="219">
        <v>0</v>
      </c>
      <c r="P370" s="219">
        <v>0</v>
      </c>
      <c r="Q370" s="219">
        <v>0</v>
      </c>
      <c r="R370" s="219">
        <v>0</v>
      </c>
      <c r="S370" s="220">
        <v>0</v>
      </c>
      <c r="T370" s="490">
        <f t="shared" si="30"/>
        <v>0</v>
      </c>
      <c r="U370" s="221" t="str">
        <f t="shared" si="31"/>
        <v/>
      </c>
      <c r="V370" s="490">
        <f t="shared" si="32"/>
        <v>0</v>
      </c>
      <c r="W370" s="221" t="str">
        <f t="shared" si="33"/>
        <v/>
      </c>
      <c r="X370" s="490">
        <f t="shared" si="34"/>
        <v>0</v>
      </c>
      <c r="Y370" s="221" t="str">
        <f t="shared" si="35"/>
        <v/>
      </c>
    </row>
    <row r="371" spans="1:25" ht="21">
      <c r="A371" s="189" t="s">
        <v>2679</v>
      </c>
      <c r="B371" s="200" t="s">
        <v>2676</v>
      </c>
      <c r="C371" s="164" t="s">
        <v>3673</v>
      </c>
      <c r="D371" s="164" t="s">
        <v>3672</v>
      </c>
      <c r="E371" s="156" t="s">
        <v>2681</v>
      </c>
      <c r="F371" s="151" t="s">
        <v>2680</v>
      </c>
      <c r="G371" s="250"/>
      <c r="H371" s="250"/>
      <c r="I371" s="175"/>
      <c r="J371" s="263"/>
      <c r="K371" s="184"/>
      <c r="M371" s="167"/>
      <c r="N371" s="218">
        <v>0</v>
      </c>
      <c r="O371" s="219">
        <v>0</v>
      </c>
      <c r="P371" s="219">
        <v>0</v>
      </c>
      <c r="Q371" s="219">
        <v>0</v>
      </c>
      <c r="R371" s="219">
        <v>0</v>
      </c>
      <c r="S371" s="220">
        <v>0</v>
      </c>
      <c r="T371" s="490">
        <f t="shared" si="30"/>
        <v>0</v>
      </c>
      <c r="U371" s="221" t="str">
        <f t="shared" si="31"/>
        <v/>
      </c>
      <c r="V371" s="490">
        <f t="shared" si="32"/>
        <v>0</v>
      </c>
      <c r="W371" s="221" t="str">
        <f t="shared" si="33"/>
        <v/>
      </c>
      <c r="X371" s="490">
        <f t="shared" si="34"/>
        <v>0</v>
      </c>
      <c r="Y371" s="221" t="str">
        <f t="shared" si="35"/>
        <v/>
      </c>
    </row>
    <row r="372" spans="1:25" ht="28.5" customHeight="1">
      <c r="A372" s="188" t="s">
        <v>2682</v>
      </c>
      <c r="B372" s="201" t="s">
        <v>2676</v>
      </c>
      <c r="C372" s="155" t="s">
        <v>3673</v>
      </c>
      <c r="D372" s="155" t="s">
        <v>3670</v>
      </c>
      <c r="E372" s="150" t="s">
        <v>4856</v>
      </c>
      <c r="F372" s="152" t="s">
        <v>4857</v>
      </c>
      <c r="G372" s="250" t="s">
        <v>749</v>
      </c>
      <c r="H372" s="250" t="s">
        <v>4314</v>
      </c>
      <c r="I372" s="175" t="s">
        <v>4858</v>
      </c>
      <c r="J372" s="263" t="s">
        <v>1266</v>
      </c>
      <c r="K372" s="184" t="s">
        <v>3361</v>
      </c>
      <c r="L372" s="3" t="s">
        <v>2683</v>
      </c>
      <c r="M372" s="167"/>
      <c r="N372" s="218">
        <v>108686929.36</v>
      </c>
      <c r="O372" s="219">
        <v>114066000</v>
      </c>
      <c r="P372" s="219">
        <v>109812000</v>
      </c>
      <c r="Q372" s="219">
        <v>105674000</v>
      </c>
      <c r="R372" s="219">
        <v>105794000</v>
      </c>
      <c r="S372" s="220">
        <v>102794000</v>
      </c>
      <c r="T372" s="490">
        <f t="shared" si="30"/>
        <v>-3012929.3599999994</v>
      </c>
      <c r="U372" s="221">
        <f t="shared" si="31"/>
        <v>-2.7721174733167559E-2</v>
      </c>
      <c r="V372" s="490">
        <f t="shared" si="32"/>
        <v>-8392000</v>
      </c>
      <c r="W372" s="221">
        <f t="shared" si="33"/>
        <v>-7.3571441095506104E-2</v>
      </c>
      <c r="X372" s="490">
        <f t="shared" si="34"/>
        <v>-4138000</v>
      </c>
      <c r="Y372" s="221">
        <f t="shared" si="35"/>
        <v>-3.7682584781262518E-2</v>
      </c>
    </row>
    <row r="373" spans="1:25" ht="28.5" customHeight="1">
      <c r="A373" s="188" t="s">
        <v>4315</v>
      </c>
      <c r="B373" s="201" t="s">
        <v>2676</v>
      </c>
      <c r="C373" s="155" t="s">
        <v>3673</v>
      </c>
      <c r="D373" s="155" t="s">
        <v>3310</v>
      </c>
      <c r="E373" s="150" t="s">
        <v>4859</v>
      </c>
      <c r="F373" s="152" t="s">
        <v>4860</v>
      </c>
      <c r="G373" s="250" t="s">
        <v>752</v>
      </c>
      <c r="H373" s="250" t="s">
        <v>4316</v>
      </c>
      <c r="I373" s="175" t="s">
        <v>4861</v>
      </c>
      <c r="J373" s="263" t="s">
        <v>1266</v>
      </c>
      <c r="K373" s="184" t="s">
        <v>3361</v>
      </c>
      <c r="L373" s="3" t="s">
        <v>2683</v>
      </c>
      <c r="M373" s="167"/>
      <c r="N373" s="218">
        <v>11766998.880000001</v>
      </c>
      <c r="O373" s="219">
        <v>16363000</v>
      </c>
      <c r="P373" s="219">
        <v>22809000</v>
      </c>
      <c r="Q373" s="219">
        <v>22898000</v>
      </c>
      <c r="R373" s="219">
        <v>22911000</v>
      </c>
      <c r="S373" s="220">
        <v>22911000</v>
      </c>
      <c r="T373" s="490">
        <f t="shared" si="30"/>
        <v>11131001.119999999</v>
      </c>
      <c r="U373" s="221">
        <f t="shared" si="31"/>
        <v>0.94595072486316056</v>
      </c>
      <c r="V373" s="490">
        <f t="shared" si="32"/>
        <v>6535000</v>
      </c>
      <c r="W373" s="221">
        <f t="shared" si="33"/>
        <v>0.39937664242498322</v>
      </c>
      <c r="X373" s="490">
        <f t="shared" si="34"/>
        <v>89000</v>
      </c>
      <c r="Y373" s="221">
        <f t="shared" si="35"/>
        <v>3.9019685211977729E-3</v>
      </c>
    </row>
    <row r="374" spans="1:25" ht="37.5" customHeight="1">
      <c r="A374" s="188" t="s">
        <v>2684</v>
      </c>
      <c r="B374" s="201" t="s">
        <v>2676</v>
      </c>
      <c r="C374" s="155" t="s">
        <v>3673</v>
      </c>
      <c r="D374" s="155" t="s">
        <v>3680</v>
      </c>
      <c r="E374" s="150" t="s">
        <v>4862</v>
      </c>
      <c r="F374" s="152" t="s">
        <v>4863</v>
      </c>
      <c r="G374" s="250" t="s">
        <v>749</v>
      </c>
      <c r="H374" s="250" t="s">
        <v>4314</v>
      </c>
      <c r="I374" s="175" t="s">
        <v>4858</v>
      </c>
      <c r="J374" s="263" t="s">
        <v>1266</v>
      </c>
      <c r="K374" s="184" t="s">
        <v>3361</v>
      </c>
      <c r="L374" s="3" t="s">
        <v>2683</v>
      </c>
      <c r="M374" s="167"/>
      <c r="N374" s="218">
        <v>21549.62</v>
      </c>
      <c r="O374" s="219">
        <v>32000</v>
      </c>
      <c r="P374" s="219">
        <v>0</v>
      </c>
      <c r="Q374" s="219">
        <v>1000</v>
      </c>
      <c r="R374" s="219">
        <v>1000</v>
      </c>
      <c r="S374" s="220">
        <v>1000</v>
      </c>
      <c r="T374" s="490">
        <f t="shared" si="30"/>
        <v>-20549.62</v>
      </c>
      <c r="U374" s="221">
        <f t="shared" si="31"/>
        <v>-0.95359546943287166</v>
      </c>
      <c r="V374" s="490">
        <f t="shared" si="32"/>
        <v>-31000</v>
      </c>
      <c r="W374" s="221">
        <f t="shared" si="33"/>
        <v>-0.96875</v>
      </c>
      <c r="X374" s="490">
        <f t="shared" si="34"/>
        <v>1000</v>
      </c>
      <c r="Y374" s="221" t="str">
        <f t="shared" si="35"/>
        <v/>
      </c>
    </row>
    <row r="375" spans="1:25" ht="37.5" customHeight="1">
      <c r="A375" s="188" t="s">
        <v>4317</v>
      </c>
      <c r="B375" s="201" t="s">
        <v>2676</v>
      </c>
      <c r="C375" s="155" t="s">
        <v>3673</v>
      </c>
      <c r="D375" s="155" t="s">
        <v>1756</v>
      </c>
      <c r="E375" s="150" t="s">
        <v>4864</v>
      </c>
      <c r="F375" s="152" t="s">
        <v>4865</v>
      </c>
      <c r="G375" s="250" t="s">
        <v>752</v>
      </c>
      <c r="H375" s="250" t="s">
        <v>4316</v>
      </c>
      <c r="I375" s="175" t="s">
        <v>4861</v>
      </c>
      <c r="J375" s="263" t="s">
        <v>1266</v>
      </c>
      <c r="K375" s="184" t="s">
        <v>3361</v>
      </c>
      <c r="L375" s="3" t="s">
        <v>2683</v>
      </c>
      <c r="M375" s="167"/>
      <c r="N375" s="218">
        <v>0</v>
      </c>
      <c r="O375" s="219">
        <v>0</v>
      </c>
      <c r="P375" s="219">
        <v>0</v>
      </c>
      <c r="Q375" s="219">
        <v>0</v>
      </c>
      <c r="R375" s="219">
        <v>0</v>
      </c>
      <c r="S375" s="220">
        <v>0</v>
      </c>
      <c r="T375" s="490">
        <f t="shared" si="30"/>
        <v>0</v>
      </c>
      <c r="U375" s="221" t="str">
        <f t="shared" si="31"/>
        <v/>
      </c>
      <c r="V375" s="490">
        <f t="shared" si="32"/>
        <v>0</v>
      </c>
      <c r="W375" s="221" t="str">
        <f t="shared" si="33"/>
        <v/>
      </c>
      <c r="X375" s="490">
        <f t="shared" si="34"/>
        <v>0</v>
      </c>
      <c r="Y375" s="221" t="str">
        <f t="shared" si="35"/>
        <v/>
      </c>
    </row>
    <row r="376" spans="1:25" ht="28.5" customHeight="1">
      <c r="A376" s="188" t="s">
        <v>2685</v>
      </c>
      <c r="B376" s="201" t="s">
        <v>2676</v>
      </c>
      <c r="C376" s="155" t="s">
        <v>3673</v>
      </c>
      <c r="D376" s="155" t="s">
        <v>3082</v>
      </c>
      <c r="E376" s="150" t="s">
        <v>4866</v>
      </c>
      <c r="F376" s="152" t="s">
        <v>4867</v>
      </c>
      <c r="G376" s="250" t="s">
        <v>758</v>
      </c>
      <c r="H376" s="250" t="s">
        <v>4318</v>
      </c>
      <c r="I376" s="175" t="s">
        <v>4868</v>
      </c>
      <c r="J376" s="263" t="s">
        <v>1289</v>
      </c>
      <c r="K376" s="184" t="s">
        <v>3362</v>
      </c>
      <c r="L376" s="3" t="s">
        <v>2683</v>
      </c>
      <c r="M376" s="167"/>
      <c r="N376" s="218">
        <v>17175941.960000001</v>
      </c>
      <c r="O376" s="219">
        <v>17503000</v>
      </c>
      <c r="P376" s="219">
        <v>18410000</v>
      </c>
      <c r="Q376" s="219">
        <v>18138000</v>
      </c>
      <c r="R376" s="219">
        <v>18210000</v>
      </c>
      <c r="S376" s="220">
        <v>18210000</v>
      </c>
      <c r="T376" s="490">
        <f t="shared" si="30"/>
        <v>962058.03999999911</v>
      </c>
      <c r="U376" s="221">
        <f t="shared" si="31"/>
        <v>5.6011952196885456E-2</v>
      </c>
      <c r="V376" s="490">
        <f t="shared" si="32"/>
        <v>635000</v>
      </c>
      <c r="W376" s="221">
        <f t="shared" si="33"/>
        <v>3.6279494943723935E-2</v>
      </c>
      <c r="X376" s="490">
        <f t="shared" si="34"/>
        <v>-272000</v>
      </c>
      <c r="Y376" s="221">
        <f t="shared" si="35"/>
        <v>-1.4774579033134167E-2</v>
      </c>
    </row>
    <row r="377" spans="1:25" ht="28.5" customHeight="1">
      <c r="A377" s="188" t="s">
        <v>4319</v>
      </c>
      <c r="B377" s="201" t="s">
        <v>2676</v>
      </c>
      <c r="C377" s="155" t="s">
        <v>3673</v>
      </c>
      <c r="D377" s="155" t="s">
        <v>3311</v>
      </c>
      <c r="E377" s="150" t="s">
        <v>4869</v>
      </c>
      <c r="F377" s="152" t="s">
        <v>4870</v>
      </c>
      <c r="G377" s="250" t="s">
        <v>760</v>
      </c>
      <c r="H377" s="250" t="s">
        <v>4320</v>
      </c>
      <c r="I377" s="175" t="s">
        <v>4871</v>
      </c>
      <c r="J377" s="263" t="s">
        <v>1289</v>
      </c>
      <c r="K377" s="184" t="s">
        <v>3362</v>
      </c>
      <c r="L377" s="3" t="s">
        <v>2683</v>
      </c>
      <c r="M377" s="167"/>
      <c r="N377" s="218">
        <v>1846451.35</v>
      </c>
      <c r="O377" s="219">
        <v>3310000</v>
      </c>
      <c r="P377" s="219">
        <v>1738000</v>
      </c>
      <c r="Q377" s="219">
        <v>1743000</v>
      </c>
      <c r="R377" s="219">
        <v>1749000</v>
      </c>
      <c r="S377" s="220">
        <v>1749000</v>
      </c>
      <c r="T377" s="490">
        <f t="shared" si="30"/>
        <v>-103451.35000000009</v>
      </c>
      <c r="U377" s="221">
        <f t="shared" si="31"/>
        <v>-5.602711926312063E-2</v>
      </c>
      <c r="V377" s="490">
        <f t="shared" si="32"/>
        <v>-1567000</v>
      </c>
      <c r="W377" s="221">
        <f t="shared" si="33"/>
        <v>-0.47341389728096678</v>
      </c>
      <c r="X377" s="490">
        <f t="shared" si="34"/>
        <v>5000</v>
      </c>
      <c r="Y377" s="221">
        <f t="shared" si="35"/>
        <v>2.8768699654775605E-3</v>
      </c>
    </row>
    <row r="378" spans="1:25" ht="37.5" customHeight="1">
      <c r="A378" s="188" t="s">
        <v>3225</v>
      </c>
      <c r="B378" s="201" t="s">
        <v>2676</v>
      </c>
      <c r="C378" s="155" t="s">
        <v>3673</v>
      </c>
      <c r="D378" s="155" t="s">
        <v>1763</v>
      </c>
      <c r="E378" s="150" t="s">
        <v>4872</v>
      </c>
      <c r="F378" s="152" t="s">
        <v>4873</v>
      </c>
      <c r="G378" s="250" t="s">
        <v>758</v>
      </c>
      <c r="H378" s="250" t="s">
        <v>4318</v>
      </c>
      <c r="I378" s="175" t="s">
        <v>4868</v>
      </c>
      <c r="J378" s="263" t="s">
        <v>1289</v>
      </c>
      <c r="K378" s="184" t="s">
        <v>3362</v>
      </c>
      <c r="L378" s="3" t="s">
        <v>2683</v>
      </c>
      <c r="M378" s="167"/>
      <c r="N378" s="218">
        <v>0</v>
      </c>
      <c r="O378" s="219">
        <v>0</v>
      </c>
      <c r="P378" s="219">
        <v>0</v>
      </c>
      <c r="Q378" s="219">
        <v>0</v>
      </c>
      <c r="R378" s="219">
        <v>0</v>
      </c>
      <c r="S378" s="220">
        <v>0</v>
      </c>
      <c r="T378" s="490">
        <f t="shared" si="30"/>
        <v>0</v>
      </c>
      <c r="U378" s="221" t="str">
        <f t="shared" si="31"/>
        <v/>
      </c>
      <c r="V378" s="490">
        <f t="shared" si="32"/>
        <v>0</v>
      </c>
      <c r="W378" s="221" t="str">
        <f t="shared" si="33"/>
        <v/>
      </c>
      <c r="X378" s="490">
        <f t="shared" si="34"/>
        <v>0</v>
      </c>
      <c r="Y378" s="221" t="str">
        <f t="shared" si="35"/>
        <v/>
      </c>
    </row>
    <row r="379" spans="1:25" ht="37.5" customHeight="1">
      <c r="A379" s="188" t="s">
        <v>4321</v>
      </c>
      <c r="B379" s="202" t="s">
        <v>2676</v>
      </c>
      <c r="C379" s="157" t="s">
        <v>3673</v>
      </c>
      <c r="D379" s="157" t="s">
        <v>1728</v>
      </c>
      <c r="E379" s="152" t="s">
        <v>4874</v>
      </c>
      <c r="F379" s="152" t="s">
        <v>4875</v>
      </c>
      <c r="G379" s="250" t="s">
        <v>760</v>
      </c>
      <c r="H379" s="250" t="s">
        <v>4320</v>
      </c>
      <c r="I379" s="175" t="s">
        <v>4871</v>
      </c>
      <c r="J379" s="263" t="s">
        <v>1289</v>
      </c>
      <c r="K379" s="184" t="s">
        <v>3362</v>
      </c>
      <c r="L379" s="3" t="s">
        <v>2683</v>
      </c>
      <c r="M379" s="167"/>
      <c r="N379" s="218">
        <v>0</v>
      </c>
      <c r="O379" s="219">
        <v>0</v>
      </c>
      <c r="P379" s="219">
        <v>0</v>
      </c>
      <c r="Q379" s="219">
        <v>0</v>
      </c>
      <c r="R379" s="219">
        <v>0</v>
      </c>
      <c r="S379" s="220">
        <v>0</v>
      </c>
      <c r="T379" s="490">
        <f t="shared" si="30"/>
        <v>0</v>
      </c>
      <c r="U379" s="221" t="str">
        <f t="shared" si="31"/>
        <v/>
      </c>
      <c r="V379" s="490">
        <f t="shared" si="32"/>
        <v>0</v>
      </c>
      <c r="W379" s="221" t="str">
        <f t="shared" si="33"/>
        <v/>
      </c>
      <c r="X379" s="490">
        <f t="shared" si="34"/>
        <v>0</v>
      </c>
      <c r="Y379" s="221" t="str">
        <f t="shared" si="35"/>
        <v/>
      </c>
    </row>
    <row r="380" spans="1:25" ht="25.5" customHeight="1">
      <c r="A380" s="188" t="s">
        <v>3226</v>
      </c>
      <c r="B380" s="201" t="s">
        <v>2676</v>
      </c>
      <c r="C380" s="155" t="s">
        <v>3673</v>
      </c>
      <c r="D380" s="155" t="s">
        <v>1764</v>
      </c>
      <c r="E380" s="150" t="s">
        <v>4876</v>
      </c>
      <c r="F380" s="152" t="s">
        <v>4877</v>
      </c>
      <c r="G380" s="250" t="s">
        <v>766</v>
      </c>
      <c r="H380" s="250" t="s">
        <v>4322</v>
      </c>
      <c r="I380" s="175" t="s">
        <v>4878</v>
      </c>
      <c r="J380" s="263" t="s">
        <v>1321</v>
      </c>
      <c r="K380" s="184" t="s">
        <v>3363</v>
      </c>
      <c r="L380" s="3" t="s">
        <v>2683</v>
      </c>
      <c r="M380" s="167"/>
      <c r="N380" s="218">
        <v>127395192.64</v>
      </c>
      <c r="O380" s="219">
        <v>130043000</v>
      </c>
      <c r="P380" s="219">
        <v>130224000</v>
      </c>
      <c r="Q380" s="219">
        <v>131925000</v>
      </c>
      <c r="R380" s="219">
        <v>132936000</v>
      </c>
      <c r="S380" s="220">
        <v>131936000</v>
      </c>
      <c r="T380" s="490">
        <f t="shared" si="30"/>
        <v>4529807.3599999994</v>
      </c>
      <c r="U380" s="221">
        <f t="shared" si="31"/>
        <v>3.5557129481334243E-2</v>
      </c>
      <c r="V380" s="490">
        <f t="shared" si="32"/>
        <v>1882000</v>
      </c>
      <c r="W380" s="221">
        <f t="shared" si="33"/>
        <v>1.4472136139584599E-2</v>
      </c>
      <c r="X380" s="490">
        <f t="shared" si="34"/>
        <v>1701000</v>
      </c>
      <c r="Y380" s="221">
        <f t="shared" si="35"/>
        <v>1.3062108367121269E-2</v>
      </c>
    </row>
    <row r="381" spans="1:25" ht="25.5" customHeight="1">
      <c r="A381" s="188" t="s">
        <v>4323</v>
      </c>
      <c r="B381" s="201" t="s">
        <v>2676</v>
      </c>
      <c r="C381" s="155" t="s">
        <v>3673</v>
      </c>
      <c r="D381" s="155" t="s">
        <v>3565</v>
      </c>
      <c r="E381" s="150" t="s">
        <v>4879</v>
      </c>
      <c r="F381" s="152" t="s">
        <v>4880</v>
      </c>
      <c r="G381" s="250" t="s">
        <v>1804</v>
      </c>
      <c r="H381" s="250" t="s">
        <v>4324</v>
      </c>
      <c r="I381" s="175" t="s">
        <v>4881</v>
      </c>
      <c r="J381" s="263" t="s">
        <v>1321</v>
      </c>
      <c r="K381" s="184" t="s">
        <v>3363</v>
      </c>
      <c r="L381" s="3" t="s">
        <v>2683</v>
      </c>
      <c r="M381" s="167"/>
      <c r="N381" s="218">
        <v>20775603.890000001</v>
      </c>
      <c r="O381" s="219">
        <v>28671000</v>
      </c>
      <c r="P381" s="219">
        <v>25741000</v>
      </c>
      <c r="Q381" s="219">
        <v>26243000</v>
      </c>
      <c r="R381" s="219">
        <v>26384000</v>
      </c>
      <c r="S381" s="220">
        <v>26384000</v>
      </c>
      <c r="T381" s="490">
        <f t="shared" si="30"/>
        <v>5467396.1099999994</v>
      </c>
      <c r="U381" s="221">
        <f t="shared" si="31"/>
        <v>0.2631642448974319</v>
      </c>
      <c r="V381" s="490">
        <f t="shared" si="32"/>
        <v>-2428000</v>
      </c>
      <c r="W381" s="221">
        <f t="shared" si="33"/>
        <v>-8.4684873216839318E-2</v>
      </c>
      <c r="X381" s="490">
        <f t="shared" si="34"/>
        <v>502000</v>
      </c>
      <c r="Y381" s="221">
        <f t="shared" si="35"/>
        <v>1.9501961850743949E-2</v>
      </c>
    </row>
    <row r="382" spans="1:25" ht="37.5" customHeight="1">
      <c r="A382" s="188" t="s">
        <v>3227</v>
      </c>
      <c r="B382" s="201" t="s">
        <v>2676</v>
      </c>
      <c r="C382" s="155" t="s">
        <v>3673</v>
      </c>
      <c r="D382" s="155" t="s">
        <v>2727</v>
      </c>
      <c r="E382" s="150" t="s">
        <v>4882</v>
      </c>
      <c r="F382" s="152" t="s">
        <v>4883</v>
      </c>
      <c r="G382" s="250" t="s">
        <v>766</v>
      </c>
      <c r="H382" s="250" t="s">
        <v>4322</v>
      </c>
      <c r="I382" s="175" t="s">
        <v>4878</v>
      </c>
      <c r="J382" s="263" t="s">
        <v>1321</v>
      </c>
      <c r="K382" s="184" t="s">
        <v>3363</v>
      </c>
      <c r="L382" s="3" t="s">
        <v>2683</v>
      </c>
      <c r="M382" s="167"/>
      <c r="N382" s="218">
        <v>-47.02</v>
      </c>
      <c r="O382" s="219">
        <v>0</v>
      </c>
      <c r="P382" s="219">
        <v>9000</v>
      </c>
      <c r="Q382" s="219">
        <v>10000</v>
      </c>
      <c r="R382" s="219">
        <v>10000</v>
      </c>
      <c r="S382" s="220">
        <v>10000</v>
      </c>
      <c r="T382" s="490">
        <f t="shared" si="30"/>
        <v>10047.02</v>
      </c>
      <c r="U382" s="221">
        <f t="shared" si="31"/>
        <v>-213.67545725223309</v>
      </c>
      <c r="V382" s="490">
        <f t="shared" si="32"/>
        <v>10000</v>
      </c>
      <c r="W382" s="221" t="str">
        <f t="shared" si="33"/>
        <v/>
      </c>
      <c r="X382" s="490">
        <f t="shared" si="34"/>
        <v>1000</v>
      </c>
      <c r="Y382" s="221">
        <f t="shared" si="35"/>
        <v>0.1111111111111111</v>
      </c>
    </row>
    <row r="383" spans="1:25" ht="37.5" customHeight="1">
      <c r="A383" s="188" t="s">
        <v>4325</v>
      </c>
      <c r="B383" s="201" t="s">
        <v>2676</v>
      </c>
      <c r="C383" s="155" t="s">
        <v>3673</v>
      </c>
      <c r="D383" s="155" t="s">
        <v>3083</v>
      </c>
      <c r="E383" s="150" t="s">
        <v>4884</v>
      </c>
      <c r="F383" s="152" t="s">
        <v>4885</v>
      </c>
      <c r="G383" s="250" t="s">
        <v>1804</v>
      </c>
      <c r="H383" s="250" t="s">
        <v>4324</v>
      </c>
      <c r="I383" s="175" t="s">
        <v>4881</v>
      </c>
      <c r="J383" s="263" t="s">
        <v>1321</v>
      </c>
      <c r="K383" s="184" t="s">
        <v>3363</v>
      </c>
      <c r="L383" s="3" t="s">
        <v>2683</v>
      </c>
      <c r="M383" s="167"/>
      <c r="N383" s="218">
        <v>0</v>
      </c>
      <c r="O383" s="219">
        <v>0</v>
      </c>
      <c r="P383" s="219">
        <v>1000</v>
      </c>
      <c r="Q383" s="219">
        <v>1000</v>
      </c>
      <c r="R383" s="219">
        <v>1000</v>
      </c>
      <c r="S383" s="220">
        <v>1000</v>
      </c>
      <c r="T383" s="490">
        <f t="shared" si="30"/>
        <v>1000</v>
      </c>
      <c r="U383" s="221" t="str">
        <f t="shared" si="31"/>
        <v/>
      </c>
      <c r="V383" s="490">
        <f t="shared" si="32"/>
        <v>1000</v>
      </c>
      <c r="W383" s="221" t="str">
        <f t="shared" si="33"/>
        <v/>
      </c>
      <c r="X383" s="490">
        <f t="shared" si="34"/>
        <v>0</v>
      </c>
      <c r="Y383" s="221">
        <f t="shared" si="35"/>
        <v>0</v>
      </c>
    </row>
    <row r="384" spans="1:25" ht="28.5" customHeight="1">
      <c r="A384" s="191" t="s">
        <v>3228</v>
      </c>
      <c r="B384" s="203" t="s">
        <v>2676</v>
      </c>
      <c r="C384" s="160" t="s">
        <v>3674</v>
      </c>
      <c r="D384" s="160" t="s">
        <v>3672</v>
      </c>
      <c r="E384" s="151" t="s">
        <v>3230</v>
      </c>
      <c r="F384" s="151" t="s">
        <v>3229</v>
      </c>
      <c r="G384" s="250"/>
      <c r="H384" s="250"/>
      <c r="I384" s="175"/>
      <c r="J384" s="263"/>
      <c r="K384" s="184"/>
      <c r="M384" s="167"/>
      <c r="N384" s="218">
        <v>0</v>
      </c>
      <c r="O384" s="219">
        <v>0</v>
      </c>
      <c r="P384" s="219">
        <v>0</v>
      </c>
      <c r="Q384" s="219">
        <v>0</v>
      </c>
      <c r="R384" s="219">
        <v>0</v>
      </c>
      <c r="S384" s="220">
        <v>0</v>
      </c>
      <c r="T384" s="490">
        <f t="shared" si="30"/>
        <v>0</v>
      </c>
      <c r="U384" s="221" t="str">
        <f t="shared" si="31"/>
        <v/>
      </c>
      <c r="V384" s="490">
        <f t="shared" si="32"/>
        <v>0</v>
      </c>
      <c r="W384" s="221" t="str">
        <f t="shared" si="33"/>
        <v/>
      </c>
      <c r="X384" s="490">
        <f t="shared" si="34"/>
        <v>0</v>
      </c>
      <c r="Y384" s="221" t="str">
        <f t="shared" si="35"/>
        <v/>
      </c>
    </row>
    <row r="385" spans="1:25" ht="28.5" customHeight="1">
      <c r="A385" s="190" t="s">
        <v>3231</v>
      </c>
      <c r="B385" s="202" t="s">
        <v>2676</v>
      </c>
      <c r="C385" s="157" t="s">
        <v>3674</v>
      </c>
      <c r="D385" s="157" t="s">
        <v>3670</v>
      </c>
      <c r="E385" s="152" t="s">
        <v>4886</v>
      </c>
      <c r="F385" s="152" t="s">
        <v>4887</v>
      </c>
      <c r="G385" s="250" t="s">
        <v>749</v>
      </c>
      <c r="H385" s="250" t="s">
        <v>4314</v>
      </c>
      <c r="I385" s="175" t="s">
        <v>4858</v>
      </c>
      <c r="J385" s="263" t="s">
        <v>1266</v>
      </c>
      <c r="K385" s="184" t="s">
        <v>3361</v>
      </c>
      <c r="L385" s="3" t="s">
        <v>2683</v>
      </c>
      <c r="M385" s="167"/>
      <c r="N385" s="218">
        <v>9201456.8399999999</v>
      </c>
      <c r="O385" s="219">
        <v>10564000</v>
      </c>
      <c r="P385" s="219">
        <v>10387000</v>
      </c>
      <c r="Q385" s="219">
        <v>10187000</v>
      </c>
      <c r="R385" s="219">
        <v>10187000</v>
      </c>
      <c r="S385" s="219">
        <v>10187000</v>
      </c>
      <c r="T385" s="490">
        <f t="shared" si="30"/>
        <v>985543.16000000015</v>
      </c>
      <c r="U385" s="221">
        <f t="shared" si="31"/>
        <v>0.10710729584859957</v>
      </c>
      <c r="V385" s="490">
        <f t="shared" si="32"/>
        <v>-377000</v>
      </c>
      <c r="W385" s="221">
        <f t="shared" si="33"/>
        <v>-3.5687239681938661E-2</v>
      </c>
      <c r="X385" s="490">
        <f t="shared" si="34"/>
        <v>-200000</v>
      </c>
      <c r="Y385" s="221">
        <f t="shared" si="35"/>
        <v>-1.925483777799172E-2</v>
      </c>
    </row>
    <row r="386" spans="1:25" ht="28.5" customHeight="1">
      <c r="A386" s="190" t="s">
        <v>4326</v>
      </c>
      <c r="B386" s="202" t="s">
        <v>2676</v>
      </c>
      <c r="C386" s="157" t="s">
        <v>3674</v>
      </c>
      <c r="D386" s="157" t="s">
        <v>3310</v>
      </c>
      <c r="E386" s="152" t="s">
        <v>4888</v>
      </c>
      <c r="F386" s="152" t="s">
        <v>4889</v>
      </c>
      <c r="G386" s="250" t="s">
        <v>752</v>
      </c>
      <c r="H386" s="250" t="s">
        <v>4316</v>
      </c>
      <c r="I386" s="175" t="s">
        <v>4861</v>
      </c>
      <c r="J386" s="263" t="s">
        <v>1266</v>
      </c>
      <c r="K386" s="184" t="s">
        <v>3361</v>
      </c>
      <c r="L386" s="3" t="s">
        <v>2683</v>
      </c>
      <c r="M386" s="167"/>
      <c r="N386" s="218">
        <v>1648757.85</v>
      </c>
      <c r="O386" s="219">
        <v>1480000</v>
      </c>
      <c r="P386" s="219">
        <v>3256000</v>
      </c>
      <c r="Q386" s="219">
        <v>3256000</v>
      </c>
      <c r="R386" s="219">
        <v>3256000</v>
      </c>
      <c r="S386" s="219">
        <v>3256000</v>
      </c>
      <c r="T386" s="490">
        <f t="shared" si="30"/>
        <v>1607242.15</v>
      </c>
      <c r="U386" s="221">
        <f t="shared" si="31"/>
        <v>0.97482001374549931</v>
      </c>
      <c r="V386" s="490">
        <f t="shared" si="32"/>
        <v>1776000</v>
      </c>
      <c r="W386" s="221">
        <f t="shared" si="33"/>
        <v>1.2</v>
      </c>
      <c r="X386" s="490">
        <f t="shared" si="34"/>
        <v>0</v>
      </c>
      <c r="Y386" s="221">
        <f t="shared" si="35"/>
        <v>0</v>
      </c>
    </row>
    <row r="387" spans="1:25" ht="28.5" customHeight="1">
      <c r="A387" s="190" t="s">
        <v>3232</v>
      </c>
      <c r="B387" s="202" t="s">
        <v>2676</v>
      </c>
      <c r="C387" s="157" t="s">
        <v>3674</v>
      </c>
      <c r="D387" s="157" t="s">
        <v>3680</v>
      </c>
      <c r="E387" s="152" t="s">
        <v>4890</v>
      </c>
      <c r="F387" s="152" t="s">
        <v>4891</v>
      </c>
      <c r="G387" s="250" t="s">
        <v>758</v>
      </c>
      <c r="H387" s="250" t="s">
        <v>4318</v>
      </c>
      <c r="I387" s="175" t="s">
        <v>4868</v>
      </c>
      <c r="J387" s="263" t="s">
        <v>1289</v>
      </c>
      <c r="K387" s="184" t="s">
        <v>3362</v>
      </c>
      <c r="L387" s="3" t="s">
        <v>2683</v>
      </c>
      <c r="M387" s="167"/>
      <c r="N387" s="218">
        <v>141348.44</v>
      </c>
      <c r="O387" s="219">
        <v>191000</v>
      </c>
      <c r="P387" s="219">
        <v>177000</v>
      </c>
      <c r="Q387" s="219">
        <v>177000</v>
      </c>
      <c r="R387" s="219">
        <v>177000</v>
      </c>
      <c r="S387" s="219">
        <v>177000</v>
      </c>
      <c r="T387" s="490">
        <f t="shared" si="30"/>
        <v>35651.56</v>
      </c>
      <c r="U387" s="221">
        <f t="shared" si="31"/>
        <v>0.25222464429037911</v>
      </c>
      <c r="V387" s="490">
        <f t="shared" si="32"/>
        <v>-14000</v>
      </c>
      <c r="W387" s="221">
        <f t="shared" si="33"/>
        <v>-7.3298429319371722E-2</v>
      </c>
      <c r="X387" s="490">
        <f t="shared" si="34"/>
        <v>0</v>
      </c>
      <c r="Y387" s="221">
        <f t="shared" si="35"/>
        <v>0</v>
      </c>
    </row>
    <row r="388" spans="1:25" ht="28.5" customHeight="1">
      <c r="A388" s="190" t="s">
        <v>4154</v>
      </c>
      <c r="B388" s="202" t="s">
        <v>2676</v>
      </c>
      <c r="C388" s="157" t="s">
        <v>3674</v>
      </c>
      <c r="D388" s="157" t="s">
        <v>1756</v>
      </c>
      <c r="E388" s="152" t="s">
        <v>4892</v>
      </c>
      <c r="F388" s="152" t="s">
        <v>4893</v>
      </c>
      <c r="G388" s="250" t="s">
        <v>760</v>
      </c>
      <c r="H388" s="250" t="s">
        <v>4320</v>
      </c>
      <c r="I388" s="175" t="s">
        <v>4871</v>
      </c>
      <c r="J388" s="263" t="s">
        <v>1289</v>
      </c>
      <c r="K388" s="184" t="s">
        <v>3362</v>
      </c>
      <c r="L388" s="3" t="s">
        <v>2683</v>
      </c>
      <c r="M388" s="167"/>
      <c r="N388" s="218">
        <v>10182.040000000001</v>
      </c>
      <c r="O388" s="219">
        <v>13000</v>
      </c>
      <c r="P388" s="219">
        <v>30000.000000000004</v>
      </c>
      <c r="Q388" s="219">
        <v>30000</v>
      </c>
      <c r="R388" s="219">
        <v>30000</v>
      </c>
      <c r="S388" s="219">
        <v>30000</v>
      </c>
      <c r="T388" s="490">
        <f t="shared" si="30"/>
        <v>19817.96</v>
      </c>
      <c r="U388" s="221">
        <f t="shared" si="31"/>
        <v>1.9463643827759465</v>
      </c>
      <c r="V388" s="490">
        <f t="shared" si="32"/>
        <v>17000</v>
      </c>
      <c r="W388" s="221">
        <f t="shared" si="33"/>
        <v>1.3076923076923077</v>
      </c>
      <c r="X388" s="490">
        <f t="shared" si="34"/>
        <v>-3.637978807091713E-12</v>
      </c>
      <c r="Y388" s="221">
        <f t="shared" si="35"/>
        <v>-1.2126596023639041E-16</v>
      </c>
    </row>
    <row r="389" spans="1:25" ht="28.5" customHeight="1">
      <c r="A389" s="190" t="s">
        <v>3233</v>
      </c>
      <c r="B389" s="202" t="s">
        <v>2676</v>
      </c>
      <c r="C389" s="157" t="s">
        <v>3674</v>
      </c>
      <c r="D389" s="157" t="s">
        <v>3082</v>
      </c>
      <c r="E389" s="152" t="s">
        <v>4894</v>
      </c>
      <c r="F389" s="152" t="s">
        <v>4895</v>
      </c>
      <c r="G389" s="250" t="s">
        <v>766</v>
      </c>
      <c r="H389" s="250" t="s">
        <v>4322</v>
      </c>
      <c r="I389" s="175" t="s">
        <v>4878</v>
      </c>
      <c r="J389" s="263" t="s">
        <v>1321</v>
      </c>
      <c r="K389" s="184" t="s">
        <v>3363</v>
      </c>
      <c r="L389" s="3" t="s">
        <v>2683</v>
      </c>
      <c r="M389" s="167"/>
      <c r="N389" s="218">
        <v>8676036.9900000002</v>
      </c>
      <c r="O389" s="219">
        <v>9483000</v>
      </c>
      <c r="P389" s="219">
        <v>8667000</v>
      </c>
      <c r="Q389" s="219">
        <v>8667000</v>
      </c>
      <c r="R389" s="219">
        <v>8667000</v>
      </c>
      <c r="S389" s="219">
        <v>8667000</v>
      </c>
      <c r="T389" s="490">
        <f t="shared" si="30"/>
        <v>-9036.9900000002235</v>
      </c>
      <c r="U389" s="221">
        <f t="shared" si="31"/>
        <v>-1.0416034429563011E-3</v>
      </c>
      <c r="V389" s="490">
        <f t="shared" si="32"/>
        <v>-816000</v>
      </c>
      <c r="W389" s="221">
        <f t="shared" si="33"/>
        <v>-8.6048718759886109E-2</v>
      </c>
      <c r="X389" s="490">
        <f t="shared" si="34"/>
        <v>0</v>
      </c>
      <c r="Y389" s="221">
        <f t="shared" si="35"/>
        <v>0</v>
      </c>
    </row>
    <row r="390" spans="1:25" ht="28.5" customHeight="1">
      <c r="A390" s="190" t="s">
        <v>4155</v>
      </c>
      <c r="B390" s="202" t="s">
        <v>2676</v>
      </c>
      <c r="C390" s="157" t="s">
        <v>3674</v>
      </c>
      <c r="D390" s="157" t="s">
        <v>3311</v>
      </c>
      <c r="E390" s="152" t="s">
        <v>4896</v>
      </c>
      <c r="F390" s="152" t="s">
        <v>4897</v>
      </c>
      <c r="G390" s="250" t="s">
        <v>1804</v>
      </c>
      <c r="H390" s="250" t="s">
        <v>4324</v>
      </c>
      <c r="I390" s="175" t="s">
        <v>4881</v>
      </c>
      <c r="J390" s="263" t="s">
        <v>1321</v>
      </c>
      <c r="K390" s="184" t="s">
        <v>3363</v>
      </c>
      <c r="L390" s="3" t="s">
        <v>2683</v>
      </c>
      <c r="M390" s="167"/>
      <c r="N390" s="218">
        <v>2589132.04</v>
      </c>
      <c r="O390" s="219">
        <v>2915000</v>
      </c>
      <c r="P390" s="219">
        <v>3196000</v>
      </c>
      <c r="Q390" s="219">
        <v>3196000</v>
      </c>
      <c r="R390" s="219">
        <v>3196000</v>
      </c>
      <c r="S390" s="219">
        <v>3196000</v>
      </c>
      <c r="T390" s="490">
        <f t="shared" si="30"/>
        <v>606867.96</v>
      </c>
      <c r="U390" s="221">
        <f t="shared" si="31"/>
        <v>0.23439050254076649</v>
      </c>
      <c r="V390" s="490">
        <f t="shared" si="32"/>
        <v>281000</v>
      </c>
      <c r="W390" s="221">
        <f t="shared" si="33"/>
        <v>9.6397941680960553E-2</v>
      </c>
      <c r="X390" s="490">
        <f t="shared" si="34"/>
        <v>0</v>
      </c>
      <c r="Y390" s="221">
        <f t="shared" si="35"/>
        <v>0</v>
      </c>
    </row>
    <row r="391" spans="1:25" ht="28.5" customHeight="1">
      <c r="A391" s="191" t="s">
        <v>3234</v>
      </c>
      <c r="B391" s="203" t="s">
        <v>2676</v>
      </c>
      <c r="C391" s="160" t="s">
        <v>3676</v>
      </c>
      <c r="D391" s="160" t="s">
        <v>3672</v>
      </c>
      <c r="E391" s="151" t="s">
        <v>2688</v>
      </c>
      <c r="F391" s="151" t="s">
        <v>2687</v>
      </c>
      <c r="G391" s="250"/>
      <c r="H391" s="250"/>
      <c r="I391" s="175"/>
      <c r="J391" s="263"/>
      <c r="K391" s="184"/>
      <c r="M391" s="167"/>
      <c r="N391" s="218">
        <v>0</v>
      </c>
      <c r="O391" s="219">
        <v>0</v>
      </c>
      <c r="P391" s="219">
        <v>0</v>
      </c>
      <c r="Q391" s="219">
        <v>0</v>
      </c>
      <c r="R391" s="219">
        <v>0</v>
      </c>
      <c r="S391" s="220">
        <v>0</v>
      </c>
      <c r="T391" s="490">
        <f t="shared" si="30"/>
        <v>0</v>
      </c>
      <c r="U391" s="221" t="str">
        <f t="shared" si="31"/>
        <v/>
      </c>
      <c r="V391" s="490">
        <f t="shared" si="32"/>
        <v>0</v>
      </c>
      <c r="W391" s="221" t="str">
        <f t="shared" si="33"/>
        <v/>
      </c>
      <c r="X391" s="490">
        <f t="shared" si="34"/>
        <v>0</v>
      </c>
      <c r="Y391" s="221" t="str">
        <f t="shared" si="35"/>
        <v/>
      </c>
    </row>
    <row r="392" spans="1:25" ht="36" customHeight="1">
      <c r="A392" s="190" t="s">
        <v>2689</v>
      </c>
      <c r="B392" s="202" t="s">
        <v>2676</v>
      </c>
      <c r="C392" s="157" t="s">
        <v>3676</v>
      </c>
      <c r="D392" s="157" t="s">
        <v>3670</v>
      </c>
      <c r="E392" s="152" t="s">
        <v>4898</v>
      </c>
      <c r="F392" s="152" t="s">
        <v>4899</v>
      </c>
      <c r="G392" s="250" t="s">
        <v>749</v>
      </c>
      <c r="H392" s="250" t="s">
        <v>4314</v>
      </c>
      <c r="I392" s="175" t="s">
        <v>4858</v>
      </c>
      <c r="J392" s="263" t="s">
        <v>1266</v>
      </c>
      <c r="K392" s="184" t="s">
        <v>3361</v>
      </c>
      <c r="L392" s="3" t="s">
        <v>2683</v>
      </c>
      <c r="M392" s="167"/>
      <c r="N392" s="218">
        <v>6177153.0499999998</v>
      </c>
      <c r="O392" s="219">
        <v>10343000</v>
      </c>
      <c r="P392" s="219">
        <v>6100000</v>
      </c>
      <c r="Q392" s="219">
        <v>5767000</v>
      </c>
      <c r="R392" s="219">
        <v>5767000</v>
      </c>
      <c r="S392" s="220">
        <v>5767000</v>
      </c>
      <c r="T392" s="490">
        <f t="shared" si="30"/>
        <v>-410153.04999999981</v>
      </c>
      <c r="U392" s="221">
        <f t="shared" si="31"/>
        <v>-6.6398395293119666E-2</v>
      </c>
      <c r="V392" s="490">
        <f t="shared" si="32"/>
        <v>-4576000</v>
      </c>
      <c r="W392" s="221">
        <f t="shared" si="33"/>
        <v>-0.44242482838634828</v>
      </c>
      <c r="X392" s="490">
        <f t="shared" si="34"/>
        <v>-333000</v>
      </c>
      <c r="Y392" s="221">
        <f t="shared" si="35"/>
        <v>-5.4590163934426228E-2</v>
      </c>
    </row>
    <row r="393" spans="1:25" ht="36" customHeight="1">
      <c r="A393" s="190" t="s">
        <v>4156</v>
      </c>
      <c r="B393" s="202" t="s">
        <v>2676</v>
      </c>
      <c r="C393" s="157" t="s">
        <v>3676</v>
      </c>
      <c r="D393" s="157" t="s">
        <v>3310</v>
      </c>
      <c r="E393" s="152" t="s">
        <v>4900</v>
      </c>
      <c r="F393" s="152" t="s">
        <v>4901</v>
      </c>
      <c r="G393" s="250" t="s">
        <v>752</v>
      </c>
      <c r="H393" s="250" t="s">
        <v>4316</v>
      </c>
      <c r="I393" s="175" t="s">
        <v>4861</v>
      </c>
      <c r="J393" s="263" t="s">
        <v>1266</v>
      </c>
      <c r="K393" s="184" t="s">
        <v>3361</v>
      </c>
      <c r="L393" s="3" t="s">
        <v>2683</v>
      </c>
      <c r="M393" s="167"/>
      <c r="N393" s="218">
        <v>680378.09</v>
      </c>
      <c r="O393" s="219">
        <v>1097000</v>
      </c>
      <c r="P393" s="219">
        <v>1278000</v>
      </c>
      <c r="Q393" s="219">
        <v>1474000</v>
      </c>
      <c r="R393" s="219">
        <v>1474000</v>
      </c>
      <c r="S393" s="220">
        <v>1474000</v>
      </c>
      <c r="T393" s="490">
        <f t="shared" ref="T393:T456" si="36">IF(N393="","",Q393-N393)</f>
        <v>793621.91</v>
      </c>
      <c r="U393" s="221">
        <f t="shared" ref="U393:U456" si="37">IF(N393=0,"",T393/N393)</f>
        <v>1.1664424849424533</v>
      </c>
      <c r="V393" s="490">
        <f t="shared" ref="V393:V456" si="38">IF(P393="","",Q393-O393)</f>
        <v>377000</v>
      </c>
      <c r="W393" s="221">
        <f t="shared" ref="W393:W456" si="39">IF(O393=0,"",V393/O393)</f>
        <v>0.34366453965360072</v>
      </c>
      <c r="X393" s="490">
        <f t="shared" ref="X393:X456" si="40">IF(P393="","",Q393-P393)</f>
        <v>196000</v>
      </c>
      <c r="Y393" s="221">
        <f t="shared" ref="Y393:Y456" si="41">IF(P393=0,"",X393/P393)</f>
        <v>0.15336463223787167</v>
      </c>
    </row>
    <row r="394" spans="1:25" ht="36" customHeight="1">
      <c r="A394" s="190" t="s">
        <v>2690</v>
      </c>
      <c r="B394" s="202" t="s">
        <v>2676</v>
      </c>
      <c r="C394" s="157" t="s">
        <v>3676</v>
      </c>
      <c r="D394" s="157" t="s">
        <v>3680</v>
      </c>
      <c r="E394" s="152" t="s">
        <v>4902</v>
      </c>
      <c r="F394" s="152" t="s">
        <v>4903</v>
      </c>
      <c r="G394" s="250" t="s">
        <v>758</v>
      </c>
      <c r="H394" s="250" t="s">
        <v>4318</v>
      </c>
      <c r="I394" s="175" t="s">
        <v>4868</v>
      </c>
      <c r="J394" s="263" t="s">
        <v>1289</v>
      </c>
      <c r="K394" s="184" t="s">
        <v>3362</v>
      </c>
      <c r="L394" s="3" t="s">
        <v>2683</v>
      </c>
      <c r="M394" s="167"/>
      <c r="N394" s="218">
        <v>1076934.8700000001</v>
      </c>
      <c r="O394" s="219">
        <v>1862000</v>
      </c>
      <c r="P394" s="219">
        <v>1136000</v>
      </c>
      <c r="Q394" s="219">
        <v>1154000</v>
      </c>
      <c r="R394" s="219">
        <v>1154000</v>
      </c>
      <c r="S394" s="220">
        <v>1154000</v>
      </c>
      <c r="T394" s="490">
        <f t="shared" si="36"/>
        <v>77065.129999999888</v>
      </c>
      <c r="U394" s="221">
        <f t="shared" si="37"/>
        <v>7.1559694227376888E-2</v>
      </c>
      <c r="V394" s="490">
        <f t="shared" si="38"/>
        <v>-708000</v>
      </c>
      <c r="W394" s="221">
        <f t="shared" si="39"/>
        <v>-0.38023630504833511</v>
      </c>
      <c r="X394" s="490">
        <f t="shared" si="40"/>
        <v>18000</v>
      </c>
      <c r="Y394" s="221">
        <f t="shared" si="41"/>
        <v>1.5845070422535211E-2</v>
      </c>
    </row>
    <row r="395" spans="1:25" ht="36" customHeight="1">
      <c r="A395" s="190" t="s">
        <v>4157</v>
      </c>
      <c r="B395" s="202" t="s">
        <v>2676</v>
      </c>
      <c r="C395" s="157" t="s">
        <v>3676</v>
      </c>
      <c r="D395" s="157" t="s">
        <v>1756</v>
      </c>
      <c r="E395" s="152" t="s">
        <v>4904</v>
      </c>
      <c r="F395" s="152" t="s">
        <v>4905</v>
      </c>
      <c r="G395" s="250" t="s">
        <v>760</v>
      </c>
      <c r="H395" s="250" t="s">
        <v>4320</v>
      </c>
      <c r="I395" s="175" t="s">
        <v>4871</v>
      </c>
      <c r="J395" s="263" t="s">
        <v>1289</v>
      </c>
      <c r="K395" s="184" t="s">
        <v>3362</v>
      </c>
      <c r="L395" s="3" t="s">
        <v>2683</v>
      </c>
      <c r="M395" s="167"/>
      <c r="N395" s="218">
        <v>126280.62</v>
      </c>
      <c r="O395" s="219">
        <v>199000</v>
      </c>
      <c r="P395" s="219">
        <v>117000</v>
      </c>
      <c r="Q395" s="219">
        <v>125000</v>
      </c>
      <c r="R395" s="219">
        <v>125000</v>
      </c>
      <c r="S395" s="220">
        <v>125000</v>
      </c>
      <c r="T395" s="490">
        <f t="shared" si="36"/>
        <v>-1280.6199999999953</v>
      </c>
      <c r="U395" s="221">
        <f t="shared" si="37"/>
        <v>-1.014106519274292E-2</v>
      </c>
      <c r="V395" s="490">
        <f t="shared" si="38"/>
        <v>-74000</v>
      </c>
      <c r="W395" s="221">
        <f t="shared" si="39"/>
        <v>-0.37185929648241206</v>
      </c>
      <c r="X395" s="490">
        <f t="shared" si="40"/>
        <v>8000</v>
      </c>
      <c r="Y395" s="221">
        <f t="shared" si="41"/>
        <v>6.8376068376068383E-2</v>
      </c>
    </row>
    <row r="396" spans="1:25" ht="33" customHeight="1">
      <c r="A396" s="190" t="s">
        <v>2691</v>
      </c>
      <c r="B396" s="202" t="s">
        <v>2676</v>
      </c>
      <c r="C396" s="157" t="s">
        <v>3676</v>
      </c>
      <c r="D396" s="157" t="s">
        <v>3082</v>
      </c>
      <c r="E396" s="152" t="s">
        <v>4906</v>
      </c>
      <c r="F396" s="152" t="s">
        <v>4907</v>
      </c>
      <c r="G396" s="250" t="s">
        <v>766</v>
      </c>
      <c r="H396" s="250" t="s">
        <v>4322</v>
      </c>
      <c r="I396" s="175" t="s">
        <v>4878</v>
      </c>
      <c r="J396" s="263" t="s">
        <v>1321</v>
      </c>
      <c r="K396" s="184" t="s">
        <v>3363</v>
      </c>
      <c r="L396" s="3" t="s">
        <v>2683</v>
      </c>
      <c r="M396" s="167"/>
      <c r="N396" s="218">
        <v>7297905.0300000003</v>
      </c>
      <c r="O396" s="219">
        <v>10733000</v>
      </c>
      <c r="P396" s="219">
        <v>7127000</v>
      </c>
      <c r="Q396" s="219">
        <v>6940000</v>
      </c>
      <c r="R396" s="219">
        <v>6940000</v>
      </c>
      <c r="S396" s="220">
        <v>6940000</v>
      </c>
      <c r="T396" s="490">
        <f t="shared" si="36"/>
        <v>-357905.03000000026</v>
      </c>
      <c r="U396" s="221">
        <f t="shared" si="37"/>
        <v>-4.9042160528087915E-2</v>
      </c>
      <c r="V396" s="490">
        <f t="shared" si="38"/>
        <v>-3793000</v>
      </c>
      <c r="W396" s="221">
        <f t="shared" si="39"/>
        <v>-0.35339606820087582</v>
      </c>
      <c r="X396" s="490">
        <f t="shared" si="40"/>
        <v>-187000</v>
      </c>
      <c r="Y396" s="221">
        <f t="shared" si="41"/>
        <v>-2.623824891258594E-2</v>
      </c>
    </row>
    <row r="397" spans="1:25" ht="36" customHeight="1">
      <c r="A397" s="190" t="s">
        <v>4158</v>
      </c>
      <c r="B397" s="202" t="s">
        <v>2676</v>
      </c>
      <c r="C397" s="157" t="s">
        <v>3676</v>
      </c>
      <c r="D397" s="157" t="s">
        <v>3311</v>
      </c>
      <c r="E397" s="152" t="s">
        <v>4908</v>
      </c>
      <c r="F397" s="152" t="s">
        <v>4909</v>
      </c>
      <c r="G397" s="250" t="s">
        <v>1804</v>
      </c>
      <c r="H397" s="250" t="s">
        <v>4324</v>
      </c>
      <c r="I397" s="175" t="s">
        <v>4881</v>
      </c>
      <c r="J397" s="263" t="s">
        <v>1321</v>
      </c>
      <c r="K397" s="184" t="s">
        <v>3363</v>
      </c>
      <c r="L397" s="3" t="s">
        <v>2683</v>
      </c>
      <c r="M397" s="167"/>
      <c r="N397" s="218">
        <v>1682810.93</v>
      </c>
      <c r="O397" s="219">
        <v>2374000</v>
      </c>
      <c r="P397" s="219">
        <v>2123000</v>
      </c>
      <c r="Q397" s="219">
        <v>2153000</v>
      </c>
      <c r="R397" s="219">
        <v>2153000</v>
      </c>
      <c r="S397" s="220">
        <v>2153000</v>
      </c>
      <c r="T397" s="490">
        <f t="shared" si="36"/>
        <v>470189.07000000007</v>
      </c>
      <c r="U397" s="221">
        <f t="shared" si="37"/>
        <v>0.27940695036964142</v>
      </c>
      <c r="V397" s="490">
        <f t="shared" si="38"/>
        <v>-221000</v>
      </c>
      <c r="W397" s="221">
        <f t="shared" si="39"/>
        <v>-9.309182813816344E-2</v>
      </c>
      <c r="X397" s="490">
        <f t="shared" si="40"/>
        <v>30000</v>
      </c>
      <c r="Y397" s="221">
        <f t="shared" si="41"/>
        <v>1.4130946773433821E-2</v>
      </c>
    </row>
    <row r="398" spans="1:25" ht="36" customHeight="1">
      <c r="A398" s="191" t="s">
        <v>2692</v>
      </c>
      <c r="B398" s="203" t="s">
        <v>2676</v>
      </c>
      <c r="C398" s="160" t="s">
        <v>3681</v>
      </c>
      <c r="D398" s="160" t="s">
        <v>3672</v>
      </c>
      <c r="E398" s="151" t="s">
        <v>2694</v>
      </c>
      <c r="F398" s="151" t="s">
        <v>2693</v>
      </c>
      <c r="G398" s="250"/>
      <c r="H398" s="250"/>
      <c r="I398" s="175"/>
      <c r="J398" s="263"/>
      <c r="K398" s="184"/>
      <c r="M398" s="167"/>
      <c r="N398" s="218">
        <v>0</v>
      </c>
      <c r="O398" s="219">
        <v>0</v>
      </c>
      <c r="P398" s="219">
        <v>0</v>
      </c>
      <c r="Q398" s="219">
        <v>0</v>
      </c>
      <c r="R398" s="219">
        <v>0</v>
      </c>
      <c r="S398" s="220">
        <v>0</v>
      </c>
      <c r="T398" s="490">
        <f t="shared" si="36"/>
        <v>0</v>
      </c>
      <c r="U398" s="221" t="str">
        <f t="shared" si="37"/>
        <v/>
      </c>
      <c r="V398" s="490">
        <f t="shared" si="38"/>
        <v>0</v>
      </c>
      <c r="W398" s="221" t="str">
        <f t="shared" si="39"/>
        <v/>
      </c>
      <c r="X398" s="490">
        <f t="shared" si="40"/>
        <v>0</v>
      </c>
      <c r="Y398" s="221" t="str">
        <f t="shared" si="41"/>
        <v/>
      </c>
    </row>
    <row r="399" spans="1:25" ht="36" customHeight="1">
      <c r="A399" s="190" t="s">
        <v>2695</v>
      </c>
      <c r="B399" s="202" t="s">
        <v>2676</v>
      </c>
      <c r="C399" s="157" t="s">
        <v>3681</v>
      </c>
      <c r="D399" s="157" t="s">
        <v>3670</v>
      </c>
      <c r="E399" s="152" t="s">
        <v>4910</v>
      </c>
      <c r="F399" s="152" t="s">
        <v>4911</v>
      </c>
      <c r="G399" s="250" t="s">
        <v>749</v>
      </c>
      <c r="H399" s="250" t="s">
        <v>4314</v>
      </c>
      <c r="I399" s="175" t="s">
        <v>4858</v>
      </c>
      <c r="J399" s="263" t="s">
        <v>1266</v>
      </c>
      <c r="K399" s="184" t="s">
        <v>3361</v>
      </c>
      <c r="L399" s="3" t="s">
        <v>2683</v>
      </c>
      <c r="M399" s="167"/>
      <c r="N399" s="218">
        <v>89940.28</v>
      </c>
      <c r="O399" s="219">
        <v>179000</v>
      </c>
      <c r="P399" s="219">
        <v>87000</v>
      </c>
      <c r="Q399" s="219">
        <v>60000</v>
      </c>
      <c r="R399" s="219">
        <v>60000</v>
      </c>
      <c r="S399" s="220">
        <v>60000</v>
      </c>
      <c r="T399" s="490">
        <f t="shared" si="36"/>
        <v>-29940.28</v>
      </c>
      <c r="U399" s="221">
        <f t="shared" si="37"/>
        <v>-0.33289066923073846</v>
      </c>
      <c r="V399" s="490">
        <f t="shared" si="38"/>
        <v>-119000</v>
      </c>
      <c r="W399" s="221">
        <f t="shared" si="39"/>
        <v>-0.66480446927374304</v>
      </c>
      <c r="X399" s="490">
        <f t="shared" si="40"/>
        <v>-27000</v>
      </c>
      <c r="Y399" s="221">
        <f t="shared" si="41"/>
        <v>-0.31034482758620691</v>
      </c>
    </row>
    <row r="400" spans="1:25" ht="36" customHeight="1">
      <c r="A400" s="190" t="s">
        <v>4159</v>
      </c>
      <c r="B400" s="202" t="s">
        <v>2676</v>
      </c>
      <c r="C400" s="157" t="s">
        <v>3681</v>
      </c>
      <c r="D400" s="157" t="s">
        <v>3310</v>
      </c>
      <c r="E400" s="152" t="s">
        <v>4912</v>
      </c>
      <c r="F400" s="152" t="s">
        <v>4913</v>
      </c>
      <c r="G400" s="250" t="s">
        <v>752</v>
      </c>
      <c r="H400" s="250" t="s">
        <v>4316</v>
      </c>
      <c r="I400" s="175" t="s">
        <v>4861</v>
      </c>
      <c r="J400" s="263" t="s">
        <v>1266</v>
      </c>
      <c r="K400" s="184" t="s">
        <v>3361</v>
      </c>
      <c r="L400" s="3" t="s">
        <v>2683</v>
      </c>
      <c r="M400" s="167"/>
      <c r="N400" s="218">
        <v>0</v>
      </c>
      <c r="O400" s="219">
        <v>0</v>
      </c>
      <c r="P400" s="219">
        <v>0</v>
      </c>
      <c r="Q400" s="219">
        <v>0</v>
      </c>
      <c r="R400" s="219">
        <v>0</v>
      </c>
      <c r="S400" s="220">
        <v>0</v>
      </c>
      <c r="T400" s="490">
        <f t="shared" si="36"/>
        <v>0</v>
      </c>
      <c r="U400" s="221" t="str">
        <f t="shared" si="37"/>
        <v/>
      </c>
      <c r="V400" s="490">
        <f t="shared" si="38"/>
        <v>0</v>
      </c>
      <c r="W400" s="221" t="str">
        <f t="shared" si="39"/>
        <v/>
      </c>
      <c r="X400" s="490">
        <f t="shared" si="40"/>
        <v>0</v>
      </c>
      <c r="Y400" s="221" t="str">
        <f t="shared" si="41"/>
        <v/>
      </c>
    </row>
    <row r="401" spans="1:25" ht="36" customHeight="1">
      <c r="A401" s="190" t="s">
        <v>2696</v>
      </c>
      <c r="B401" s="202" t="s">
        <v>2676</v>
      </c>
      <c r="C401" s="157" t="s">
        <v>3681</v>
      </c>
      <c r="D401" s="157" t="s">
        <v>3680</v>
      </c>
      <c r="E401" s="152" t="s">
        <v>4914</v>
      </c>
      <c r="F401" s="152" t="s">
        <v>4915</v>
      </c>
      <c r="G401" s="250" t="s">
        <v>758</v>
      </c>
      <c r="H401" s="250" t="s">
        <v>4318</v>
      </c>
      <c r="I401" s="175" t="s">
        <v>4868</v>
      </c>
      <c r="J401" s="263" t="s">
        <v>1289</v>
      </c>
      <c r="K401" s="184" t="s">
        <v>3362</v>
      </c>
      <c r="L401" s="3" t="s">
        <v>2683</v>
      </c>
      <c r="M401" s="167"/>
      <c r="N401" s="218">
        <v>23495.119999999999</v>
      </c>
      <c r="O401" s="219">
        <v>22000</v>
      </c>
      <c r="P401" s="219">
        <v>25000</v>
      </c>
      <c r="Q401" s="219">
        <v>25000</v>
      </c>
      <c r="R401" s="219">
        <v>25000</v>
      </c>
      <c r="S401" s="220">
        <v>25000</v>
      </c>
      <c r="T401" s="490">
        <f t="shared" si="36"/>
        <v>1504.880000000001</v>
      </c>
      <c r="U401" s="221">
        <f t="shared" si="37"/>
        <v>6.4050747559493248E-2</v>
      </c>
      <c r="V401" s="490">
        <f t="shared" si="38"/>
        <v>3000</v>
      </c>
      <c r="W401" s="221">
        <f t="shared" si="39"/>
        <v>0.13636363636363635</v>
      </c>
      <c r="X401" s="490">
        <f t="shared" si="40"/>
        <v>0</v>
      </c>
      <c r="Y401" s="221">
        <f t="shared" si="41"/>
        <v>0</v>
      </c>
    </row>
    <row r="402" spans="1:25" ht="36" customHeight="1">
      <c r="A402" s="190" t="s">
        <v>4160</v>
      </c>
      <c r="B402" s="202" t="s">
        <v>2676</v>
      </c>
      <c r="C402" s="157" t="s">
        <v>3681</v>
      </c>
      <c r="D402" s="157" t="s">
        <v>1756</v>
      </c>
      <c r="E402" s="152" t="s">
        <v>4916</v>
      </c>
      <c r="F402" s="152" t="s">
        <v>4917</v>
      </c>
      <c r="G402" s="250" t="s">
        <v>760</v>
      </c>
      <c r="H402" s="250" t="s">
        <v>4320</v>
      </c>
      <c r="I402" s="175" t="s">
        <v>4871</v>
      </c>
      <c r="J402" s="263" t="s">
        <v>1289</v>
      </c>
      <c r="K402" s="184" t="s">
        <v>3362</v>
      </c>
      <c r="L402" s="3" t="s">
        <v>2683</v>
      </c>
      <c r="M402" s="167"/>
      <c r="N402" s="218">
        <v>0</v>
      </c>
      <c r="O402" s="219">
        <v>0</v>
      </c>
      <c r="P402" s="219">
        <v>0</v>
      </c>
      <c r="Q402" s="219">
        <v>0</v>
      </c>
      <c r="R402" s="219">
        <v>0</v>
      </c>
      <c r="S402" s="220">
        <v>0</v>
      </c>
      <c r="T402" s="490">
        <f t="shared" si="36"/>
        <v>0</v>
      </c>
      <c r="U402" s="221" t="str">
        <f t="shared" si="37"/>
        <v/>
      </c>
      <c r="V402" s="490">
        <f t="shared" si="38"/>
        <v>0</v>
      </c>
      <c r="W402" s="221" t="str">
        <f t="shared" si="39"/>
        <v/>
      </c>
      <c r="X402" s="490">
        <f t="shared" si="40"/>
        <v>0</v>
      </c>
      <c r="Y402" s="221" t="str">
        <f t="shared" si="41"/>
        <v/>
      </c>
    </row>
    <row r="403" spans="1:25" ht="28.5" customHeight="1">
      <c r="A403" s="189" t="s">
        <v>2697</v>
      </c>
      <c r="B403" s="200" t="s">
        <v>2676</v>
      </c>
      <c r="C403" s="164" t="s">
        <v>3080</v>
      </c>
      <c r="D403" s="164" t="s">
        <v>3672</v>
      </c>
      <c r="E403" s="156" t="s">
        <v>1902</v>
      </c>
      <c r="F403" s="151" t="s">
        <v>1901</v>
      </c>
      <c r="G403" s="250"/>
      <c r="H403" s="250"/>
      <c r="I403" s="175"/>
      <c r="J403" s="263"/>
      <c r="K403" s="184"/>
      <c r="M403" s="167"/>
      <c r="N403" s="218">
        <v>0</v>
      </c>
      <c r="O403" s="219">
        <v>0</v>
      </c>
      <c r="P403" s="219">
        <v>0</v>
      </c>
      <c r="Q403" s="219">
        <v>0</v>
      </c>
      <c r="R403" s="219">
        <v>0</v>
      </c>
      <c r="S403" s="220">
        <v>0</v>
      </c>
      <c r="T403" s="490">
        <f t="shared" si="36"/>
        <v>0</v>
      </c>
      <c r="U403" s="221" t="str">
        <f t="shared" si="37"/>
        <v/>
      </c>
      <c r="V403" s="490">
        <f t="shared" si="38"/>
        <v>0</v>
      </c>
      <c r="W403" s="221" t="str">
        <f t="shared" si="39"/>
        <v/>
      </c>
      <c r="X403" s="490">
        <f t="shared" si="40"/>
        <v>0</v>
      </c>
      <c r="Y403" s="221" t="str">
        <f t="shared" si="41"/>
        <v/>
      </c>
    </row>
    <row r="404" spans="1:25" ht="28.5" customHeight="1">
      <c r="A404" s="190" t="s">
        <v>1903</v>
      </c>
      <c r="B404" s="202" t="s">
        <v>2676</v>
      </c>
      <c r="C404" s="157" t="s">
        <v>3080</v>
      </c>
      <c r="D404" s="157" t="s">
        <v>3670</v>
      </c>
      <c r="E404" s="152" t="s">
        <v>4918</v>
      </c>
      <c r="F404" s="152" t="s">
        <v>4919</v>
      </c>
      <c r="G404" s="250" t="s">
        <v>749</v>
      </c>
      <c r="H404" s="250" t="s">
        <v>4314</v>
      </c>
      <c r="I404" s="175" t="s">
        <v>4858</v>
      </c>
      <c r="J404" s="263" t="s">
        <v>1266</v>
      </c>
      <c r="K404" s="184" t="s">
        <v>3361</v>
      </c>
      <c r="L404" s="3" t="s">
        <v>2683</v>
      </c>
      <c r="M404" s="167"/>
      <c r="N404" s="218">
        <v>34185923.649999999</v>
      </c>
      <c r="O404" s="219">
        <v>38579195</v>
      </c>
      <c r="P404" s="219">
        <v>35008000</v>
      </c>
      <c r="Q404" s="219">
        <v>35205000</v>
      </c>
      <c r="R404" s="219">
        <v>35297000</v>
      </c>
      <c r="S404" s="220">
        <v>34496000</v>
      </c>
      <c r="T404" s="490">
        <f t="shared" si="36"/>
        <v>1019076.3500000015</v>
      </c>
      <c r="U404" s="221">
        <f t="shared" si="37"/>
        <v>2.9809823494413659E-2</v>
      </c>
      <c r="V404" s="490">
        <f t="shared" si="38"/>
        <v>-3374195</v>
      </c>
      <c r="W404" s="221">
        <f t="shared" si="39"/>
        <v>-8.7461519090794929E-2</v>
      </c>
      <c r="X404" s="490">
        <f t="shared" si="40"/>
        <v>197000</v>
      </c>
      <c r="Y404" s="221">
        <f t="shared" si="41"/>
        <v>5.6272851919561247E-3</v>
      </c>
    </row>
    <row r="405" spans="1:25" ht="28.5" customHeight="1">
      <c r="A405" s="190" t="s">
        <v>4161</v>
      </c>
      <c r="B405" s="202" t="s">
        <v>2676</v>
      </c>
      <c r="C405" s="157" t="s">
        <v>3080</v>
      </c>
      <c r="D405" s="157" t="s">
        <v>3310</v>
      </c>
      <c r="E405" s="152" t="s">
        <v>4920</v>
      </c>
      <c r="F405" s="152" t="s">
        <v>4921</v>
      </c>
      <c r="G405" s="250" t="s">
        <v>752</v>
      </c>
      <c r="H405" s="250" t="s">
        <v>4316</v>
      </c>
      <c r="I405" s="175" t="s">
        <v>4861</v>
      </c>
      <c r="J405" s="263" t="s">
        <v>1266</v>
      </c>
      <c r="K405" s="184" t="s">
        <v>3361</v>
      </c>
      <c r="L405" s="3" t="s">
        <v>2683</v>
      </c>
      <c r="M405" s="167"/>
      <c r="N405" s="218">
        <v>3820297.15</v>
      </c>
      <c r="O405" s="219">
        <v>4523000</v>
      </c>
      <c r="P405" s="219">
        <v>7396000</v>
      </c>
      <c r="Q405" s="219">
        <v>7556000</v>
      </c>
      <c r="R405" s="219">
        <v>7560000</v>
      </c>
      <c r="S405" s="220">
        <v>7560000</v>
      </c>
      <c r="T405" s="490">
        <f t="shared" si="36"/>
        <v>3735702.85</v>
      </c>
      <c r="U405" s="221">
        <f t="shared" si="37"/>
        <v>0.97785661777644706</v>
      </c>
      <c r="V405" s="490">
        <f t="shared" si="38"/>
        <v>3033000</v>
      </c>
      <c r="W405" s="221">
        <f t="shared" si="39"/>
        <v>0.67057262878620383</v>
      </c>
      <c r="X405" s="490">
        <f t="shared" si="40"/>
        <v>160000</v>
      </c>
      <c r="Y405" s="221">
        <f t="shared" si="41"/>
        <v>2.1633315305570579E-2</v>
      </c>
    </row>
    <row r="406" spans="1:25" ht="28.5" customHeight="1">
      <c r="A406" s="190" t="s">
        <v>1904</v>
      </c>
      <c r="B406" s="202" t="s">
        <v>2676</v>
      </c>
      <c r="C406" s="157" t="s">
        <v>3080</v>
      </c>
      <c r="D406" s="157" t="s">
        <v>3680</v>
      </c>
      <c r="E406" s="152" t="s">
        <v>4922</v>
      </c>
      <c r="F406" s="152" t="s">
        <v>4923</v>
      </c>
      <c r="G406" s="250" t="s">
        <v>758</v>
      </c>
      <c r="H406" s="250" t="s">
        <v>4318</v>
      </c>
      <c r="I406" s="175" t="s">
        <v>4868</v>
      </c>
      <c r="J406" s="263" t="s">
        <v>1289</v>
      </c>
      <c r="K406" s="184" t="s">
        <v>3362</v>
      </c>
      <c r="L406" s="3" t="s">
        <v>2683</v>
      </c>
      <c r="M406" s="167"/>
      <c r="N406" s="218">
        <v>5555407.8799999999</v>
      </c>
      <c r="O406" s="219">
        <v>5913000</v>
      </c>
      <c r="P406" s="219">
        <v>6049000</v>
      </c>
      <c r="Q406" s="219">
        <v>6073000</v>
      </c>
      <c r="R406" s="219">
        <v>6096000</v>
      </c>
      <c r="S406" s="220">
        <v>6096000</v>
      </c>
      <c r="T406" s="490">
        <f t="shared" si="36"/>
        <v>517592.12000000011</v>
      </c>
      <c r="U406" s="221">
        <f t="shared" si="37"/>
        <v>9.3169058182637016E-2</v>
      </c>
      <c r="V406" s="490">
        <f t="shared" si="38"/>
        <v>160000</v>
      </c>
      <c r="W406" s="221">
        <f t="shared" si="39"/>
        <v>2.7059022492812446E-2</v>
      </c>
      <c r="X406" s="490">
        <f t="shared" si="40"/>
        <v>24000</v>
      </c>
      <c r="Y406" s="221">
        <f t="shared" si="41"/>
        <v>3.9675979500743922E-3</v>
      </c>
    </row>
    <row r="407" spans="1:25" ht="28.5" customHeight="1">
      <c r="A407" s="190" t="s">
        <v>4162</v>
      </c>
      <c r="B407" s="202" t="s">
        <v>2676</v>
      </c>
      <c r="C407" s="157" t="s">
        <v>3080</v>
      </c>
      <c r="D407" s="157" t="s">
        <v>1756</v>
      </c>
      <c r="E407" s="152" t="s">
        <v>4924</v>
      </c>
      <c r="F407" s="152" t="s">
        <v>4925</v>
      </c>
      <c r="G407" s="250" t="s">
        <v>760</v>
      </c>
      <c r="H407" s="250" t="s">
        <v>4320</v>
      </c>
      <c r="I407" s="175" t="s">
        <v>4871</v>
      </c>
      <c r="J407" s="263" t="s">
        <v>1289</v>
      </c>
      <c r="K407" s="184" t="s">
        <v>3362</v>
      </c>
      <c r="L407" s="3" t="s">
        <v>2683</v>
      </c>
      <c r="M407" s="167"/>
      <c r="N407" s="218">
        <v>599270.53</v>
      </c>
      <c r="O407" s="219">
        <v>1021805</v>
      </c>
      <c r="P407" s="219">
        <v>617000</v>
      </c>
      <c r="Q407" s="219">
        <v>619000</v>
      </c>
      <c r="R407" s="219">
        <v>621000</v>
      </c>
      <c r="S407" s="220">
        <v>621000</v>
      </c>
      <c r="T407" s="490">
        <f t="shared" si="36"/>
        <v>19729.469999999972</v>
      </c>
      <c r="U407" s="221">
        <f t="shared" si="37"/>
        <v>3.2922476598340272E-2</v>
      </c>
      <c r="V407" s="490">
        <f t="shared" si="38"/>
        <v>-402805</v>
      </c>
      <c r="W407" s="221">
        <f t="shared" si="39"/>
        <v>-0.39420926693449337</v>
      </c>
      <c r="X407" s="490">
        <f t="shared" si="40"/>
        <v>2000</v>
      </c>
      <c r="Y407" s="221">
        <f t="shared" si="41"/>
        <v>3.2414910858995136E-3</v>
      </c>
    </row>
    <row r="408" spans="1:25" ht="28.5" customHeight="1">
      <c r="A408" s="190" t="s">
        <v>1905</v>
      </c>
      <c r="B408" s="202" t="s">
        <v>2676</v>
      </c>
      <c r="C408" s="157" t="s">
        <v>3080</v>
      </c>
      <c r="D408" s="157" t="s">
        <v>3082</v>
      </c>
      <c r="E408" s="152" t="s">
        <v>4926</v>
      </c>
      <c r="F408" s="152" t="s">
        <v>4927</v>
      </c>
      <c r="G408" s="250" t="s">
        <v>766</v>
      </c>
      <c r="H408" s="250" t="s">
        <v>4322</v>
      </c>
      <c r="I408" s="175" t="s">
        <v>4878</v>
      </c>
      <c r="J408" s="263" t="s">
        <v>1321</v>
      </c>
      <c r="K408" s="184" t="s">
        <v>3363</v>
      </c>
      <c r="L408" s="3" t="s">
        <v>2683</v>
      </c>
      <c r="M408" s="167"/>
      <c r="N408" s="218">
        <v>44255428.969999999</v>
      </c>
      <c r="O408" s="219">
        <v>45978000</v>
      </c>
      <c r="P408" s="219">
        <v>45707000</v>
      </c>
      <c r="Q408" s="219">
        <v>46190000</v>
      </c>
      <c r="R408" s="219">
        <v>46519000</v>
      </c>
      <c r="S408" s="220">
        <v>46252000</v>
      </c>
      <c r="T408" s="490">
        <f t="shared" si="36"/>
        <v>1934571.0300000012</v>
      </c>
      <c r="U408" s="221">
        <f t="shared" si="37"/>
        <v>4.3713756143035333E-2</v>
      </c>
      <c r="V408" s="490">
        <f t="shared" si="38"/>
        <v>212000</v>
      </c>
      <c r="W408" s="221">
        <f t="shared" si="39"/>
        <v>4.6109008656313889E-3</v>
      </c>
      <c r="X408" s="490">
        <f t="shared" si="40"/>
        <v>483000</v>
      </c>
      <c r="Y408" s="221">
        <f t="shared" si="41"/>
        <v>1.0567309164898156E-2</v>
      </c>
    </row>
    <row r="409" spans="1:25" ht="28.5" customHeight="1">
      <c r="A409" s="190" t="s">
        <v>3409</v>
      </c>
      <c r="B409" s="202" t="s">
        <v>2676</v>
      </c>
      <c r="C409" s="157" t="s">
        <v>3080</v>
      </c>
      <c r="D409" s="157" t="s">
        <v>3311</v>
      </c>
      <c r="E409" s="152" t="s">
        <v>4928</v>
      </c>
      <c r="F409" s="152" t="s">
        <v>4929</v>
      </c>
      <c r="G409" s="250" t="s">
        <v>1804</v>
      </c>
      <c r="H409" s="250" t="s">
        <v>4324</v>
      </c>
      <c r="I409" s="175" t="s">
        <v>4881</v>
      </c>
      <c r="J409" s="263" t="s">
        <v>1321</v>
      </c>
      <c r="K409" s="184" t="s">
        <v>3363</v>
      </c>
      <c r="L409" s="3" t="s">
        <v>2683</v>
      </c>
      <c r="M409" s="167"/>
      <c r="N409" s="218">
        <v>7556076.6399999997</v>
      </c>
      <c r="O409" s="219">
        <v>9157000</v>
      </c>
      <c r="P409" s="219">
        <v>9217000</v>
      </c>
      <c r="Q409" s="219">
        <v>9360000</v>
      </c>
      <c r="R409" s="219">
        <v>9408000</v>
      </c>
      <c r="S409" s="220">
        <v>9408000</v>
      </c>
      <c r="T409" s="490">
        <f t="shared" si="36"/>
        <v>1803923.3600000003</v>
      </c>
      <c r="U409" s="221">
        <f t="shared" si="37"/>
        <v>0.23873809728854212</v>
      </c>
      <c r="V409" s="490">
        <f t="shared" si="38"/>
        <v>203000</v>
      </c>
      <c r="W409" s="221">
        <f t="shared" si="39"/>
        <v>2.2168832587091843E-2</v>
      </c>
      <c r="X409" s="490">
        <f t="shared" si="40"/>
        <v>143000</v>
      </c>
      <c r="Y409" s="221">
        <f t="shared" si="41"/>
        <v>1.5514809590973202E-2</v>
      </c>
    </row>
    <row r="410" spans="1:25" ht="42">
      <c r="A410" s="190" t="s">
        <v>1906</v>
      </c>
      <c r="B410" s="202" t="s">
        <v>2676</v>
      </c>
      <c r="C410" s="157" t="s">
        <v>3080</v>
      </c>
      <c r="D410" s="157" t="s">
        <v>1763</v>
      </c>
      <c r="E410" s="152" t="s">
        <v>4930</v>
      </c>
      <c r="F410" s="152" t="s">
        <v>4931</v>
      </c>
      <c r="G410" s="250" t="s">
        <v>749</v>
      </c>
      <c r="H410" s="250" t="s">
        <v>4314</v>
      </c>
      <c r="I410" s="175" t="s">
        <v>4858</v>
      </c>
      <c r="J410" s="263" t="s">
        <v>1266</v>
      </c>
      <c r="K410" s="184" t="s">
        <v>3361</v>
      </c>
      <c r="L410" s="3" t="s">
        <v>2683</v>
      </c>
      <c r="M410" s="167"/>
      <c r="N410" s="218">
        <v>0</v>
      </c>
      <c r="O410" s="219">
        <v>0</v>
      </c>
      <c r="P410" s="219">
        <v>0</v>
      </c>
      <c r="Q410" s="219">
        <v>0</v>
      </c>
      <c r="R410" s="219">
        <v>0</v>
      </c>
      <c r="S410" s="220">
        <v>0</v>
      </c>
      <c r="T410" s="490">
        <f t="shared" si="36"/>
        <v>0</v>
      </c>
      <c r="U410" s="221" t="str">
        <f t="shared" si="37"/>
        <v/>
      </c>
      <c r="V410" s="490">
        <f t="shared" si="38"/>
        <v>0</v>
      </c>
      <c r="W410" s="221" t="str">
        <f t="shared" si="39"/>
        <v/>
      </c>
      <c r="X410" s="490">
        <f t="shared" si="40"/>
        <v>0</v>
      </c>
      <c r="Y410" s="221" t="str">
        <f t="shared" si="41"/>
        <v/>
      </c>
    </row>
    <row r="411" spans="1:25" ht="42">
      <c r="A411" s="190" t="s">
        <v>3410</v>
      </c>
      <c r="B411" s="202" t="s">
        <v>2676</v>
      </c>
      <c r="C411" s="157" t="s">
        <v>3080</v>
      </c>
      <c r="D411" s="157" t="s">
        <v>1728</v>
      </c>
      <c r="E411" s="152" t="s">
        <v>4932</v>
      </c>
      <c r="F411" s="152" t="s">
        <v>4933</v>
      </c>
      <c r="G411" s="250" t="s">
        <v>752</v>
      </c>
      <c r="H411" s="250" t="s">
        <v>4316</v>
      </c>
      <c r="I411" s="175" t="s">
        <v>4861</v>
      </c>
      <c r="J411" s="263" t="s">
        <v>1266</v>
      </c>
      <c r="K411" s="184" t="s">
        <v>3361</v>
      </c>
      <c r="L411" s="3" t="s">
        <v>2683</v>
      </c>
      <c r="M411" s="167"/>
      <c r="N411" s="218">
        <v>0</v>
      </c>
      <c r="O411" s="219">
        <v>0</v>
      </c>
      <c r="P411" s="219">
        <v>0</v>
      </c>
      <c r="Q411" s="219">
        <v>0</v>
      </c>
      <c r="R411" s="219">
        <v>0</v>
      </c>
      <c r="S411" s="220">
        <v>0</v>
      </c>
      <c r="T411" s="490">
        <f t="shared" si="36"/>
        <v>0</v>
      </c>
      <c r="U411" s="221" t="str">
        <f t="shared" si="37"/>
        <v/>
      </c>
      <c r="V411" s="490">
        <f t="shared" si="38"/>
        <v>0</v>
      </c>
      <c r="W411" s="221" t="str">
        <f t="shared" si="39"/>
        <v/>
      </c>
      <c r="X411" s="490">
        <f t="shared" si="40"/>
        <v>0</v>
      </c>
      <c r="Y411" s="221" t="str">
        <f t="shared" si="41"/>
        <v/>
      </c>
    </row>
    <row r="412" spans="1:25" ht="42">
      <c r="A412" s="190" t="s">
        <v>1907</v>
      </c>
      <c r="B412" s="202" t="s">
        <v>2676</v>
      </c>
      <c r="C412" s="157" t="s">
        <v>3080</v>
      </c>
      <c r="D412" s="157" t="s">
        <v>1764</v>
      </c>
      <c r="E412" s="152" t="s">
        <v>4934</v>
      </c>
      <c r="F412" s="152" t="s">
        <v>4935</v>
      </c>
      <c r="G412" s="250" t="s">
        <v>758</v>
      </c>
      <c r="H412" s="250" t="s">
        <v>4318</v>
      </c>
      <c r="I412" s="175" t="s">
        <v>4868</v>
      </c>
      <c r="J412" s="263" t="s">
        <v>1289</v>
      </c>
      <c r="K412" s="184" t="s">
        <v>3362</v>
      </c>
      <c r="L412" s="3" t="s">
        <v>2683</v>
      </c>
      <c r="M412" s="167"/>
      <c r="N412" s="218">
        <v>0</v>
      </c>
      <c r="O412" s="219">
        <v>0</v>
      </c>
      <c r="P412" s="219">
        <v>0</v>
      </c>
      <c r="Q412" s="219">
        <v>0</v>
      </c>
      <c r="R412" s="219">
        <v>0</v>
      </c>
      <c r="S412" s="220">
        <v>0</v>
      </c>
      <c r="T412" s="490">
        <f t="shared" si="36"/>
        <v>0</v>
      </c>
      <c r="U412" s="221" t="str">
        <f t="shared" si="37"/>
        <v/>
      </c>
      <c r="V412" s="490">
        <f t="shared" si="38"/>
        <v>0</v>
      </c>
      <c r="W412" s="221" t="str">
        <f t="shared" si="39"/>
        <v/>
      </c>
      <c r="X412" s="490">
        <f t="shared" si="40"/>
        <v>0</v>
      </c>
      <c r="Y412" s="221" t="str">
        <f t="shared" si="41"/>
        <v/>
      </c>
    </row>
    <row r="413" spans="1:25" ht="42">
      <c r="A413" s="190" t="s">
        <v>3411</v>
      </c>
      <c r="B413" s="202" t="s">
        <v>2676</v>
      </c>
      <c r="C413" s="157" t="s">
        <v>3080</v>
      </c>
      <c r="D413" s="157" t="s">
        <v>3565</v>
      </c>
      <c r="E413" s="152" t="s">
        <v>4936</v>
      </c>
      <c r="F413" s="152" t="s">
        <v>4937</v>
      </c>
      <c r="G413" s="250" t="s">
        <v>760</v>
      </c>
      <c r="H413" s="250" t="s">
        <v>4320</v>
      </c>
      <c r="I413" s="175" t="s">
        <v>4871</v>
      </c>
      <c r="J413" s="263" t="s">
        <v>1289</v>
      </c>
      <c r="K413" s="184" t="s">
        <v>3362</v>
      </c>
      <c r="L413" s="3" t="s">
        <v>2683</v>
      </c>
      <c r="M413" s="167"/>
      <c r="N413" s="218">
        <v>0</v>
      </c>
      <c r="O413" s="219">
        <v>0</v>
      </c>
      <c r="P413" s="219">
        <v>0</v>
      </c>
      <c r="Q413" s="219">
        <v>0</v>
      </c>
      <c r="R413" s="219">
        <v>0</v>
      </c>
      <c r="S413" s="220">
        <v>0</v>
      </c>
      <c r="T413" s="490">
        <f t="shared" si="36"/>
        <v>0</v>
      </c>
      <c r="U413" s="221" t="str">
        <f t="shared" si="37"/>
        <v/>
      </c>
      <c r="V413" s="490">
        <f t="shared" si="38"/>
        <v>0</v>
      </c>
      <c r="W413" s="221" t="str">
        <f t="shared" si="39"/>
        <v/>
      </c>
      <c r="X413" s="490">
        <f t="shared" si="40"/>
        <v>0</v>
      </c>
      <c r="Y413" s="221" t="str">
        <f t="shared" si="41"/>
        <v/>
      </c>
    </row>
    <row r="414" spans="1:25" ht="42">
      <c r="A414" s="190" t="s">
        <v>1908</v>
      </c>
      <c r="B414" s="202" t="s">
        <v>2676</v>
      </c>
      <c r="C414" s="157" t="s">
        <v>3080</v>
      </c>
      <c r="D414" s="157" t="s">
        <v>2727</v>
      </c>
      <c r="E414" s="152" t="s">
        <v>4938</v>
      </c>
      <c r="F414" s="152" t="s">
        <v>4939</v>
      </c>
      <c r="G414" s="250" t="s">
        <v>766</v>
      </c>
      <c r="H414" s="250" t="s">
        <v>4322</v>
      </c>
      <c r="I414" s="175" t="s">
        <v>4878</v>
      </c>
      <c r="J414" s="263" t="s">
        <v>1321</v>
      </c>
      <c r="K414" s="184" t="s">
        <v>3363</v>
      </c>
      <c r="L414" s="3" t="s">
        <v>2683</v>
      </c>
      <c r="M414" s="167"/>
      <c r="N414" s="218">
        <v>0</v>
      </c>
      <c r="O414" s="219">
        <v>0</v>
      </c>
      <c r="P414" s="219">
        <v>0</v>
      </c>
      <c r="Q414" s="219">
        <v>0</v>
      </c>
      <c r="R414" s="219">
        <v>0</v>
      </c>
      <c r="S414" s="220">
        <v>0</v>
      </c>
      <c r="T414" s="490">
        <f t="shared" si="36"/>
        <v>0</v>
      </c>
      <c r="U414" s="221" t="str">
        <f t="shared" si="37"/>
        <v/>
      </c>
      <c r="V414" s="490">
        <f t="shared" si="38"/>
        <v>0</v>
      </c>
      <c r="W414" s="221" t="str">
        <f t="shared" si="39"/>
        <v/>
      </c>
      <c r="X414" s="490">
        <f t="shared" si="40"/>
        <v>0</v>
      </c>
      <c r="Y414" s="221" t="str">
        <f t="shared" si="41"/>
        <v/>
      </c>
    </row>
    <row r="415" spans="1:25" ht="42">
      <c r="A415" s="190" t="s">
        <v>3412</v>
      </c>
      <c r="B415" s="202" t="s">
        <v>2676</v>
      </c>
      <c r="C415" s="157" t="s">
        <v>3080</v>
      </c>
      <c r="D415" s="157" t="s">
        <v>3083</v>
      </c>
      <c r="E415" s="152" t="s">
        <v>4940</v>
      </c>
      <c r="F415" s="152" t="s">
        <v>4941</v>
      </c>
      <c r="G415" s="250" t="s">
        <v>1804</v>
      </c>
      <c r="H415" s="250" t="s">
        <v>4324</v>
      </c>
      <c r="I415" s="175" t="s">
        <v>4881</v>
      </c>
      <c r="J415" s="263" t="s">
        <v>1321</v>
      </c>
      <c r="K415" s="184" t="s">
        <v>3363</v>
      </c>
      <c r="L415" s="3" t="s">
        <v>2683</v>
      </c>
      <c r="M415" s="167"/>
      <c r="N415" s="218">
        <v>0</v>
      </c>
      <c r="O415" s="219">
        <v>0</v>
      </c>
      <c r="P415" s="219">
        <v>0</v>
      </c>
      <c r="Q415" s="219">
        <v>0</v>
      </c>
      <c r="R415" s="219">
        <v>0</v>
      </c>
      <c r="S415" s="220">
        <v>0</v>
      </c>
      <c r="T415" s="490">
        <f t="shared" si="36"/>
        <v>0</v>
      </c>
      <c r="U415" s="221" t="str">
        <f t="shared" si="37"/>
        <v/>
      </c>
      <c r="V415" s="490">
        <f t="shared" si="38"/>
        <v>0</v>
      </c>
      <c r="W415" s="221" t="str">
        <f t="shared" si="39"/>
        <v/>
      </c>
      <c r="X415" s="490">
        <f t="shared" si="40"/>
        <v>0</v>
      </c>
      <c r="Y415" s="221" t="str">
        <f t="shared" si="41"/>
        <v/>
      </c>
    </row>
    <row r="416" spans="1:25" ht="31.5">
      <c r="A416" s="189" t="s">
        <v>1909</v>
      </c>
      <c r="B416" s="200" t="s">
        <v>2676</v>
      </c>
      <c r="C416" s="164" t="s">
        <v>3081</v>
      </c>
      <c r="D416" s="164" t="s">
        <v>3672</v>
      </c>
      <c r="E416" s="156" t="s">
        <v>4942</v>
      </c>
      <c r="F416" s="151" t="s">
        <v>4943</v>
      </c>
      <c r="G416" s="250"/>
      <c r="H416" s="250"/>
      <c r="I416" s="175"/>
      <c r="J416" s="263"/>
      <c r="K416" s="184"/>
      <c r="M416" s="167"/>
      <c r="N416" s="218">
        <v>0</v>
      </c>
      <c r="O416" s="219">
        <v>0</v>
      </c>
      <c r="P416" s="219">
        <v>0</v>
      </c>
      <c r="Q416" s="219">
        <v>0</v>
      </c>
      <c r="R416" s="219">
        <v>0</v>
      </c>
      <c r="S416" s="220">
        <v>0</v>
      </c>
      <c r="T416" s="490">
        <f t="shared" si="36"/>
        <v>0</v>
      </c>
      <c r="U416" s="221" t="str">
        <f t="shared" si="37"/>
        <v/>
      </c>
      <c r="V416" s="490">
        <f t="shared" si="38"/>
        <v>0</v>
      </c>
      <c r="W416" s="221" t="str">
        <f t="shared" si="39"/>
        <v/>
      </c>
      <c r="X416" s="490">
        <f t="shared" si="40"/>
        <v>0</v>
      </c>
      <c r="Y416" s="221" t="str">
        <f t="shared" si="41"/>
        <v/>
      </c>
    </row>
    <row r="417" spans="1:25" ht="47.25" customHeight="1">
      <c r="A417" s="190" t="s">
        <v>1910</v>
      </c>
      <c r="B417" s="202" t="s">
        <v>2676</v>
      </c>
      <c r="C417" s="157" t="s">
        <v>3081</v>
      </c>
      <c r="D417" s="157" t="s">
        <v>3670</v>
      </c>
      <c r="E417" s="152" t="s">
        <v>5300</v>
      </c>
      <c r="F417" s="152" t="s">
        <v>4944</v>
      </c>
      <c r="G417" s="250" t="s">
        <v>749</v>
      </c>
      <c r="H417" s="250" t="s">
        <v>4314</v>
      </c>
      <c r="I417" s="175" t="s">
        <v>4858</v>
      </c>
      <c r="J417" s="263" t="s">
        <v>1266</v>
      </c>
      <c r="K417" s="184" t="s">
        <v>3361</v>
      </c>
      <c r="L417" s="3" t="s">
        <v>2683</v>
      </c>
      <c r="M417" s="167"/>
      <c r="N417" s="218">
        <v>4126135.78</v>
      </c>
      <c r="O417" s="219">
        <v>0</v>
      </c>
      <c r="P417" s="219">
        <v>4130000</v>
      </c>
      <c r="Q417" s="219">
        <v>4030000</v>
      </c>
      <c r="R417" s="219">
        <v>4030000</v>
      </c>
      <c r="S417" s="220">
        <v>4030000</v>
      </c>
      <c r="T417" s="490">
        <f t="shared" si="36"/>
        <v>-96135.779999999795</v>
      </c>
      <c r="U417" s="221">
        <f t="shared" si="37"/>
        <v>-2.3299228412691692E-2</v>
      </c>
      <c r="V417" s="490">
        <f t="shared" si="38"/>
        <v>4030000</v>
      </c>
      <c r="W417" s="221" t="str">
        <f t="shared" si="39"/>
        <v/>
      </c>
      <c r="X417" s="490">
        <f t="shared" si="40"/>
        <v>-100000</v>
      </c>
      <c r="Y417" s="221">
        <f t="shared" si="41"/>
        <v>-2.4213075060532687E-2</v>
      </c>
    </row>
    <row r="418" spans="1:25" ht="47.25" customHeight="1">
      <c r="A418" s="190" t="s">
        <v>3413</v>
      </c>
      <c r="B418" s="202" t="s">
        <v>2676</v>
      </c>
      <c r="C418" s="157" t="s">
        <v>3081</v>
      </c>
      <c r="D418" s="157" t="s">
        <v>3310</v>
      </c>
      <c r="E418" s="152" t="s">
        <v>5301</v>
      </c>
      <c r="F418" s="152" t="s">
        <v>4945</v>
      </c>
      <c r="G418" s="250" t="s">
        <v>752</v>
      </c>
      <c r="H418" s="250" t="s">
        <v>4316</v>
      </c>
      <c r="I418" s="175" t="s">
        <v>4861</v>
      </c>
      <c r="J418" s="263" t="s">
        <v>1266</v>
      </c>
      <c r="K418" s="184" t="s">
        <v>3361</v>
      </c>
      <c r="L418" s="3" t="s">
        <v>2683</v>
      </c>
      <c r="M418" s="167"/>
      <c r="N418" s="218">
        <v>246733.43</v>
      </c>
      <c r="O418" s="219">
        <v>0</v>
      </c>
      <c r="P418" s="219">
        <v>270000</v>
      </c>
      <c r="Q418" s="219">
        <v>370000</v>
      </c>
      <c r="R418" s="219">
        <v>370000</v>
      </c>
      <c r="S418" s="220">
        <v>370000</v>
      </c>
      <c r="T418" s="490">
        <f t="shared" si="36"/>
        <v>123266.57</v>
      </c>
      <c r="U418" s="221">
        <f t="shared" si="37"/>
        <v>0.49959411661403164</v>
      </c>
      <c r="V418" s="490">
        <f t="shared" si="38"/>
        <v>370000</v>
      </c>
      <c r="W418" s="221" t="str">
        <f t="shared" si="39"/>
        <v/>
      </c>
      <c r="X418" s="490">
        <f t="shared" si="40"/>
        <v>100000</v>
      </c>
      <c r="Y418" s="221">
        <f t="shared" si="41"/>
        <v>0.37037037037037035</v>
      </c>
    </row>
    <row r="419" spans="1:25" ht="47.25" customHeight="1">
      <c r="A419" s="190" t="s">
        <v>1911</v>
      </c>
      <c r="B419" s="202" t="s">
        <v>2676</v>
      </c>
      <c r="C419" s="157" t="s">
        <v>3081</v>
      </c>
      <c r="D419" s="157" t="s">
        <v>2574</v>
      </c>
      <c r="E419" s="152" t="s">
        <v>5302</v>
      </c>
      <c r="F419" s="152" t="s">
        <v>4946</v>
      </c>
      <c r="G419" s="250" t="s">
        <v>758</v>
      </c>
      <c r="H419" s="250" t="s">
        <v>4318</v>
      </c>
      <c r="I419" s="175" t="s">
        <v>4868</v>
      </c>
      <c r="J419" s="263" t="s">
        <v>1289</v>
      </c>
      <c r="K419" s="184" t="s">
        <v>3362</v>
      </c>
      <c r="L419" s="3" t="s">
        <v>2683</v>
      </c>
      <c r="M419" s="167"/>
      <c r="N419" s="218">
        <v>613738.78</v>
      </c>
      <c r="O419" s="219">
        <v>0</v>
      </c>
      <c r="P419" s="219">
        <v>644000</v>
      </c>
      <c r="Q419" s="219">
        <v>644000</v>
      </c>
      <c r="R419" s="219">
        <v>644000</v>
      </c>
      <c r="S419" s="220">
        <v>644000</v>
      </c>
      <c r="T419" s="490">
        <f t="shared" si="36"/>
        <v>30261.219999999972</v>
      </c>
      <c r="U419" s="221">
        <f t="shared" si="37"/>
        <v>4.9306351474156435E-2</v>
      </c>
      <c r="V419" s="490">
        <f t="shared" si="38"/>
        <v>644000</v>
      </c>
      <c r="W419" s="221" t="str">
        <f t="shared" si="39"/>
        <v/>
      </c>
      <c r="X419" s="490">
        <f t="shared" si="40"/>
        <v>0</v>
      </c>
      <c r="Y419" s="221">
        <f t="shared" si="41"/>
        <v>0</v>
      </c>
    </row>
    <row r="420" spans="1:25" ht="47.25" customHeight="1">
      <c r="A420" s="190" t="s">
        <v>2822</v>
      </c>
      <c r="B420" s="202" t="s">
        <v>2676</v>
      </c>
      <c r="C420" s="157" t="s">
        <v>3081</v>
      </c>
      <c r="D420" s="157" t="s">
        <v>2911</v>
      </c>
      <c r="E420" s="152" t="s">
        <v>5303</v>
      </c>
      <c r="F420" s="152" t="s">
        <v>4947</v>
      </c>
      <c r="G420" s="250" t="s">
        <v>760</v>
      </c>
      <c r="H420" s="250" t="s">
        <v>4320</v>
      </c>
      <c r="I420" s="175" t="s">
        <v>4871</v>
      </c>
      <c r="J420" s="263" t="s">
        <v>1289</v>
      </c>
      <c r="K420" s="184" t="s">
        <v>3362</v>
      </c>
      <c r="L420" s="3" t="s">
        <v>2683</v>
      </c>
      <c r="M420" s="167"/>
      <c r="N420" s="218">
        <v>48006.62</v>
      </c>
      <c r="O420" s="219">
        <v>0</v>
      </c>
      <c r="P420" s="219">
        <v>48000</v>
      </c>
      <c r="Q420" s="219">
        <v>48000</v>
      </c>
      <c r="R420" s="219">
        <v>48000</v>
      </c>
      <c r="S420" s="220">
        <v>48000</v>
      </c>
      <c r="T420" s="490">
        <f t="shared" si="36"/>
        <v>-6.6200000000026193</v>
      </c>
      <c r="U420" s="221">
        <f t="shared" si="37"/>
        <v>-1.378976482827289E-4</v>
      </c>
      <c r="V420" s="490">
        <f t="shared" si="38"/>
        <v>48000</v>
      </c>
      <c r="W420" s="221" t="str">
        <f t="shared" si="39"/>
        <v/>
      </c>
      <c r="X420" s="490">
        <f t="shared" si="40"/>
        <v>0</v>
      </c>
      <c r="Y420" s="221">
        <f t="shared" si="41"/>
        <v>0</v>
      </c>
    </row>
    <row r="421" spans="1:25" ht="47.25" customHeight="1">
      <c r="A421" s="190" t="s">
        <v>1912</v>
      </c>
      <c r="B421" s="202" t="s">
        <v>2676</v>
      </c>
      <c r="C421" s="157" t="s">
        <v>3081</v>
      </c>
      <c r="D421" s="157" t="s">
        <v>3680</v>
      </c>
      <c r="E421" s="152" t="s">
        <v>5304</v>
      </c>
      <c r="F421" s="152" t="s">
        <v>4948</v>
      </c>
      <c r="G421" s="250" t="s">
        <v>766</v>
      </c>
      <c r="H421" s="250" t="s">
        <v>4322</v>
      </c>
      <c r="I421" s="175" t="s">
        <v>4878</v>
      </c>
      <c r="J421" s="263" t="s">
        <v>1321</v>
      </c>
      <c r="K421" s="184" t="s">
        <v>3363</v>
      </c>
      <c r="L421" s="3" t="s">
        <v>2683</v>
      </c>
      <c r="M421" s="167"/>
      <c r="N421" s="218">
        <v>3704298.68</v>
      </c>
      <c r="O421" s="219">
        <v>0</v>
      </c>
      <c r="P421" s="219">
        <v>3710000</v>
      </c>
      <c r="Q421" s="219">
        <v>3710000</v>
      </c>
      <c r="R421" s="219">
        <v>3710000</v>
      </c>
      <c r="S421" s="220">
        <v>3710000</v>
      </c>
      <c r="T421" s="490">
        <f t="shared" si="36"/>
        <v>5701.3199999998324</v>
      </c>
      <c r="U421" s="221">
        <f t="shared" si="37"/>
        <v>1.5391091519649902E-3</v>
      </c>
      <c r="V421" s="490">
        <f t="shared" si="38"/>
        <v>3710000</v>
      </c>
      <c r="W421" s="221" t="str">
        <f t="shared" si="39"/>
        <v/>
      </c>
      <c r="X421" s="490">
        <f t="shared" si="40"/>
        <v>0</v>
      </c>
      <c r="Y421" s="221">
        <f t="shared" si="41"/>
        <v>0</v>
      </c>
    </row>
    <row r="422" spans="1:25" ht="47.25" customHeight="1">
      <c r="A422" s="190" t="s">
        <v>2823</v>
      </c>
      <c r="B422" s="202" t="s">
        <v>2676</v>
      </c>
      <c r="C422" s="157" t="s">
        <v>3081</v>
      </c>
      <c r="D422" s="157" t="s">
        <v>1756</v>
      </c>
      <c r="E422" s="152" t="s">
        <v>5305</v>
      </c>
      <c r="F422" s="152" t="s">
        <v>4949</v>
      </c>
      <c r="G422" s="250" t="s">
        <v>1804</v>
      </c>
      <c r="H422" s="250" t="s">
        <v>4324</v>
      </c>
      <c r="I422" s="175" t="s">
        <v>4881</v>
      </c>
      <c r="J422" s="263" t="s">
        <v>1321</v>
      </c>
      <c r="K422" s="184" t="s">
        <v>3363</v>
      </c>
      <c r="L422" s="3" t="s">
        <v>2683</v>
      </c>
      <c r="M422" s="167"/>
      <c r="N422" s="218">
        <v>457818.71</v>
      </c>
      <c r="O422" s="219">
        <v>0</v>
      </c>
      <c r="P422" s="219">
        <v>487000</v>
      </c>
      <c r="Q422" s="219">
        <v>492000</v>
      </c>
      <c r="R422" s="219">
        <v>492000</v>
      </c>
      <c r="S422" s="220">
        <v>492000</v>
      </c>
      <c r="T422" s="490">
        <f t="shared" si="36"/>
        <v>34181.289999999979</v>
      </c>
      <c r="U422" s="221">
        <f t="shared" si="37"/>
        <v>7.4661190670866157E-2</v>
      </c>
      <c r="V422" s="490">
        <f t="shared" si="38"/>
        <v>492000</v>
      </c>
      <c r="W422" s="221" t="str">
        <f t="shared" si="39"/>
        <v/>
      </c>
      <c r="X422" s="490">
        <f t="shared" si="40"/>
        <v>5000</v>
      </c>
      <c r="Y422" s="221">
        <f t="shared" si="41"/>
        <v>1.0266940451745379E-2</v>
      </c>
    </row>
    <row r="423" spans="1:25" ht="36.75" customHeight="1">
      <c r="A423" s="190" t="s">
        <v>1913</v>
      </c>
      <c r="B423" s="202" t="s">
        <v>2676</v>
      </c>
      <c r="C423" s="157" t="s">
        <v>3081</v>
      </c>
      <c r="D423" s="157" t="s">
        <v>1760</v>
      </c>
      <c r="E423" s="152" t="s">
        <v>4950</v>
      </c>
      <c r="F423" s="152" t="s">
        <v>4951</v>
      </c>
      <c r="G423" s="250" t="s">
        <v>749</v>
      </c>
      <c r="H423" s="250" t="s">
        <v>4314</v>
      </c>
      <c r="I423" s="175" t="s">
        <v>4858</v>
      </c>
      <c r="J423" s="263" t="s">
        <v>1266</v>
      </c>
      <c r="K423" s="184" t="s">
        <v>3361</v>
      </c>
      <c r="L423" s="3" t="s">
        <v>2683</v>
      </c>
      <c r="M423" s="167"/>
      <c r="N423" s="218">
        <v>2035608.33</v>
      </c>
      <c r="O423" s="219">
        <v>0</v>
      </c>
      <c r="P423" s="219">
        <v>2100000</v>
      </c>
      <c r="Q423" s="219">
        <v>2095000</v>
      </c>
      <c r="R423" s="219">
        <v>2095000</v>
      </c>
      <c r="S423" s="220">
        <v>2095000</v>
      </c>
      <c r="T423" s="490">
        <f t="shared" si="36"/>
        <v>59391.669999999925</v>
      </c>
      <c r="U423" s="221">
        <f t="shared" si="37"/>
        <v>2.9176374022796381E-2</v>
      </c>
      <c r="V423" s="490">
        <f t="shared" si="38"/>
        <v>2095000</v>
      </c>
      <c r="W423" s="221" t="str">
        <f t="shared" si="39"/>
        <v/>
      </c>
      <c r="X423" s="490">
        <f t="shared" si="40"/>
        <v>-5000</v>
      </c>
      <c r="Y423" s="221">
        <f t="shared" si="41"/>
        <v>-2.3809523809523812E-3</v>
      </c>
    </row>
    <row r="424" spans="1:25" ht="36.75" customHeight="1">
      <c r="A424" s="190" t="s">
        <v>2824</v>
      </c>
      <c r="B424" s="202" t="s">
        <v>2676</v>
      </c>
      <c r="C424" s="157" t="s">
        <v>3081</v>
      </c>
      <c r="D424" s="157" t="s">
        <v>1761</v>
      </c>
      <c r="E424" s="152" t="s">
        <v>4952</v>
      </c>
      <c r="F424" s="152" t="s">
        <v>4953</v>
      </c>
      <c r="G424" s="250" t="s">
        <v>752</v>
      </c>
      <c r="H424" s="250" t="s">
        <v>4316</v>
      </c>
      <c r="I424" s="175" t="s">
        <v>4861</v>
      </c>
      <c r="J424" s="263" t="s">
        <v>1266</v>
      </c>
      <c r="K424" s="184" t="s">
        <v>3361</v>
      </c>
      <c r="L424" s="3" t="s">
        <v>2683</v>
      </c>
      <c r="M424" s="167"/>
      <c r="N424" s="218">
        <v>294603.24</v>
      </c>
      <c r="O424" s="219">
        <v>0</v>
      </c>
      <c r="P424" s="219">
        <v>300000</v>
      </c>
      <c r="Q424" s="219">
        <v>300000</v>
      </c>
      <c r="R424" s="219">
        <v>300000</v>
      </c>
      <c r="S424" s="220">
        <v>300000</v>
      </c>
      <c r="T424" s="490">
        <f t="shared" si="36"/>
        <v>5396.7600000000093</v>
      </c>
      <c r="U424" s="221">
        <f t="shared" si="37"/>
        <v>1.831873946803847E-2</v>
      </c>
      <c r="V424" s="490">
        <f t="shared" si="38"/>
        <v>300000</v>
      </c>
      <c r="W424" s="221" t="str">
        <f t="shared" si="39"/>
        <v/>
      </c>
      <c r="X424" s="490">
        <f t="shared" si="40"/>
        <v>0</v>
      </c>
      <c r="Y424" s="221">
        <f t="shared" si="41"/>
        <v>0</v>
      </c>
    </row>
    <row r="425" spans="1:25" ht="36.75" customHeight="1">
      <c r="A425" s="190" t="s">
        <v>1914</v>
      </c>
      <c r="B425" s="202" t="s">
        <v>2676</v>
      </c>
      <c r="C425" s="157" t="s">
        <v>3081</v>
      </c>
      <c r="D425" s="157" t="s">
        <v>3082</v>
      </c>
      <c r="E425" s="152" t="s">
        <v>4954</v>
      </c>
      <c r="F425" s="152" t="s">
        <v>4955</v>
      </c>
      <c r="G425" s="250" t="s">
        <v>758</v>
      </c>
      <c r="H425" s="250" t="s">
        <v>4318</v>
      </c>
      <c r="I425" s="175" t="s">
        <v>4868</v>
      </c>
      <c r="J425" s="263" t="s">
        <v>1289</v>
      </c>
      <c r="K425" s="184" t="s">
        <v>3362</v>
      </c>
      <c r="L425" s="3" t="s">
        <v>2683</v>
      </c>
      <c r="M425" s="167"/>
      <c r="N425" s="218">
        <v>219891.38</v>
      </c>
      <c r="O425" s="219">
        <v>0</v>
      </c>
      <c r="P425" s="219">
        <v>230000</v>
      </c>
      <c r="Q425" s="219">
        <v>230000</v>
      </c>
      <c r="R425" s="219">
        <v>230000</v>
      </c>
      <c r="S425" s="220">
        <v>230000</v>
      </c>
      <c r="T425" s="490">
        <f t="shared" si="36"/>
        <v>10108.619999999995</v>
      </c>
      <c r="U425" s="221">
        <f t="shared" si="37"/>
        <v>4.5970969848840804E-2</v>
      </c>
      <c r="V425" s="490">
        <f t="shared" si="38"/>
        <v>230000</v>
      </c>
      <c r="W425" s="221" t="str">
        <f t="shared" si="39"/>
        <v/>
      </c>
      <c r="X425" s="490">
        <f t="shared" si="40"/>
        <v>0</v>
      </c>
      <c r="Y425" s="221">
        <f t="shared" si="41"/>
        <v>0</v>
      </c>
    </row>
    <row r="426" spans="1:25" ht="36.75" customHeight="1">
      <c r="A426" s="190" t="s">
        <v>3633</v>
      </c>
      <c r="B426" s="202" t="s">
        <v>2676</v>
      </c>
      <c r="C426" s="157" t="s">
        <v>3081</v>
      </c>
      <c r="D426" s="157" t="s">
        <v>3311</v>
      </c>
      <c r="E426" s="152" t="s">
        <v>4956</v>
      </c>
      <c r="F426" s="152" t="s">
        <v>4957</v>
      </c>
      <c r="G426" s="250" t="s">
        <v>760</v>
      </c>
      <c r="H426" s="250" t="s">
        <v>4320</v>
      </c>
      <c r="I426" s="175" t="s">
        <v>4871</v>
      </c>
      <c r="J426" s="263" t="s">
        <v>1289</v>
      </c>
      <c r="K426" s="184" t="s">
        <v>3362</v>
      </c>
      <c r="L426" s="3" t="s">
        <v>2683</v>
      </c>
      <c r="M426" s="167"/>
      <c r="N426" s="218">
        <v>12980.52</v>
      </c>
      <c r="O426" s="219">
        <v>0</v>
      </c>
      <c r="P426" s="219">
        <v>15000</v>
      </c>
      <c r="Q426" s="219">
        <v>3000</v>
      </c>
      <c r="R426" s="219">
        <v>3000</v>
      </c>
      <c r="S426" s="220">
        <v>3000</v>
      </c>
      <c r="T426" s="490">
        <f t="shared" si="36"/>
        <v>-9980.52</v>
      </c>
      <c r="U426" s="221">
        <f t="shared" si="37"/>
        <v>-0.76888445147035711</v>
      </c>
      <c r="V426" s="490">
        <f t="shared" si="38"/>
        <v>3000</v>
      </c>
      <c r="W426" s="221" t="str">
        <f t="shared" si="39"/>
        <v/>
      </c>
      <c r="X426" s="490">
        <f t="shared" si="40"/>
        <v>-12000</v>
      </c>
      <c r="Y426" s="221">
        <f t="shared" si="41"/>
        <v>-0.8</v>
      </c>
    </row>
    <row r="427" spans="1:25" ht="36.75" customHeight="1">
      <c r="A427" s="190" t="s">
        <v>1915</v>
      </c>
      <c r="B427" s="202" t="s">
        <v>2676</v>
      </c>
      <c r="C427" s="157" t="s">
        <v>3081</v>
      </c>
      <c r="D427" s="157" t="s">
        <v>1916</v>
      </c>
      <c r="E427" s="152" t="s">
        <v>5306</v>
      </c>
      <c r="F427" s="152" t="s">
        <v>4958</v>
      </c>
      <c r="G427" s="250" t="s">
        <v>766</v>
      </c>
      <c r="H427" s="250" t="s">
        <v>4322</v>
      </c>
      <c r="I427" s="175" t="s">
        <v>4878</v>
      </c>
      <c r="J427" s="263" t="s">
        <v>1321</v>
      </c>
      <c r="K427" s="184" t="s">
        <v>3363</v>
      </c>
      <c r="L427" s="3" t="s">
        <v>2683</v>
      </c>
      <c r="M427" s="167"/>
      <c r="N427" s="218">
        <v>1706663.13</v>
      </c>
      <c r="O427" s="219">
        <v>0</v>
      </c>
      <c r="P427" s="219">
        <v>1730000</v>
      </c>
      <c r="Q427" s="219">
        <v>1730000</v>
      </c>
      <c r="R427" s="219">
        <v>1730000</v>
      </c>
      <c r="S427" s="220">
        <v>1730000</v>
      </c>
      <c r="T427" s="490">
        <f t="shared" si="36"/>
        <v>23336.870000000112</v>
      </c>
      <c r="U427" s="221">
        <f t="shared" si="37"/>
        <v>1.3673975601734664E-2</v>
      </c>
      <c r="V427" s="490">
        <f t="shared" si="38"/>
        <v>1730000</v>
      </c>
      <c r="W427" s="221" t="str">
        <f t="shared" si="39"/>
        <v/>
      </c>
      <c r="X427" s="490">
        <f t="shared" si="40"/>
        <v>0</v>
      </c>
      <c r="Y427" s="221">
        <f t="shared" si="41"/>
        <v>0</v>
      </c>
    </row>
    <row r="428" spans="1:25" ht="36.75" customHeight="1">
      <c r="A428" s="190" t="s">
        <v>3634</v>
      </c>
      <c r="B428" s="202" t="s">
        <v>2676</v>
      </c>
      <c r="C428" s="157" t="s">
        <v>3081</v>
      </c>
      <c r="D428" s="157" t="s">
        <v>3683</v>
      </c>
      <c r="E428" s="152" t="s">
        <v>4959</v>
      </c>
      <c r="F428" s="152" t="s">
        <v>4960</v>
      </c>
      <c r="G428" s="250" t="s">
        <v>1804</v>
      </c>
      <c r="H428" s="250" t="s">
        <v>4324</v>
      </c>
      <c r="I428" s="175" t="s">
        <v>4881</v>
      </c>
      <c r="J428" s="263" t="s">
        <v>1321</v>
      </c>
      <c r="K428" s="184" t="s">
        <v>3363</v>
      </c>
      <c r="L428" s="3" t="s">
        <v>2683</v>
      </c>
      <c r="M428" s="167"/>
      <c r="N428" s="218">
        <v>201397.29</v>
      </c>
      <c r="O428" s="219">
        <v>0</v>
      </c>
      <c r="P428" s="219">
        <v>210000</v>
      </c>
      <c r="Q428" s="219">
        <v>210000</v>
      </c>
      <c r="R428" s="219">
        <v>210000</v>
      </c>
      <c r="S428" s="220">
        <v>210000</v>
      </c>
      <c r="T428" s="490">
        <f t="shared" si="36"/>
        <v>8602.7099999999919</v>
      </c>
      <c r="U428" s="221">
        <f t="shared" si="37"/>
        <v>4.271512292940978E-2</v>
      </c>
      <c r="V428" s="490">
        <f t="shared" si="38"/>
        <v>210000</v>
      </c>
      <c r="W428" s="221" t="str">
        <f t="shared" si="39"/>
        <v/>
      </c>
      <c r="X428" s="490">
        <f t="shared" si="40"/>
        <v>0</v>
      </c>
      <c r="Y428" s="221">
        <f t="shared" si="41"/>
        <v>0</v>
      </c>
    </row>
    <row r="429" spans="1:25" ht="36.75" customHeight="1">
      <c r="A429" s="190" t="s">
        <v>1917</v>
      </c>
      <c r="B429" s="202" t="s">
        <v>2676</v>
      </c>
      <c r="C429" s="157" t="s">
        <v>3081</v>
      </c>
      <c r="D429" s="157" t="s">
        <v>1763</v>
      </c>
      <c r="E429" s="150" t="s">
        <v>4961</v>
      </c>
      <c r="F429" s="152" t="s">
        <v>4962</v>
      </c>
      <c r="G429" s="250" t="s">
        <v>749</v>
      </c>
      <c r="H429" s="250" t="s">
        <v>4314</v>
      </c>
      <c r="I429" s="175" t="s">
        <v>4858</v>
      </c>
      <c r="J429" s="263" t="s">
        <v>1266</v>
      </c>
      <c r="K429" s="184" t="s">
        <v>3361</v>
      </c>
      <c r="L429" s="3" t="s">
        <v>2683</v>
      </c>
      <c r="M429" s="167"/>
      <c r="N429" s="218">
        <v>1684003.21</v>
      </c>
      <c r="O429" s="219">
        <v>0</v>
      </c>
      <c r="P429" s="219">
        <v>1690000</v>
      </c>
      <c r="Q429" s="219">
        <v>1653000</v>
      </c>
      <c r="R429" s="219">
        <v>1653000</v>
      </c>
      <c r="S429" s="220">
        <v>1653000</v>
      </c>
      <c r="T429" s="490">
        <f t="shared" si="36"/>
        <v>-31003.209999999963</v>
      </c>
      <c r="U429" s="221">
        <f t="shared" si="37"/>
        <v>-1.8410422151154904E-2</v>
      </c>
      <c r="V429" s="490">
        <f t="shared" si="38"/>
        <v>1653000</v>
      </c>
      <c r="W429" s="221" t="str">
        <f t="shared" si="39"/>
        <v/>
      </c>
      <c r="X429" s="490">
        <f t="shared" si="40"/>
        <v>-37000</v>
      </c>
      <c r="Y429" s="221">
        <f t="shared" si="41"/>
        <v>-2.1893491124260357E-2</v>
      </c>
    </row>
    <row r="430" spans="1:25" ht="36.75" customHeight="1">
      <c r="A430" s="190" t="s">
        <v>3635</v>
      </c>
      <c r="B430" s="202" t="s">
        <v>2676</v>
      </c>
      <c r="C430" s="157" t="s">
        <v>3081</v>
      </c>
      <c r="D430" s="157" t="s">
        <v>1728</v>
      </c>
      <c r="E430" s="150" t="s">
        <v>4963</v>
      </c>
      <c r="F430" s="152" t="s">
        <v>4964</v>
      </c>
      <c r="G430" s="250" t="s">
        <v>752</v>
      </c>
      <c r="H430" s="250" t="s">
        <v>4316</v>
      </c>
      <c r="I430" s="175" t="s">
        <v>4861</v>
      </c>
      <c r="J430" s="263" t="s">
        <v>1266</v>
      </c>
      <c r="K430" s="184" t="s">
        <v>3361</v>
      </c>
      <c r="L430" s="3" t="s">
        <v>2683</v>
      </c>
      <c r="M430" s="167"/>
      <c r="N430" s="218">
        <v>149230.16</v>
      </c>
      <c r="O430" s="219">
        <v>0</v>
      </c>
      <c r="P430" s="219">
        <v>150000</v>
      </c>
      <c r="Q430" s="219">
        <v>150000</v>
      </c>
      <c r="R430" s="219">
        <v>150000</v>
      </c>
      <c r="S430" s="220">
        <v>150000</v>
      </c>
      <c r="T430" s="490">
        <f t="shared" si="36"/>
        <v>769.83999999999651</v>
      </c>
      <c r="U430" s="221">
        <f t="shared" si="37"/>
        <v>5.1587427099186681E-3</v>
      </c>
      <c r="V430" s="490">
        <f t="shared" si="38"/>
        <v>150000</v>
      </c>
      <c r="W430" s="221" t="str">
        <f t="shared" si="39"/>
        <v/>
      </c>
      <c r="X430" s="490">
        <f t="shared" si="40"/>
        <v>0</v>
      </c>
      <c r="Y430" s="221">
        <f t="shared" si="41"/>
        <v>0</v>
      </c>
    </row>
    <row r="431" spans="1:25" ht="36.75" customHeight="1">
      <c r="A431" s="190" t="s">
        <v>1918</v>
      </c>
      <c r="B431" s="202" t="s">
        <v>2676</v>
      </c>
      <c r="C431" s="157" t="s">
        <v>3081</v>
      </c>
      <c r="D431" s="157" t="s">
        <v>1919</v>
      </c>
      <c r="E431" s="150" t="s">
        <v>4965</v>
      </c>
      <c r="F431" s="152" t="s">
        <v>4966</v>
      </c>
      <c r="G431" s="250" t="s">
        <v>758</v>
      </c>
      <c r="H431" s="250" t="s">
        <v>4318</v>
      </c>
      <c r="I431" s="175" t="s">
        <v>4868</v>
      </c>
      <c r="J431" s="263" t="s">
        <v>1289</v>
      </c>
      <c r="K431" s="184" t="s">
        <v>3362</v>
      </c>
      <c r="L431" s="3" t="s">
        <v>2683</v>
      </c>
      <c r="M431" s="167"/>
      <c r="N431" s="218">
        <v>222241.76</v>
      </c>
      <c r="O431" s="219">
        <v>0</v>
      </c>
      <c r="P431" s="219">
        <v>222000</v>
      </c>
      <c r="Q431" s="219">
        <v>222000</v>
      </c>
      <c r="R431" s="219">
        <v>222000</v>
      </c>
      <c r="S431" s="220">
        <v>222000</v>
      </c>
      <c r="T431" s="490">
        <f t="shared" si="36"/>
        <v>-241.76000000000931</v>
      </c>
      <c r="U431" s="221">
        <f t="shared" si="37"/>
        <v>-1.0878243584824441E-3</v>
      </c>
      <c r="V431" s="490">
        <f t="shared" si="38"/>
        <v>222000</v>
      </c>
      <c r="W431" s="221" t="str">
        <f t="shared" si="39"/>
        <v/>
      </c>
      <c r="X431" s="490">
        <f t="shared" si="40"/>
        <v>0</v>
      </c>
      <c r="Y431" s="221">
        <f t="shared" si="41"/>
        <v>0</v>
      </c>
    </row>
    <row r="432" spans="1:25" ht="36.75" customHeight="1">
      <c r="A432" s="190" t="s">
        <v>3636</v>
      </c>
      <c r="B432" s="202" t="s">
        <v>2676</v>
      </c>
      <c r="C432" s="157" t="s">
        <v>3081</v>
      </c>
      <c r="D432" s="157" t="s">
        <v>3637</v>
      </c>
      <c r="E432" s="150" t="s">
        <v>4967</v>
      </c>
      <c r="F432" s="152" t="s">
        <v>4968</v>
      </c>
      <c r="G432" s="250" t="s">
        <v>760</v>
      </c>
      <c r="H432" s="250" t="s">
        <v>4320</v>
      </c>
      <c r="I432" s="175" t="s">
        <v>4871</v>
      </c>
      <c r="J432" s="263" t="s">
        <v>1289</v>
      </c>
      <c r="K432" s="184" t="s">
        <v>3362</v>
      </c>
      <c r="L432" s="3" t="s">
        <v>2683</v>
      </c>
      <c r="M432" s="167"/>
      <c r="N432" s="218">
        <v>16161.59</v>
      </c>
      <c r="O432" s="219">
        <v>0</v>
      </c>
      <c r="P432" s="219">
        <v>16000</v>
      </c>
      <c r="Q432" s="219">
        <v>16000</v>
      </c>
      <c r="R432" s="219">
        <v>16000</v>
      </c>
      <c r="S432" s="220">
        <v>16000</v>
      </c>
      <c r="T432" s="490">
        <f t="shared" si="36"/>
        <v>-161.59000000000015</v>
      </c>
      <c r="U432" s="221">
        <f t="shared" si="37"/>
        <v>-9.998397434905857E-3</v>
      </c>
      <c r="V432" s="490">
        <f t="shared" si="38"/>
        <v>16000</v>
      </c>
      <c r="W432" s="221" t="str">
        <f t="shared" si="39"/>
        <v/>
      </c>
      <c r="X432" s="490">
        <f t="shared" si="40"/>
        <v>0</v>
      </c>
      <c r="Y432" s="221">
        <f t="shared" si="41"/>
        <v>0</v>
      </c>
    </row>
    <row r="433" spans="1:25" ht="28.5" customHeight="1">
      <c r="A433" s="190" t="s">
        <v>1920</v>
      </c>
      <c r="B433" s="202" t="s">
        <v>2676</v>
      </c>
      <c r="C433" s="157" t="s">
        <v>3081</v>
      </c>
      <c r="D433" s="157" t="s">
        <v>1764</v>
      </c>
      <c r="E433" s="150" t="s">
        <v>4969</v>
      </c>
      <c r="F433" s="152" t="s">
        <v>4970</v>
      </c>
      <c r="G433" s="250" t="s">
        <v>766</v>
      </c>
      <c r="H433" s="250" t="s">
        <v>4322</v>
      </c>
      <c r="I433" s="175" t="s">
        <v>4878</v>
      </c>
      <c r="J433" s="263" t="s">
        <v>1321</v>
      </c>
      <c r="K433" s="184" t="s">
        <v>3363</v>
      </c>
      <c r="L433" s="3" t="s">
        <v>2683</v>
      </c>
      <c r="M433" s="167"/>
      <c r="N433" s="218">
        <v>1439300.55</v>
      </c>
      <c r="O433" s="219">
        <v>0</v>
      </c>
      <c r="P433" s="219">
        <v>1440000</v>
      </c>
      <c r="Q433" s="219">
        <v>1440000</v>
      </c>
      <c r="R433" s="219">
        <v>1440000</v>
      </c>
      <c r="S433" s="220">
        <v>1440000</v>
      </c>
      <c r="T433" s="490">
        <f t="shared" si="36"/>
        <v>699.44999999995343</v>
      </c>
      <c r="U433" s="221">
        <f t="shared" si="37"/>
        <v>4.8596521414513E-4</v>
      </c>
      <c r="V433" s="490">
        <f t="shared" si="38"/>
        <v>1440000</v>
      </c>
      <c r="W433" s="221" t="str">
        <f t="shared" si="39"/>
        <v/>
      </c>
      <c r="X433" s="490">
        <f t="shared" si="40"/>
        <v>0</v>
      </c>
      <c r="Y433" s="221">
        <f t="shared" si="41"/>
        <v>0</v>
      </c>
    </row>
    <row r="434" spans="1:25" ht="28.5" customHeight="1">
      <c r="A434" s="190" t="s">
        <v>3638</v>
      </c>
      <c r="B434" s="202" t="s">
        <v>2676</v>
      </c>
      <c r="C434" s="157" t="s">
        <v>3081</v>
      </c>
      <c r="D434" s="157" t="s">
        <v>3565</v>
      </c>
      <c r="E434" s="150" t="s">
        <v>4971</v>
      </c>
      <c r="F434" s="152" t="s">
        <v>4972</v>
      </c>
      <c r="G434" s="250" t="s">
        <v>1804</v>
      </c>
      <c r="H434" s="250" t="s">
        <v>4324</v>
      </c>
      <c r="I434" s="175" t="s">
        <v>4881</v>
      </c>
      <c r="J434" s="263" t="s">
        <v>1321</v>
      </c>
      <c r="K434" s="184" t="s">
        <v>3363</v>
      </c>
      <c r="L434" s="3" t="s">
        <v>2683</v>
      </c>
      <c r="M434" s="167"/>
      <c r="N434" s="218">
        <v>180555.89</v>
      </c>
      <c r="O434" s="219">
        <v>0</v>
      </c>
      <c r="P434" s="219">
        <v>195000</v>
      </c>
      <c r="Q434" s="219">
        <v>199000</v>
      </c>
      <c r="R434" s="219">
        <v>199000</v>
      </c>
      <c r="S434" s="220">
        <v>199000</v>
      </c>
      <c r="T434" s="490">
        <f t="shared" si="36"/>
        <v>18444.109999999986</v>
      </c>
      <c r="U434" s="221">
        <f t="shared" si="37"/>
        <v>0.10215180462958026</v>
      </c>
      <c r="V434" s="490">
        <f t="shared" si="38"/>
        <v>199000</v>
      </c>
      <c r="W434" s="221" t="str">
        <f t="shared" si="39"/>
        <v/>
      </c>
      <c r="X434" s="490">
        <f t="shared" si="40"/>
        <v>4000</v>
      </c>
      <c r="Y434" s="221">
        <f t="shared" si="41"/>
        <v>2.0512820512820513E-2</v>
      </c>
    </row>
    <row r="435" spans="1:25" ht="36.75" customHeight="1">
      <c r="A435" s="190" t="s">
        <v>1921</v>
      </c>
      <c r="B435" s="202" t="s">
        <v>2676</v>
      </c>
      <c r="C435" s="157" t="s">
        <v>3081</v>
      </c>
      <c r="D435" s="157" t="s">
        <v>1922</v>
      </c>
      <c r="E435" s="150" t="s">
        <v>4973</v>
      </c>
      <c r="F435" s="152" t="s">
        <v>4974</v>
      </c>
      <c r="G435" s="251" t="s">
        <v>749</v>
      </c>
      <c r="H435" s="251" t="s">
        <v>4314</v>
      </c>
      <c r="I435" s="176" t="s">
        <v>4858</v>
      </c>
      <c r="J435" s="264" t="s">
        <v>1266</v>
      </c>
      <c r="K435" s="185" t="s">
        <v>3361</v>
      </c>
      <c r="L435" s="3" t="s">
        <v>2683</v>
      </c>
      <c r="M435" s="167"/>
      <c r="N435" s="218">
        <v>192985</v>
      </c>
      <c r="O435" s="219">
        <v>0</v>
      </c>
      <c r="P435" s="219">
        <v>193000</v>
      </c>
      <c r="Q435" s="219">
        <v>193000</v>
      </c>
      <c r="R435" s="219">
        <v>193000</v>
      </c>
      <c r="S435" s="220">
        <v>193000</v>
      </c>
      <c r="T435" s="490">
        <f t="shared" si="36"/>
        <v>15</v>
      </c>
      <c r="U435" s="221">
        <f t="shared" si="37"/>
        <v>7.77262481540016E-5</v>
      </c>
      <c r="V435" s="490">
        <f t="shared" si="38"/>
        <v>193000</v>
      </c>
      <c r="W435" s="221" t="str">
        <f t="shared" si="39"/>
        <v/>
      </c>
      <c r="X435" s="490">
        <f t="shared" si="40"/>
        <v>0</v>
      </c>
      <c r="Y435" s="221">
        <f t="shared" si="41"/>
        <v>0</v>
      </c>
    </row>
    <row r="436" spans="1:25" ht="36.75" customHeight="1">
      <c r="A436" s="190" t="s">
        <v>3014</v>
      </c>
      <c r="B436" s="202" t="s">
        <v>2676</v>
      </c>
      <c r="C436" s="157" t="s">
        <v>3081</v>
      </c>
      <c r="D436" s="157" t="s">
        <v>3015</v>
      </c>
      <c r="E436" s="150" t="s">
        <v>4975</v>
      </c>
      <c r="F436" s="152" t="s">
        <v>4976</v>
      </c>
      <c r="G436" s="251" t="s">
        <v>752</v>
      </c>
      <c r="H436" s="251" t="s">
        <v>4316</v>
      </c>
      <c r="I436" s="176" t="s">
        <v>4861</v>
      </c>
      <c r="J436" s="264" t="s">
        <v>1266</v>
      </c>
      <c r="K436" s="185" t="s">
        <v>3361</v>
      </c>
      <c r="L436" s="3" t="s">
        <v>2683</v>
      </c>
      <c r="M436" s="167"/>
      <c r="N436" s="218">
        <v>22796</v>
      </c>
      <c r="O436" s="219">
        <v>0</v>
      </c>
      <c r="P436" s="219">
        <v>23000</v>
      </c>
      <c r="Q436" s="219">
        <v>23000</v>
      </c>
      <c r="R436" s="219">
        <v>23000</v>
      </c>
      <c r="S436" s="220">
        <v>23000</v>
      </c>
      <c r="T436" s="490">
        <f t="shared" si="36"/>
        <v>204</v>
      </c>
      <c r="U436" s="221">
        <f t="shared" si="37"/>
        <v>8.9489384102474125E-3</v>
      </c>
      <c r="V436" s="490">
        <f t="shared" si="38"/>
        <v>23000</v>
      </c>
      <c r="W436" s="221" t="str">
        <f t="shared" si="39"/>
        <v/>
      </c>
      <c r="X436" s="490">
        <f t="shared" si="40"/>
        <v>0</v>
      </c>
      <c r="Y436" s="221">
        <f t="shared" si="41"/>
        <v>0</v>
      </c>
    </row>
    <row r="437" spans="1:25" ht="36.75" customHeight="1">
      <c r="A437" s="190" t="s">
        <v>1923</v>
      </c>
      <c r="B437" s="202" t="s">
        <v>2676</v>
      </c>
      <c r="C437" s="157" t="s">
        <v>3081</v>
      </c>
      <c r="D437" s="157" t="s">
        <v>2727</v>
      </c>
      <c r="E437" s="150" t="s">
        <v>4977</v>
      </c>
      <c r="F437" s="152" t="s">
        <v>4978</v>
      </c>
      <c r="G437" s="251" t="s">
        <v>758</v>
      </c>
      <c r="H437" s="251" t="s">
        <v>4318</v>
      </c>
      <c r="I437" s="176" t="s">
        <v>4868</v>
      </c>
      <c r="J437" s="264" t="s">
        <v>1289</v>
      </c>
      <c r="K437" s="185" t="s">
        <v>3362</v>
      </c>
      <c r="L437" s="3" t="s">
        <v>2683</v>
      </c>
      <c r="M437" s="167"/>
      <c r="N437" s="218">
        <v>5018</v>
      </c>
      <c r="O437" s="219">
        <v>0</v>
      </c>
      <c r="P437" s="219">
        <v>5000</v>
      </c>
      <c r="Q437" s="219">
        <v>5000</v>
      </c>
      <c r="R437" s="219">
        <v>5000</v>
      </c>
      <c r="S437" s="220">
        <v>5000</v>
      </c>
      <c r="T437" s="490">
        <f t="shared" si="36"/>
        <v>-18</v>
      </c>
      <c r="U437" s="221">
        <f t="shared" si="37"/>
        <v>-3.5870864886408927E-3</v>
      </c>
      <c r="V437" s="490">
        <f t="shared" si="38"/>
        <v>5000</v>
      </c>
      <c r="W437" s="221" t="str">
        <f t="shared" si="39"/>
        <v/>
      </c>
      <c r="X437" s="490">
        <f t="shared" si="40"/>
        <v>0</v>
      </c>
      <c r="Y437" s="221">
        <f t="shared" si="41"/>
        <v>0</v>
      </c>
    </row>
    <row r="438" spans="1:25" ht="36.75" customHeight="1">
      <c r="A438" s="190" t="s">
        <v>3016</v>
      </c>
      <c r="B438" s="202" t="s">
        <v>2676</v>
      </c>
      <c r="C438" s="157" t="s">
        <v>3081</v>
      </c>
      <c r="D438" s="157" t="s">
        <v>3083</v>
      </c>
      <c r="E438" s="150" t="s">
        <v>4979</v>
      </c>
      <c r="F438" s="152" t="s">
        <v>4980</v>
      </c>
      <c r="G438" s="251" t="s">
        <v>760</v>
      </c>
      <c r="H438" s="251" t="s">
        <v>4320</v>
      </c>
      <c r="I438" s="176" t="s">
        <v>4871</v>
      </c>
      <c r="J438" s="264" t="s">
        <v>1289</v>
      </c>
      <c r="K438" s="185" t="s">
        <v>3362</v>
      </c>
      <c r="L438" s="3" t="s">
        <v>2683</v>
      </c>
      <c r="M438" s="167"/>
      <c r="N438" s="218">
        <v>0</v>
      </c>
      <c r="O438" s="219">
        <v>0</v>
      </c>
      <c r="P438" s="219">
        <v>0</v>
      </c>
      <c r="Q438" s="219">
        <v>0</v>
      </c>
      <c r="R438" s="219">
        <v>0</v>
      </c>
      <c r="S438" s="220">
        <v>0</v>
      </c>
      <c r="T438" s="490">
        <f t="shared" si="36"/>
        <v>0</v>
      </c>
      <c r="U438" s="221" t="str">
        <f t="shared" si="37"/>
        <v/>
      </c>
      <c r="V438" s="490">
        <f t="shared" si="38"/>
        <v>0</v>
      </c>
      <c r="W438" s="221" t="str">
        <f t="shared" si="39"/>
        <v/>
      </c>
      <c r="X438" s="490">
        <f t="shared" si="40"/>
        <v>0</v>
      </c>
      <c r="Y438" s="221" t="str">
        <f t="shared" si="41"/>
        <v/>
      </c>
    </row>
    <row r="439" spans="1:25" ht="36.75" customHeight="1">
      <c r="A439" s="190" t="s">
        <v>101</v>
      </c>
      <c r="B439" s="202" t="s">
        <v>2676</v>
      </c>
      <c r="C439" s="157" t="s">
        <v>3081</v>
      </c>
      <c r="D439" s="157" t="s">
        <v>102</v>
      </c>
      <c r="E439" s="150" t="s">
        <v>4981</v>
      </c>
      <c r="F439" s="152" t="s">
        <v>4982</v>
      </c>
      <c r="G439" s="251" t="s">
        <v>766</v>
      </c>
      <c r="H439" s="251" t="s">
        <v>4322</v>
      </c>
      <c r="I439" s="176" t="s">
        <v>4878</v>
      </c>
      <c r="J439" s="264" t="s">
        <v>1321</v>
      </c>
      <c r="K439" s="185" t="s">
        <v>3363</v>
      </c>
      <c r="L439" s="3" t="s">
        <v>2683</v>
      </c>
      <c r="M439" s="167"/>
      <c r="N439" s="218">
        <v>20361</v>
      </c>
      <c r="O439" s="219">
        <v>0</v>
      </c>
      <c r="P439" s="219">
        <v>20000</v>
      </c>
      <c r="Q439" s="219">
        <v>20000</v>
      </c>
      <c r="R439" s="219">
        <v>20000</v>
      </c>
      <c r="S439" s="220">
        <v>20000</v>
      </c>
      <c r="T439" s="490">
        <f t="shared" si="36"/>
        <v>-361</v>
      </c>
      <c r="U439" s="221">
        <f t="shared" si="37"/>
        <v>-1.7729973969844309E-2</v>
      </c>
      <c r="V439" s="490">
        <f t="shared" si="38"/>
        <v>20000</v>
      </c>
      <c r="W439" s="221" t="str">
        <f t="shared" si="39"/>
        <v/>
      </c>
      <c r="X439" s="490">
        <f t="shared" si="40"/>
        <v>0</v>
      </c>
      <c r="Y439" s="221">
        <f t="shared" si="41"/>
        <v>0</v>
      </c>
    </row>
    <row r="440" spans="1:25" ht="36.75" customHeight="1">
      <c r="A440" s="190" t="s">
        <v>3942</v>
      </c>
      <c r="B440" s="202" t="s">
        <v>2676</v>
      </c>
      <c r="C440" s="157" t="s">
        <v>3081</v>
      </c>
      <c r="D440" s="157" t="s">
        <v>3943</v>
      </c>
      <c r="E440" s="150" t="s">
        <v>4983</v>
      </c>
      <c r="F440" s="152" t="s">
        <v>4984</v>
      </c>
      <c r="G440" s="251" t="s">
        <v>1804</v>
      </c>
      <c r="H440" s="251" t="s">
        <v>4324</v>
      </c>
      <c r="I440" s="176" t="s">
        <v>4881</v>
      </c>
      <c r="J440" s="264" t="s">
        <v>1321</v>
      </c>
      <c r="K440" s="185" t="s">
        <v>3363</v>
      </c>
      <c r="L440" s="3" t="s">
        <v>2683</v>
      </c>
      <c r="M440" s="167"/>
      <c r="N440" s="218">
        <v>22127</v>
      </c>
      <c r="O440" s="219">
        <v>0</v>
      </c>
      <c r="P440" s="219">
        <v>22000</v>
      </c>
      <c r="Q440" s="219">
        <v>22000</v>
      </c>
      <c r="R440" s="219">
        <v>22000</v>
      </c>
      <c r="S440" s="220">
        <v>22000</v>
      </c>
      <c r="T440" s="490">
        <f t="shared" si="36"/>
        <v>-127</v>
      </c>
      <c r="U440" s="221">
        <f t="shared" si="37"/>
        <v>-5.7395941609797987E-3</v>
      </c>
      <c r="V440" s="490">
        <f t="shared" si="38"/>
        <v>22000</v>
      </c>
      <c r="W440" s="221" t="str">
        <f t="shared" si="39"/>
        <v/>
      </c>
      <c r="X440" s="490">
        <f t="shared" si="40"/>
        <v>0</v>
      </c>
      <c r="Y440" s="221">
        <f t="shared" si="41"/>
        <v>0</v>
      </c>
    </row>
    <row r="441" spans="1:25" ht="36.75" customHeight="1">
      <c r="A441" s="190" t="s">
        <v>103</v>
      </c>
      <c r="B441" s="202" t="s">
        <v>2676</v>
      </c>
      <c r="C441" s="157" t="s">
        <v>3081</v>
      </c>
      <c r="D441" s="157" t="s">
        <v>104</v>
      </c>
      <c r="E441" s="150" t="s">
        <v>4985</v>
      </c>
      <c r="F441" s="152" t="s">
        <v>4986</v>
      </c>
      <c r="G441" s="250" t="s">
        <v>749</v>
      </c>
      <c r="H441" s="250" t="s">
        <v>4314</v>
      </c>
      <c r="I441" s="175" t="s">
        <v>4858</v>
      </c>
      <c r="J441" s="263" t="s">
        <v>1266</v>
      </c>
      <c r="K441" s="184" t="s">
        <v>3361</v>
      </c>
      <c r="L441" s="3" t="s">
        <v>2683</v>
      </c>
      <c r="M441" s="167"/>
      <c r="N441" s="218">
        <v>350188.55</v>
      </c>
      <c r="O441" s="219">
        <v>831200</v>
      </c>
      <c r="P441" s="219">
        <v>831200</v>
      </c>
      <c r="Q441" s="219">
        <v>1098260</v>
      </c>
      <c r="R441" s="219">
        <v>831200</v>
      </c>
      <c r="S441" s="220">
        <v>831200</v>
      </c>
      <c r="T441" s="490">
        <f t="shared" si="36"/>
        <v>748071.45</v>
      </c>
      <c r="U441" s="221">
        <f t="shared" si="37"/>
        <v>2.1361962005896538</v>
      </c>
      <c r="V441" s="490">
        <f t="shared" si="38"/>
        <v>267060</v>
      </c>
      <c r="W441" s="221">
        <f t="shared" si="39"/>
        <v>0.32129451395572667</v>
      </c>
      <c r="X441" s="490">
        <f t="shared" si="40"/>
        <v>267060</v>
      </c>
      <c r="Y441" s="221">
        <f t="shared" si="41"/>
        <v>0.32129451395572667</v>
      </c>
    </row>
    <row r="442" spans="1:25" ht="36.75" customHeight="1">
      <c r="A442" s="190" t="s">
        <v>3944</v>
      </c>
      <c r="B442" s="202" t="s">
        <v>2676</v>
      </c>
      <c r="C442" s="157" t="s">
        <v>3081</v>
      </c>
      <c r="D442" s="157" t="s">
        <v>3945</v>
      </c>
      <c r="E442" s="150" t="s">
        <v>4987</v>
      </c>
      <c r="F442" s="152" t="s">
        <v>4988</v>
      </c>
      <c r="G442" s="250" t="s">
        <v>752</v>
      </c>
      <c r="H442" s="250" t="s">
        <v>4316</v>
      </c>
      <c r="I442" s="175" t="s">
        <v>4861</v>
      </c>
      <c r="J442" s="263" t="s">
        <v>1266</v>
      </c>
      <c r="K442" s="184" t="s">
        <v>3361</v>
      </c>
      <c r="L442" s="3" t="s">
        <v>2683</v>
      </c>
      <c r="M442" s="167"/>
      <c r="N442" s="218">
        <v>13856.6</v>
      </c>
      <c r="O442" s="219">
        <v>113910</v>
      </c>
      <c r="P442" s="219">
        <v>113910</v>
      </c>
      <c r="Q442" s="219">
        <v>187470</v>
      </c>
      <c r="R442" s="219">
        <v>113910</v>
      </c>
      <c r="S442" s="220">
        <v>113910</v>
      </c>
      <c r="T442" s="490">
        <f t="shared" si="36"/>
        <v>173613.4</v>
      </c>
      <c r="U442" s="221">
        <f t="shared" si="37"/>
        <v>12.529292900134232</v>
      </c>
      <c r="V442" s="490">
        <f t="shared" si="38"/>
        <v>73560</v>
      </c>
      <c r="W442" s="221">
        <f t="shared" si="39"/>
        <v>0.64577297866736894</v>
      </c>
      <c r="X442" s="490">
        <f t="shared" si="40"/>
        <v>73560</v>
      </c>
      <c r="Y442" s="221">
        <f t="shared" si="41"/>
        <v>0.64577297866736894</v>
      </c>
    </row>
    <row r="443" spans="1:25" ht="36.75" customHeight="1">
      <c r="A443" s="190" t="s">
        <v>105</v>
      </c>
      <c r="B443" s="202" t="s">
        <v>2676</v>
      </c>
      <c r="C443" s="157" t="s">
        <v>3081</v>
      </c>
      <c r="D443" s="157" t="s">
        <v>2573</v>
      </c>
      <c r="E443" s="150" t="s">
        <v>4989</v>
      </c>
      <c r="F443" s="152" t="s">
        <v>4990</v>
      </c>
      <c r="G443" s="250" t="s">
        <v>758</v>
      </c>
      <c r="H443" s="250" t="s">
        <v>4318</v>
      </c>
      <c r="I443" s="175" t="s">
        <v>4868</v>
      </c>
      <c r="J443" s="263" t="s">
        <v>1289</v>
      </c>
      <c r="K443" s="184" t="s">
        <v>3362</v>
      </c>
      <c r="L443" s="3" t="s">
        <v>2683</v>
      </c>
      <c r="M443" s="167"/>
      <c r="N443" s="218">
        <v>26536.33</v>
      </c>
      <c r="O443" s="219">
        <v>129780</v>
      </c>
      <c r="P443" s="219">
        <v>129780</v>
      </c>
      <c r="Q443" s="219">
        <v>166350</v>
      </c>
      <c r="R443" s="219">
        <v>129780</v>
      </c>
      <c r="S443" s="220">
        <v>129780</v>
      </c>
      <c r="T443" s="490">
        <f t="shared" si="36"/>
        <v>139813.66999999998</v>
      </c>
      <c r="U443" s="221">
        <f t="shared" si="37"/>
        <v>5.2687643694512385</v>
      </c>
      <c r="V443" s="490">
        <f t="shared" si="38"/>
        <v>36570</v>
      </c>
      <c r="W443" s="221">
        <f t="shared" si="39"/>
        <v>0.28178455848358763</v>
      </c>
      <c r="X443" s="490">
        <f t="shared" si="40"/>
        <v>36570</v>
      </c>
      <c r="Y443" s="221">
        <f t="shared" si="41"/>
        <v>0.28178455848358763</v>
      </c>
    </row>
    <row r="444" spans="1:25" ht="36.75" customHeight="1">
      <c r="A444" s="190" t="s">
        <v>3946</v>
      </c>
      <c r="B444" s="202" t="s">
        <v>2676</v>
      </c>
      <c r="C444" s="157" t="s">
        <v>3081</v>
      </c>
      <c r="D444" s="157" t="s">
        <v>1737</v>
      </c>
      <c r="E444" s="150" t="s">
        <v>4991</v>
      </c>
      <c r="F444" s="152" t="s">
        <v>4992</v>
      </c>
      <c r="G444" s="250" t="s">
        <v>760</v>
      </c>
      <c r="H444" s="250" t="s">
        <v>4320</v>
      </c>
      <c r="I444" s="175" t="s">
        <v>4871</v>
      </c>
      <c r="J444" s="263" t="s">
        <v>1289</v>
      </c>
      <c r="K444" s="184" t="s">
        <v>3362</v>
      </c>
      <c r="L444" s="3" t="s">
        <v>2683</v>
      </c>
      <c r="M444" s="167"/>
      <c r="N444" s="218">
        <v>984.28</v>
      </c>
      <c r="O444" s="219">
        <v>46510</v>
      </c>
      <c r="P444" s="219">
        <v>46510</v>
      </c>
      <c r="Q444" s="219">
        <v>59590</v>
      </c>
      <c r="R444" s="219">
        <v>46510</v>
      </c>
      <c r="S444" s="220">
        <v>46510</v>
      </c>
      <c r="T444" s="490">
        <f t="shared" si="36"/>
        <v>58605.72</v>
      </c>
      <c r="U444" s="221">
        <f t="shared" si="37"/>
        <v>59.541715771934818</v>
      </c>
      <c r="V444" s="490">
        <f t="shared" si="38"/>
        <v>13080</v>
      </c>
      <c r="W444" s="221">
        <f t="shared" si="39"/>
        <v>0.28122984304450654</v>
      </c>
      <c r="X444" s="490">
        <f t="shared" si="40"/>
        <v>13080</v>
      </c>
      <c r="Y444" s="221">
        <f t="shared" si="41"/>
        <v>0.28122984304450654</v>
      </c>
    </row>
    <row r="445" spans="1:25" ht="36.75" customHeight="1">
      <c r="A445" s="190" t="s">
        <v>106</v>
      </c>
      <c r="B445" s="202" t="s">
        <v>2676</v>
      </c>
      <c r="C445" s="157" t="s">
        <v>3081</v>
      </c>
      <c r="D445" s="157" t="s">
        <v>1328</v>
      </c>
      <c r="E445" s="150" t="s">
        <v>4993</v>
      </c>
      <c r="F445" s="152" t="s">
        <v>4994</v>
      </c>
      <c r="G445" s="250" t="s">
        <v>766</v>
      </c>
      <c r="H445" s="250" t="s">
        <v>4322</v>
      </c>
      <c r="I445" s="175" t="s">
        <v>4878</v>
      </c>
      <c r="J445" s="263" t="s">
        <v>1321</v>
      </c>
      <c r="K445" s="184" t="s">
        <v>3363</v>
      </c>
      <c r="L445" s="3" t="s">
        <v>2683</v>
      </c>
      <c r="M445" s="167"/>
      <c r="N445" s="218">
        <v>465602.86</v>
      </c>
      <c r="O445" s="219">
        <v>964230</v>
      </c>
      <c r="P445" s="219">
        <v>964230</v>
      </c>
      <c r="Q445" s="219">
        <v>1250730</v>
      </c>
      <c r="R445" s="219">
        <v>1503560</v>
      </c>
      <c r="S445" s="220">
        <v>1503560</v>
      </c>
      <c r="T445" s="490">
        <f t="shared" si="36"/>
        <v>785127.14</v>
      </c>
      <c r="U445" s="221">
        <f t="shared" si="37"/>
        <v>1.686259272548283</v>
      </c>
      <c r="V445" s="490">
        <f t="shared" si="38"/>
        <v>286500</v>
      </c>
      <c r="W445" s="221">
        <f t="shared" si="39"/>
        <v>0.29712827852275908</v>
      </c>
      <c r="X445" s="490">
        <f t="shared" si="40"/>
        <v>286500</v>
      </c>
      <c r="Y445" s="221">
        <f t="shared" si="41"/>
        <v>0.29712827852275908</v>
      </c>
    </row>
    <row r="446" spans="1:25" ht="36.75" customHeight="1">
      <c r="A446" s="190" t="s">
        <v>3947</v>
      </c>
      <c r="B446" s="202" t="s">
        <v>2676</v>
      </c>
      <c r="C446" s="157" t="s">
        <v>3081</v>
      </c>
      <c r="D446" s="157" t="s">
        <v>3948</v>
      </c>
      <c r="E446" s="150" t="s">
        <v>4995</v>
      </c>
      <c r="F446" s="152" t="s">
        <v>4996</v>
      </c>
      <c r="G446" s="250" t="s">
        <v>1804</v>
      </c>
      <c r="H446" s="250" t="s">
        <v>4324</v>
      </c>
      <c r="I446" s="175" t="s">
        <v>4881</v>
      </c>
      <c r="J446" s="263" t="s">
        <v>1321</v>
      </c>
      <c r="K446" s="184" t="s">
        <v>3363</v>
      </c>
      <c r="L446" s="3" t="s">
        <v>2683</v>
      </c>
      <c r="M446" s="167"/>
      <c r="N446" s="218">
        <v>22033.51</v>
      </c>
      <c r="O446" s="219">
        <v>212580</v>
      </c>
      <c r="P446" s="219">
        <v>212580</v>
      </c>
      <c r="Q446" s="219">
        <v>322880</v>
      </c>
      <c r="R446" s="219">
        <v>212580</v>
      </c>
      <c r="S446" s="220">
        <v>212580</v>
      </c>
      <c r="T446" s="490">
        <f t="shared" si="36"/>
        <v>300846.49</v>
      </c>
      <c r="U446" s="221">
        <f t="shared" si="37"/>
        <v>13.654042864709254</v>
      </c>
      <c r="V446" s="490">
        <f t="shared" si="38"/>
        <v>110300</v>
      </c>
      <c r="W446" s="221">
        <f t="shared" si="39"/>
        <v>0.51886348668736471</v>
      </c>
      <c r="X446" s="490">
        <f t="shared" si="40"/>
        <v>110300</v>
      </c>
      <c r="Y446" s="221">
        <f t="shared" si="41"/>
        <v>0.51886348668736471</v>
      </c>
    </row>
    <row r="447" spans="1:25" ht="21.75" customHeight="1">
      <c r="A447" s="187" t="s">
        <v>1924</v>
      </c>
      <c r="B447" s="213" t="s">
        <v>1925</v>
      </c>
      <c r="C447" s="214" t="s">
        <v>3671</v>
      </c>
      <c r="D447" s="214" t="s">
        <v>3672</v>
      </c>
      <c r="E447" s="215" t="s">
        <v>1927</v>
      </c>
      <c r="F447" s="215" t="s">
        <v>1926</v>
      </c>
      <c r="G447" s="249"/>
      <c r="H447" s="249"/>
      <c r="I447" s="216"/>
      <c r="J447" s="262"/>
      <c r="K447" s="217"/>
      <c r="L447" s="282"/>
      <c r="M447" s="228"/>
      <c r="N447" s="218">
        <v>0</v>
      </c>
      <c r="O447" s="219">
        <v>0</v>
      </c>
      <c r="P447" s="219">
        <v>0</v>
      </c>
      <c r="Q447" s="219">
        <v>0</v>
      </c>
      <c r="R447" s="219">
        <v>0</v>
      </c>
      <c r="S447" s="220">
        <v>0</v>
      </c>
      <c r="T447" s="490">
        <f t="shared" si="36"/>
        <v>0</v>
      </c>
      <c r="U447" s="221" t="str">
        <f t="shared" si="37"/>
        <v/>
      </c>
      <c r="V447" s="490">
        <f t="shared" si="38"/>
        <v>0</v>
      </c>
      <c r="W447" s="221" t="str">
        <f t="shared" si="39"/>
        <v/>
      </c>
      <c r="X447" s="490">
        <f t="shared" si="40"/>
        <v>0</v>
      </c>
      <c r="Y447" s="221" t="str">
        <f t="shared" si="41"/>
        <v/>
      </c>
    </row>
    <row r="448" spans="1:25" ht="26.25" customHeight="1">
      <c r="A448" s="189" t="s">
        <v>1928</v>
      </c>
      <c r="B448" s="200" t="s">
        <v>1925</v>
      </c>
      <c r="C448" s="164" t="s">
        <v>3673</v>
      </c>
      <c r="D448" s="164" t="s">
        <v>3672</v>
      </c>
      <c r="E448" s="156" t="s">
        <v>1930</v>
      </c>
      <c r="F448" s="151" t="s">
        <v>1929</v>
      </c>
      <c r="G448" s="250"/>
      <c r="H448" s="250"/>
      <c r="I448" s="175"/>
      <c r="J448" s="263"/>
      <c r="K448" s="184"/>
      <c r="M448" s="167"/>
      <c r="N448" s="218">
        <v>0</v>
      </c>
      <c r="O448" s="219">
        <v>0</v>
      </c>
      <c r="P448" s="219">
        <v>0</v>
      </c>
      <c r="Q448" s="219">
        <v>0</v>
      </c>
      <c r="R448" s="219">
        <v>0</v>
      </c>
      <c r="S448" s="220">
        <v>0</v>
      </c>
      <c r="T448" s="490">
        <f t="shared" si="36"/>
        <v>0</v>
      </c>
      <c r="U448" s="221" t="str">
        <f t="shared" si="37"/>
        <v/>
      </c>
      <c r="V448" s="490">
        <f t="shared" si="38"/>
        <v>0</v>
      </c>
      <c r="W448" s="221" t="str">
        <f t="shared" si="39"/>
        <v/>
      </c>
      <c r="X448" s="490">
        <f t="shared" si="40"/>
        <v>0</v>
      </c>
      <c r="Y448" s="221" t="str">
        <f t="shared" si="41"/>
        <v/>
      </c>
    </row>
    <row r="449" spans="1:25" ht="26.25" customHeight="1">
      <c r="A449" s="190" t="s">
        <v>1931</v>
      </c>
      <c r="B449" s="202" t="s">
        <v>1925</v>
      </c>
      <c r="C449" s="157" t="s">
        <v>3673</v>
      </c>
      <c r="D449" s="157" t="s">
        <v>3670</v>
      </c>
      <c r="E449" s="150" t="s">
        <v>4997</v>
      </c>
      <c r="F449" s="152" t="s">
        <v>4998</v>
      </c>
      <c r="G449" s="250" t="s">
        <v>1811</v>
      </c>
      <c r="H449" s="250" t="s">
        <v>3949</v>
      </c>
      <c r="I449" s="175" t="s">
        <v>4999</v>
      </c>
      <c r="J449" s="263" t="s">
        <v>280</v>
      </c>
      <c r="K449" s="184" t="s">
        <v>3364</v>
      </c>
      <c r="L449" s="3" t="s">
        <v>2683</v>
      </c>
      <c r="M449" s="167"/>
      <c r="N449" s="218">
        <v>749339.69</v>
      </c>
      <c r="O449" s="219">
        <v>807000</v>
      </c>
      <c r="P449" s="219">
        <v>851000</v>
      </c>
      <c r="Q449" s="219">
        <v>852000</v>
      </c>
      <c r="R449" s="219">
        <v>859000</v>
      </c>
      <c r="S449" s="220">
        <v>859000</v>
      </c>
      <c r="T449" s="490">
        <f t="shared" si="36"/>
        <v>102660.31000000006</v>
      </c>
      <c r="U449" s="221">
        <f t="shared" si="37"/>
        <v>0.13700103086758966</v>
      </c>
      <c r="V449" s="490">
        <f t="shared" si="38"/>
        <v>45000</v>
      </c>
      <c r="W449" s="221">
        <f t="shared" si="39"/>
        <v>5.5762081784386616E-2</v>
      </c>
      <c r="X449" s="490">
        <f t="shared" si="40"/>
        <v>1000</v>
      </c>
      <c r="Y449" s="221">
        <f t="shared" si="41"/>
        <v>1.1750881316098707E-3</v>
      </c>
    </row>
    <row r="450" spans="1:25" ht="26.25" customHeight="1">
      <c r="A450" s="190" t="s">
        <v>3950</v>
      </c>
      <c r="B450" s="202" t="s">
        <v>1925</v>
      </c>
      <c r="C450" s="157" t="s">
        <v>3673</v>
      </c>
      <c r="D450" s="157" t="s">
        <v>3310</v>
      </c>
      <c r="E450" s="150" t="s">
        <v>5000</v>
      </c>
      <c r="F450" s="152" t="s">
        <v>5001</v>
      </c>
      <c r="G450" s="250" t="s">
        <v>1813</v>
      </c>
      <c r="H450" s="250" t="s">
        <v>3951</v>
      </c>
      <c r="I450" s="175" t="s">
        <v>5002</v>
      </c>
      <c r="J450" s="263" t="s">
        <v>280</v>
      </c>
      <c r="K450" s="184" t="s">
        <v>3364</v>
      </c>
      <c r="L450" s="3" t="s">
        <v>2683</v>
      </c>
      <c r="M450" s="167"/>
      <c r="N450" s="218">
        <v>178391.61</v>
      </c>
      <c r="O450" s="219">
        <v>200000</v>
      </c>
      <c r="P450" s="219">
        <v>68000</v>
      </c>
      <c r="Q450" s="219">
        <v>68000</v>
      </c>
      <c r="R450" s="219">
        <v>70000</v>
      </c>
      <c r="S450" s="220">
        <v>70000</v>
      </c>
      <c r="T450" s="490">
        <f t="shared" si="36"/>
        <v>-110391.60999999999</v>
      </c>
      <c r="U450" s="221">
        <f t="shared" si="37"/>
        <v>-0.61881615396598522</v>
      </c>
      <c r="V450" s="490">
        <f t="shared" si="38"/>
        <v>-132000</v>
      </c>
      <c r="W450" s="221">
        <f t="shared" si="39"/>
        <v>-0.66</v>
      </c>
      <c r="X450" s="490">
        <f t="shared" si="40"/>
        <v>0</v>
      </c>
      <c r="Y450" s="221">
        <f t="shared" si="41"/>
        <v>0</v>
      </c>
    </row>
    <row r="451" spans="1:25" ht="36.75" customHeight="1">
      <c r="A451" s="190" t="s">
        <v>1932</v>
      </c>
      <c r="B451" s="202" t="s">
        <v>1925</v>
      </c>
      <c r="C451" s="157" t="s">
        <v>3673</v>
      </c>
      <c r="D451" s="157" t="s">
        <v>3680</v>
      </c>
      <c r="E451" s="150" t="s">
        <v>5003</v>
      </c>
      <c r="F451" s="152" t="s">
        <v>5004</v>
      </c>
      <c r="G451" s="250" t="s">
        <v>1811</v>
      </c>
      <c r="H451" s="250" t="s">
        <v>3949</v>
      </c>
      <c r="I451" s="175" t="s">
        <v>4999</v>
      </c>
      <c r="J451" s="263" t="s">
        <v>280</v>
      </c>
      <c r="K451" s="184" t="s">
        <v>3364</v>
      </c>
      <c r="L451" s="3" t="s">
        <v>2683</v>
      </c>
      <c r="M451" s="167"/>
      <c r="N451" s="218">
        <v>0</v>
      </c>
      <c r="O451" s="219">
        <v>0</v>
      </c>
      <c r="P451" s="219">
        <v>0</v>
      </c>
      <c r="Q451" s="219">
        <v>0</v>
      </c>
      <c r="R451" s="219">
        <v>0</v>
      </c>
      <c r="S451" s="220">
        <v>0</v>
      </c>
      <c r="T451" s="490">
        <f t="shared" si="36"/>
        <v>0</v>
      </c>
      <c r="U451" s="221" t="str">
        <f t="shared" si="37"/>
        <v/>
      </c>
      <c r="V451" s="490">
        <f t="shared" si="38"/>
        <v>0</v>
      </c>
      <c r="W451" s="221" t="str">
        <f t="shared" si="39"/>
        <v/>
      </c>
      <c r="X451" s="490">
        <f t="shared" si="40"/>
        <v>0</v>
      </c>
      <c r="Y451" s="221" t="str">
        <f t="shared" si="41"/>
        <v/>
      </c>
    </row>
    <row r="452" spans="1:25" ht="36.75" customHeight="1">
      <c r="A452" s="190" t="s">
        <v>3705</v>
      </c>
      <c r="B452" s="202" t="s">
        <v>1925</v>
      </c>
      <c r="C452" s="157" t="s">
        <v>3673</v>
      </c>
      <c r="D452" s="157" t="s">
        <v>1756</v>
      </c>
      <c r="E452" s="150" t="s">
        <v>5005</v>
      </c>
      <c r="F452" s="152" t="s">
        <v>5006</v>
      </c>
      <c r="G452" s="250" t="s">
        <v>1813</v>
      </c>
      <c r="H452" s="250" t="s">
        <v>3951</v>
      </c>
      <c r="I452" s="175" t="s">
        <v>5002</v>
      </c>
      <c r="J452" s="263" t="s">
        <v>280</v>
      </c>
      <c r="K452" s="184" t="s">
        <v>3364</v>
      </c>
      <c r="L452" s="3" t="s">
        <v>2683</v>
      </c>
      <c r="M452" s="167"/>
      <c r="N452" s="218">
        <v>0</v>
      </c>
      <c r="O452" s="219">
        <v>0</v>
      </c>
      <c r="P452" s="219">
        <v>0</v>
      </c>
      <c r="Q452" s="219">
        <v>0</v>
      </c>
      <c r="R452" s="219">
        <v>0</v>
      </c>
      <c r="S452" s="220">
        <v>0</v>
      </c>
      <c r="T452" s="490">
        <f t="shared" si="36"/>
        <v>0</v>
      </c>
      <c r="U452" s="221" t="str">
        <f t="shared" si="37"/>
        <v/>
      </c>
      <c r="V452" s="490">
        <f t="shared" si="38"/>
        <v>0</v>
      </c>
      <c r="W452" s="221" t="str">
        <f t="shared" si="39"/>
        <v/>
      </c>
      <c r="X452" s="490">
        <f t="shared" si="40"/>
        <v>0</v>
      </c>
      <c r="Y452" s="221" t="str">
        <f t="shared" si="41"/>
        <v/>
      </c>
    </row>
    <row r="453" spans="1:25" ht="26.25" customHeight="1">
      <c r="A453" s="190" t="s">
        <v>1933</v>
      </c>
      <c r="B453" s="202" t="s">
        <v>1925</v>
      </c>
      <c r="C453" s="157" t="s">
        <v>3673</v>
      </c>
      <c r="D453" s="157" t="s">
        <v>3082</v>
      </c>
      <c r="E453" s="150" t="s">
        <v>5007</v>
      </c>
      <c r="F453" s="152" t="s">
        <v>5008</v>
      </c>
      <c r="G453" s="250" t="s">
        <v>1819</v>
      </c>
      <c r="H453" s="250" t="s">
        <v>3706</v>
      </c>
      <c r="I453" s="175" t="s">
        <v>5009</v>
      </c>
      <c r="J453" s="263" t="s">
        <v>3365</v>
      </c>
      <c r="K453" s="184" t="s">
        <v>3366</v>
      </c>
      <c r="L453" s="3" t="s">
        <v>2683</v>
      </c>
      <c r="M453" s="167"/>
      <c r="N453" s="218">
        <v>563113.66</v>
      </c>
      <c r="O453" s="219">
        <v>678000</v>
      </c>
      <c r="P453" s="219">
        <v>660000</v>
      </c>
      <c r="Q453" s="219">
        <v>662000</v>
      </c>
      <c r="R453" s="219">
        <v>665000</v>
      </c>
      <c r="S453" s="220">
        <v>665000</v>
      </c>
      <c r="T453" s="490">
        <f t="shared" si="36"/>
        <v>98886.339999999967</v>
      </c>
      <c r="U453" s="221">
        <f t="shared" si="37"/>
        <v>0.17560635982440909</v>
      </c>
      <c r="V453" s="490">
        <f t="shared" si="38"/>
        <v>-16000</v>
      </c>
      <c r="W453" s="221">
        <f t="shared" si="39"/>
        <v>-2.359882005899705E-2</v>
      </c>
      <c r="X453" s="490">
        <f t="shared" si="40"/>
        <v>2000</v>
      </c>
      <c r="Y453" s="221">
        <f t="shared" si="41"/>
        <v>3.0303030303030303E-3</v>
      </c>
    </row>
    <row r="454" spans="1:25" ht="26.25" customHeight="1">
      <c r="A454" s="190" t="s">
        <v>3707</v>
      </c>
      <c r="B454" s="202" t="s">
        <v>1925</v>
      </c>
      <c r="C454" s="157" t="s">
        <v>3673</v>
      </c>
      <c r="D454" s="157" t="s">
        <v>3311</v>
      </c>
      <c r="E454" s="150" t="s">
        <v>5010</v>
      </c>
      <c r="F454" s="152" t="s">
        <v>5011</v>
      </c>
      <c r="G454" s="250" t="s">
        <v>1821</v>
      </c>
      <c r="H454" s="250" t="s">
        <v>3708</v>
      </c>
      <c r="I454" s="175" t="s">
        <v>5012</v>
      </c>
      <c r="J454" s="263" t="s">
        <v>3365</v>
      </c>
      <c r="K454" s="184" t="s">
        <v>3366</v>
      </c>
      <c r="L454" s="3" t="s">
        <v>2683</v>
      </c>
      <c r="M454" s="167"/>
      <c r="N454" s="218">
        <v>111712.99</v>
      </c>
      <c r="O454" s="219">
        <v>360000</v>
      </c>
      <c r="P454" s="219">
        <v>107000</v>
      </c>
      <c r="Q454" s="219">
        <v>83000</v>
      </c>
      <c r="R454" s="219">
        <v>83000</v>
      </c>
      <c r="S454" s="220">
        <v>83000</v>
      </c>
      <c r="T454" s="490">
        <f t="shared" si="36"/>
        <v>-28712.990000000005</v>
      </c>
      <c r="U454" s="221">
        <f t="shared" si="37"/>
        <v>-0.25702463070767334</v>
      </c>
      <c r="V454" s="490">
        <f t="shared" si="38"/>
        <v>-277000</v>
      </c>
      <c r="W454" s="221">
        <f t="shared" si="39"/>
        <v>-0.76944444444444449</v>
      </c>
      <c r="X454" s="490">
        <f t="shared" si="40"/>
        <v>-24000</v>
      </c>
      <c r="Y454" s="221">
        <f t="shared" si="41"/>
        <v>-0.22429906542056074</v>
      </c>
    </row>
    <row r="455" spans="1:25" ht="36.75" customHeight="1">
      <c r="A455" s="190" t="s">
        <v>1934</v>
      </c>
      <c r="B455" s="202" t="s">
        <v>1925</v>
      </c>
      <c r="C455" s="157" t="s">
        <v>3673</v>
      </c>
      <c r="D455" s="157" t="s">
        <v>1763</v>
      </c>
      <c r="E455" s="150" t="s">
        <v>5013</v>
      </c>
      <c r="F455" s="152" t="s">
        <v>5014</v>
      </c>
      <c r="G455" s="250" t="s">
        <v>1819</v>
      </c>
      <c r="H455" s="250" t="s">
        <v>3706</v>
      </c>
      <c r="I455" s="175" t="s">
        <v>5009</v>
      </c>
      <c r="J455" s="263" t="s">
        <v>3365</v>
      </c>
      <c r="K455" s="184" t="s">
        <v>3366</v>
      </c>
      <c r="L455" s="3" t="s">
        <v>2683</v>
      </c>
      <c r="M455" s="167"/>
      <c r="N455" s="218">
        <v>0</v>
      </c>
      <c r="O455" s="219">
        <v>0</v>
      </c>
      <c r="P455" s="219">
        <v>0</v>
      </c>
      <c r="Q455" s="219">
        <v>0</v>
      </c>
      <c r="R455" s="219">
        <v>0</v>
      </c>
      <c r="S455" s="220">
        <v>0</v>
      </c>
      <c r="T455" s="490">
        <f t="shared" si="36"/>
        <v>0</v>
      </c>
      <c r="U455" s="221" t="str">
        <f t="shared" si="37"/>
        <v/>
      </c>
      <c r="V455" s="490">
        <f t="shared" si="38"/>
        <v>0</v>
      </c>
      <c r="W455" s="221" t="str">
        <f t="shared" si="39"/>
        <v/>
      </c>
      <c r="X455" s="490">
        <f t="shared" si="40"/>
        <v>0</v>
      </c>
      <c r="Y455" s="221" t="str">
        <f t="shared" si="41"/>
        <v/>
      </c>
    </row>
    <row r="456" spans="1:25" ht="36.75" customHeight="1">
      <c r="A456" s="190" t="s">
        <v>3709</v>
      </c>
      <c r="B456" s="202" t="s">
        <v>1925</v>
      </c>
      <c r="C456" s="157" t="s">
        <v>3673</v>
      </c>
      <c r="D456" s="157" t="s">
        <v>1728</v>
      </c>
      <c r="E456" s="150" t="s">
        <v>5015</v>
      </c>
      <c r="F456" s="152" t="s">
        <v>5016</v>
      </c>
      <c r="G456" s="250" t="s">
        <v>1821</v>
      </c>
      <c r="H456" s="250" t="s">
        <v>3708</v>
      </c>
      <c r="I456" s="175" t="s">
        <v>5012</v>
      </c>
      <c r="J456" s="263" t="s">
        <v>3365</v>
      </c>
      <c r="K456" s="184" t="s">
        <v>3366</v>
      </c>
      <c r="L456" s="3" t="s">
        <v>2683</v>
      </c>
      <c r="M456" s="167"/>
      <c r="N456" s="218">
        <v>0</v>
      </c>
      <c r="O456" s="219">
        <v>0</v>
      </c>
      <c r="P456" s="219">
        <v>0</v>
      </c>
      <c r="Q456" s="219">
        <v>0</v>
      </c>
      <c r="R456" s="219">
        <v>0</v>
      </c>
      <c r="S456" s="220">
        <v>0</v>
      </c>
      <c r="T456" s="490">
        <f t="shared" si="36"/>
        <v>0</v>
      </c>
      <c r="U456" s="221" t="str">
        <f t="shared" si="37"/>
        <v/>
      </c>
      <c r="V456" s="490">
        <f t="shared" si="38"/>
        <v>0</v>
      </c>
      <c r="W456" s="221" t="str">
        <f t="shared" si="39"/>
        <v/>
      </c>
      <c r="X456" s="490">
        <f t="shared" si="40"/>
        <v>0</v>
      </c>
      <c r="Y456" s="221" t="str">
        <f t="shared" si="41"/>
        <v/>
      </c>
    </row>
    <row r="457" spans="1:25" ht="25.5" customHeight="1">
      <c r="A457" s="191" t="s">
        <v>1935</v>
      </c>
      <c r="B457" s="203" t="s">
        <v>1925</v>
      </c>
      <c r="C457" s="160" t="s">
        <v>3674</v>
      </c>
      <c r="D457" s="160" t="s">
        <v>3672</v>
      </c>
      <c r="E457" s="151" t="s">
        <v>1937</v>
      </c>
      <c r="F457" s="151" t="s">
        <v>1936</v>
      </c>
      <c r="G457" s="250"/>
      <c r="H457" s="250"/>
      <c r="I457" s="175"/>
      <c r="J457" s="263"/>
      <c r="K457" s="184"/>
      <c r="M457" s="167"/>
      <c r="N457" s="218">
        <v>0</v>
      </c>
      <c r="O457" s="219">
        <v>0</v>
      </c>
      <c r="P457" s="219">
        <v>0</v>
      </c>
      <c r="Q457" s="219">
        <v>0</v>
      </c>
      <c r="R457" s="219">
        <v>0</v>
      </c>
      <c r="S457" s="220">
        <v>0</v>
      </c>
      <c r="T457" s="490">
        <f t="shared" ref="T457:T520" si="42">IF(N457="","",Q457-N457)</f>
        <v>0</v>
      </c>
      <c r="U457" s="221" t="str">
        <f t="shared" ref="U457:U520" si="43">IF(N457=0,"",T457/N457)</f>
        <v/>
      </c>
      <c r="V457" s="490">
        <f t="shared" ref="V457:V520" si="44">IF(P457="","",Q457-O457)</f>
        <v>0</v>
      </c>
      <c r="W457" s="221" t="str">
        <f t="shared" ref="W457:W520" si="45">IF(O457=0,"",V457/O457)</f>
        <v/>
      </c>
      <c r="X457" s="490">
        <f t="shared" ref="X457:X520" si="46">IF(P457="","",Q457-P457)</f>
        <v>0</v>
      </c>
      <c r="Y457" s="221" t="str">
        <f t="shared" ref="Y457:Y520" si="47">IF(P457=0,"",X457/P457)</f>
        <v/>
      </c>
    </row>
    <row r="458" spans="1:25" ht="25.5" customHeight="1">
      <c r="A458" s="190" t="s">
        <v>1938</v>
      </c>
      <c r="B458" s="202" t="s">
        <v>1925</v>
      </c>
      <c r="C458" s="157" t="s">
        <v>3674</v>
      </c>
      <c r="D458" s="157" t="s">
        <v>3670</v>
      </c>
      <c r="E458" s="152" t="s">
        <v>5017</v>
      </c>
      <c r="F458" s="152" t="s">
        <v>5018</v>
      </c>
      <c r="G458" s="250" t="s">
        <v>1811</v>
      </c>
      <c r="H458" s="250" t="s">
        <v>3949</v>
      </c>
      <c r="I458" s="175" t="s">
        <v>4999</v>
      </c>
      <c r="J458" s="263" t="s">
        <v>280</v>
      </c>
      <c r="K458" s="184" t="s">
        <v>3364</v>
      </c>
      <c r="L458" s="3" t="s">
        <v>2683</v>
      </c>
      <c r="M458" s="167"/>
      <c r="N458" s="218">
        <v>14231.94</v>
      </c>
      <c r="O458" s="219">
        <v>43000</v>
      </c>
      <c r="P458" s="219">
        <v>15000</v>
      </c>
      <c r="Q458" s="219">
        <v>15000</v>
      </c>
      <c r="R458" s="219">
        <v>15000</v>
      </c>
      <c r="S458" s="220">
        <v>15000</v>
      </c>
      <c r="T458" s="490">
        <f t="shared" si="42"/>
        <v>768.05999999999949</v>
      </c>
      <c r="U458" s="221">
        <f t="shared" si="43"/>
        <v>5.3967343875817315E-2</v>
      </c>
      <c r="V458" s="490">
        <f t="shared" si="44"/>
        <v>-28000</v>
      </c>
      <c r="W458" s="221">
        <f t="shared" si="45"/>
        <v>-0.65116279069767447</v>
      </c>
      <c r="X458" s="490">
        <f t="shared" si="46"/>
        <v>0</v>
      </c>
      <c r="Y458" s="221">
        <f t="shared" si="47"/>
        <v>0</v>
      </c>
    </row>
    <row r="459" spans="1:25" ht="25.5" customHeight="1">
      <c r="A459" s="190" t="s">
        <v>3710</v>
      </c>
      <c r="B459" s="202" t="s">
        <v>1925</v>
      </c>
      <c r="C459" s="157" t="s">
        <v>3674</v>
      </c>
      <c r="D459" s="157" t="s">
        <v>3310</v>
      </c>
      <c r="E459" s="152" t="s">
        <v>5019</v>
      </c>
      <c r="F459" s="152" t="s">
        <v>5020</v>
      </c>
      <c r="G459" s="250" t="s">
        <v>1813</v>
      </c>
      <c r="H459" s="250" t="s">
        <v>3951</v>
      </c>
      <c r="I459" s="175" t="s">
        <v>5002</v>
      </c>
      <c r="J459" s="263" t="s">
        <v>280</v>
      </c>
      <c r="K459" s="184" t="s">
        <v>3364</v>
      </c>
      <c r="L459" s="3" t="s">
        <v>2683</v>
      </c>
      <c r="M459" s="167"/>
      <c r="N459" s="218">
        <v>6321.01</v>
      </c>
      <c r="O459" s="219">
        <v>17000</v>
      </c>
      <c r="P459" s="219">
        <v>7000</v>
      </c>
      <c r="Q459" s="219">
        <v>7000</v>
      </c>
      <c r="R459" s="219">
        <v>7000</v>
      </c>
      <c r="S459" s="220">
        <v>7000</v>
      </c>
      <c r="T459" s="490">
        <f t="shared" si="42"/>
        <v>678.98999999999978</v>
      </c>
      <c r="U459" s="221">
        <f t="shared" si="43"/>
        <v>0.10741796010447693</v>
      </c>
      <c r="V459" s="490">
        <f t="shared" si="44"/>
        <v>-10000</v>
      </c>
      <c r="W459" s="221">
        <f t="shared" si="45"/>
        <v>-0.58823529411764708</v>
      </c>
      <c r="X459" s="490">
        <f t="shared" si="46"/>
        <v>0</v>
      </c>
      <c r="Y459" s="221">
        <f t="shared" si="47"/>
        <v>0</v>
      </c>
    </row>
    <row r="460" spans="1:25" ht="25.5" customHeight="1">
      <c r="A460" s="190" t="s">
        <v>1939</v>
      </c>
      <c r="B460" s="202" t="s">
        <v>1925</v>
      </c>
      <c r="C460" s="157" t="s">
        <v>3674</v>
      </c>
      <c r="D460" s="157" t="s">
        <v>3680</v>
      </c>
      <c r="E460" s="152" t="s">
        <v>5021</v>
      </c>
      <c r="F460" s="152" t="s">
        <v>5022</v>
      </c>
      <c r="G460" s="250" t="s">
        <v>1819</v>
      </c>
      <c r="H460" s="250" t="s">
        <v>3706</v>
      </c>
      <c r="I460" s="175" t="s">
        <v>5009</v>
      </c>
      <c r="J460" s="263" t="s">
        <v>3365</v>
      </c>
      <c r="K460" s="184" t="s">
        <v>3366</v>
      </c>
      <c r="L460" s="3" t="s">
        <v>2683</v>
      </c>
      <c r="M460" s="167"/>
      <c r="N460" s="218">
        <v>44631.01</v>
      </c>
      <c r="O460" s="219">
        <v>57000</v>
      </c>
      <c r="P460" s="219">
        <v>47000</v>
      </c>
      <c r="Q460" s="219">
        <v>50000</v>
      </c>
      <c r="R460" s="219">
        <v>50000</v>
      </c>
      <c r="S460" s="220">
        <v>50000</v>
      </c>
      <c r="T460" s="490">
        <f t="shared" si="42"/>
        <v>5368.989999999998</v>
      </c>
      <c r="U460" s="221">
        <f t="shared" si="43"/>
        <v>0.12029730001628908</v>
      </c>
      <c r="V460" s="490">
        <f t="shared" si="44"/>
        <v>-7000</v>
      </c>
      <c r="W460" s="221">
        <f t="shared" si="45"/>
        <v>-0.12280701754385964</v>
      </c>
      <c r="X460" s="490">
        <f t="shared" si="46"/>
        <v>3000</v>
      </c>
      <c r="Y460" s="221">
        <f t="shared" si="47"/>
        <v>6.3829787234042548E-2</v>
      </c>
    </row>
    <row r="461" spans="1:25" ht="25.5" customHeight="1">
      <c r="A461" s="190" t="s">
        <v>3711</v>
      </c>
      <c r="B461" s="202" t="s">
        <v>1925</v>
      </c>
      <c r="C461" s="157" t="s">
        <v>3674</v>
      </c>
      <c r="D461" s="157" t="s">
        <v>1756</v>
      </c>
      <c r="E461" s="152" t="s">
        <v>5023</v>
      </c>
      <c r="F461" s="152" t="s">
        <v>5024</v>
      </c>
      <c r="G461" s="250" t="s">
        <v>1821</v>
      </c>
      <c r="H461" s="250" t="s">
        <v>3708</v>
      </c>
      <c r="I461" s="175" t="s">
        <v>5012</v>
      </c>
      <c r="J461" s="263" t="s">
        <v>3365</v>
      </c>
      <c r="K461" s="184" t="s">
        <v>3366</v>
      </c>
      <c r="L461" s="3" t="s">
        <v>2683</v>
      </c>
      <c r="M461" s="167"/>
      <c r="N461" s="218">
        <v>4408.46</v>
      </c>
      <c r="O461" s="219">
        <v>6000</v>
      </c>
      <c r="P461" s="219">
        <v>6000</v>
      </c>
      <c r="Q461" s="219">
        <v>6000</v>
      </c>
      <c r="R461" s="219">
        <v>6000</v>
      </c>
      <c r="S461" s="220">
        <v>6000</v>
      </c>
      <c r="T461" s="490">
        <f t="shared" si="42"/>
        <v>1591.54</v>
      </c>
      <c r="U461" s="221">
        <f t="shared" si="43"/>
        <v>0.36101949433589053</v>
      </c>
      <c r="V461" s="490">
        <f t="shared" si="44"/>
        <v>0</v>
      </c>
      <c r="W461" s="221">
        <f t="shared" si="45"/>
        <v>0</v>
      </c>
      <c r="X461" s="490">
        <f t="shared" si="46"/>
        <v>0</v>
      </c>
      <c r="Y461" s="221">
        <f t="shared" si="47"/>
        <v>0</v>
      </c>
    </row>
    <row r="462" spans="1:25" ht="25.5" customHeight="1">
      <c r="A462" s="191" t="s">
        <v>1940</v>
      </c>
      <c r="B462" s="203" t="s">
        <v>1925</v>
      </c>
      <c r="C462" s="160" t="s">
        <v>3676</v>
      </c>
      <c r="D462" s="160" t="s">
        <v>3672</v>
      </c>
      <c r="E462" s="151" t="s">
        <v>1942</v>
      </c>
      <c r="F462" s="151" t="s">
        <v>1941</v>
      </c>
      <c r="G462" s="250"/>
      <c r="H462" s="250"/>
      <c r="I462" s="175"/>
      <c r="J462" s="263"/>
      <c r="K462" s="184"/>
      <c r="M462" s="167"/>
      <c r="N462" s="218">
        <v>0</v>
      </c>
      <c r="O462" s="219">
        <v>0</v>
      </c>
      <c r="P462" s="219">
        <v>0</v>
      </c>
      <c r="Q462" s="219">
        <v>0</v>
      </c>
      <c r="R462" s="219">
        <v>0</v>
      </c>
      <c r="S462" s="220">
        <v>0</v>
      </c>
      <c r="T462" s="490">
        <f t="shared" si="42"/>
        <v>0</v>
      </c>
      <c r="U462" s="221" t="str">
        <f t="shared" si="43"/>
        <v/>
      </c>
      <c r="V462" s="490">
        <f t="shared" si="44"/>
        <v>0</v>
      </c>
      <c r="W462" s="221" t="str">
        <f t="shared" si="45"/>
        <v/>
      </c>
      <c r="X462" s="490">
        <f t="shared" si="46"/>
        <v>0</v>
      </c>
      <c r="Y462" s="221" t="str">
        <f t="shared" si="47"/>
        <v/>
      </c>
    </row>
    <row r="463" spans="1:25" ht="25.5" customHeight="1">
      <c r="A463" s="190" t="s">
        <v>1943</v>
      </c>
      <c r="B463" s="202" t="s">
        <v>1925</v>
      </c>
      <c r="C463" s="157" t="s">
        <v>3676</v>
      </c>
      <c r="D463" s="157" t="s">
        <v>3670</v>
      </c>
      <c r="E463" s="152" t="s">
        <v>5025</v>
      </c>
      <c r="F463" s="152" t="s">
        <v>5026</v>
      </c>
      <c r="G463" s="250" t="s">
        <v>1811</v>
      </c>
      <c r="H463" s="250" t="s">
        <v>3949</v>
      </c>
      <c r="I463" s="175" t="s">
        <v>4999</v>
      </c>
      <c r="J463" s="263" t="s">
        <v>280</v>
      </c>
      <c r="K463" s="184" t="s">
        <v>3364</v>
      </c>
      <c r="L463" s="3" t="s">
        <v>2683</v>
      </c>
      <c r="M463" s="167"/>
      <c r="N463" s="218">
        <v>59521.919999999998</v>
      </c>
      <c r="O463" s="219">
        <v>84000</v>
      </c>
      <c r="P463" s="219">
        <v>68000</v>
      </c>
      <c r="Q463" s="219">
        <v>71000</v>
      </c>
      <c r="R463" s="219">
        <v>71000</v>
      </c>
      <c r="S463" s="220">
        <v>71000</v>
      </c>
      <c r="T463" s="490">
        <f t="shared" si="42"/>
        <v>11478.080000000002</v>
      </c>
      <c r="U463" s="221">
        <f t="shared" si="43"/>
        <v>0.19283786544520073</v>
      </c>
      <c r="V463" s="490">
        <f t="shared" si="44"/>
        <v>-13000</v>
      </c>
      <c r="W463" s="221">
        <f t="shared" si="45"/>
        <v>-0.15476190476190477</v>
      </c>
      <c r="X463" s="490">
        <f t="shared" si="46"/>
        <v>3000</v>
      </c>
      <c r="Y463" s="221">
        <f t="shared" si="47"/>
        <v>4.4117647058823532E-2</v>
      </c>
    </row>
    <row r="464" spans="1:25" ht="31.5">
      <c r="A464" s="190" t="s">
        <v>3712</v>
      </c>
      <c r="B464" s="202" t="s">
        <v>1925</v>
      </c>
      <c r="C464" s="157" t="s">
        <v>3676</v>
      </c>
      <c r="D464" s="157" t="s">
        <v>3310</v>
      </c>
      <c r="E464" s="152" t="s">
        <v>5027</v>
      </c>
      <c r="F464" s="152" t="s">
        <v>5028</v>
      </c>
      <c r="G464" s="250" t="s">
        <v>1813</v>
      </c>
      <c r="H464" s="250" t="s">
        <v>3951</v>
      </c>
      <c r="I464" s="175" t="s">
        <v>5002</v>
      </c>
      <c r="J464" s="263" t="s">
        <v>280</v>
      </c>
      <c r="K464" s="184" t="s">
        <v>3364</v>
      </c>
      <c r="L464" s="3" t="s">
        <v>2683</v>
      </c>
      <c r="M464" s="167"/>
      <c r="N464" s="218">
        <v>18350.14</v>
      </c>
      <c r="O464" s="219">
        <v>31000</v>
      </c>
      <c r="P464" s="219">
        <v>8000.0000000000009</v>
      </c>
      <c r="Q464" s="219">
        <v>12000</v>
      </c>
      <c r="R464" s="219">
        <v>12000</v>
      </c>
      <c r="S464" s="220">
        <v>12000</v>
      </c>
      <c r="T464" s="490">
        <f t="shared" si="42"/>
        <v>-6350.1399999999994</v>
      </c>
      <c r="U464" s="221">
        <f t="shared" si="43"/>
        <v>-0.34605403555504205</v>
      </c>
      <c r="V464" s="490">
        <f t="shared" si="44"/>
        <v>-19000</v>
      </c>
      <c r="W464" s="221">
        <f t="shared" si="45"/>
        <v>-0.61290322580645162</v>
      </c>
      <c r="X464" s="490">
        <f t="shared" si="46"/>
        <v>3999.9999999999991</v>
      </c>
      <c r="Y464" s="221">
        <f t="shared" si="47"/>
        <v>0.49999999999999983</v>
      </c>
    </row>
    <row r="465" spans="1:25" ht="36.75" customHeight="1">
      <c r="A465" s="190" t="s">
        <v>1944</v>
      </c>
      <c r="B465" s="202" t="s">
        <v>1925</v>
      </c>
      <c r="C465" s="157" t="s">
        <v>3676</v>
      </c>
      <c r="D465" s="157" t="s">
        <v>3680</v>
      </c>
      <c r="E465" s="152" t="s">
        <v>5029</v>
      </c>
      <c r="F465" s="152" t="s">
        <v>5030</v>
      </c>
      <c r="G465" s="250" t="s">
        <v>1819</v>
      </c>
      <c r="H465" s="250" t="s">
        <v>3706</v>
      </c>
      <c r="I465" s="175" t="s">
        <v>5009</v>
      </c>
      <c r="J465" s="263" t="s">
        <v>3365</v>
      </c>
      <c r="K465" s="184" t="s">
        <v>3366</v>
      </c>
      <c r="L465" s="3" t="s">
        <v>2683</v>
      </c>
      <c r="M465" s="167"/>
      <c r="N465" s="218">
        <v>47323.45</v>
      </c>
      <c r="O465" s="219">
        <v>83000</v>
      </c>
      <c r="P465" s="219">
        <v>46000</v>
      </c>
      <c r="Q465" s="219">
        <v>46000</v>
      </c>
      <c r="R465" s="219">
        <v>46000</v>
      </c>
      <c r="S465" s="220">
        <v>46000</v>
      </c>
      <c r="T465" s="490">
        <f t="shared" si="42"/>
        <v>-1323.4499999999971</v>
      </c>
      <c r="U465" s="221">
        <f t="shared" si="43"/>
        <v>-2.7966050657760522E-2</v>
      </c>
      <c r="V465" s="490">
        <f t="shared" si="44"/>
        <v>-37000</v>
      </c>
      <c r="W465" s="221">
        <f t="shared" si="45"/>
        <v>-0.44578313253012047</v>
      </c>
      <c r="X465" s="490">
        <f t="shared" si="46"/>
        <v>0</v>
      </c>
      <c r="Y465" s="221">
        <f t="shared" si="47"/>
        <v>0</v>
      </c>
    </row>
    <row r="466" spans="1:25" ht="36.75" customHeight="1">
      <c r="A466" s="190" t="s">
        <v>3713</v>
      </c>
      <c r="B466" s="202" t="s">
        <v>1925</v>
      </c>
      <c r="C466" s="157" t="s">
        <v>3676</v>
      </c>
      <c r="D466" s="157" t="s">
        <v>1756</v>
      </c>
      <c r="E466" s="152" t="s">
        <v>5031</v>
      </c>
      <c r="F466" s="152" t="s">
        <v>5032</v>
      </c>
      <c r="G466" s="250" t="s">
        <v>1821</v>
      </c>
      <c r="H466" s="250" t="s">
        <v>3708</v>
      </c>
      <c r="I466" s="175" t="s">
        <v>5012</v>
      </c>
      <c r="J466" s="263" t="s">
        <v>3365</v>
      </c>
      <c r="K466" s="184" t="s">
        <v>3366</v>
      </c>
      <c r="L466" s="3" t="s">
        <v>2683</v>
      </c>
      <c r="M466" s="167"/>
      <c r="N466" s="218">
        <v>0</v>
      </c>
      <c r="O466" s="219">
        <v>9000</v>
      </c>
      <c r="P466" s="219">
        <v>0</v>
      </c>
      <c r="Q466" s="219">
        <v>0</v>
      </c>
      <c r="R466" s="219">
        <v>0</v>
      </c>
      <c r="S466" s="220">
        <v>0</v>
      </c>
      <c r="T466" s="490">
        <f t="shared" si="42"/>
        <v>0</v>
      </c>
      <c r="U466" s="221" t="str">
        <f t="shared" si="43"/>
        <v/>
      </c>
      <c r="V466" s="490">
        <f t="shared" si="44"/>
        <v>-9000</v>
      </c>
      <c r="W466" s="221">
        <f t="shared" si="45"/>
        <v>-1</v>
      </c>
      <c r="X466" s="490">
        <f t="shared" si="46"/>
        <v>0</v>
      </c>
      <c r="Y466" s="221" t="str">
        <f t="shared" si="47"/>
        <v/>
      </c>
    </row>
    <row r="467" spans="1:25" ht="25.5" customHeight="1">
      <c r="A467" s="189" t="s">
        <v>1945</v>
      </c>
      <c r="B467" s="200" t="s">
        <v>1925</v>
      </c>
      <c r="C467" s="164" t="s">
        <v>3681</v>
      </c>
      <c r="D467" s="164" t="s">
        <v>3672</v>
      </c>
      <c r="E467" s="156" t="s">
        <v>1003</v>
      </c>
      <c r="F467" s="151" t="s">
        <v>1002</v>
      </c>
      <c r="G467" s="250"/>
      <c r="H467" s="250"/>
      <c r="I467" s="175"/>
      <c r="J467" s="263"/>
      <c r="K467" s="184"/>
      <c r="M467" s="167"/>
      <c r="N467" s="218">
        <v>0</v>
      </c>
      <c r="O467" s="219">
        <v>0</v>
      </c>
      <c r="P467" s="219">
        <v>0</v>
      </c>
      <c r="Q467" s="219">
        <v>0</v>
      </c>
      <c r="R467" s="219">
        <v>0</v>
      </c>
      <c r="S467" s="220">
        <v>0</v>
      </c>
      <c r="T467" s="490">
        <f t="shared" si="42"/>
        <v>0</v>
      </c>
      <c r="U467" s="221" t="str">
        <f t="shared" si="43"/>
        <v/>
      </c>
      <c r="V467" s="490">
        <f t="shared" si="44"/>
        <v>0</v>
      </c>
      <c r="W467" s="221" t="str">
        <f t="shared" si="45"/>
        <v/>
      </c>
      <c r="X467" s="490">
        <f t="shared" si="46"/>
        <v>0</v>
      </c>
      <c r="Y467" s="221" t="str">
        <f t="shared" si="47"/>
        <v/>
      </c>
    </row>
    <row r="468" spans="1:25" ht="25.5" customHeight="1">
      <c r="A468" s="188" t="s">
        <v>1004</v>
      </c>
      <c r="B468" s="201" t="s">
        <v>1925</v>
      </c>
      <c r="C468" s="155" t="s">
        <v>3681</v>
      </c>
      <c r="D468" s="155" t="s">
        <v>3670</v>
      </c>
      <c r="E468" s="152" t="s">
        <v>5033</v>
      </c>
      <c r="F468" s="152" t="s">
        <v>5034</v>
      </c>
      <c r="G468" s="250" t="s">
        <v>1811</v>
      </c>
      <c r="H468" s="250" t="s">
        <v>3949</v>
      </c>
      <c r="I468" s="175" t="s">
        <v>4999</v>
      </c>
      <c r="J468" s="263" t="s">
        <v>280</v>
      </c>
      <c r="K468" s="184" t="s">
        <v>3364</v>
      </c>
      <c r="L468" s="3" t="s">
        <v>2683</v>
      </c>
      <c r="M468" s="167"/>
      <c r="N468" s="218">
        <v>240698.31</v>
      </c>
      <c r="O468" s="219">
        <v>276000</v>
      </c>
      <c r="P468" s="219">
        <v>270000</v>
      </c>
      <c r="Q468" s="219">
        <v>270000</v>
      </c>
      <c r="R468" s="219">
        <v>272000</v>
      </c>
      <c r="S468" s="220">
        <v>272000</v>
      </c>
      <c r="T468" s="490">
        <f t="shared" si="42"/>
        <v>29301.690000000002</v>
      </c>
      <c r="U468" s="221">
        <f t="shared" si="43"/>
        <v>0.1217361684010162</v>
      </c>
      <c r="V468" s="490">
        <f t="shared" si="44"/>
        <v>-6000</v>
      </c>
      <c r="W468" s="221">
        <f t="shared" si="45"/>
        <v>-2.1739130434782608E-2</v>
      </c>
      <c r="X468" s="490">
        <f t="shared" si="46"/>
        <v>0</v>
      </c>
      <c r="Y468" s="221">
        <f t="shared" si="47"/>
        <v>0</v>
      </c>
    </row>
    <row r="469" spans="1:25" ht="25.5" customHeight="1">
      <c r="A469" s="188" t="s">
        <v>3714</v>
      </c>
      <c r="B469" s="201" t="s">
        <v>1925</v>
      </c>
      <c r="C469" s="155" t="s">
        <v>3681</v>
      </c>
      <c r="D469" s="155" t="s">
        <v>3310</v>
      </c>
      <c r="E469" s="152" t="s">
        <v>5035</v>
      </c>
      <c r="F469" s="152" t="s">
        <v>5036</v>
      </c>
      <c r="G469" s="250" t="s">
        <v>1813</v>
      </c>
      <c r="H469" s="250" t="s">
        <v>3951</v>
      </c>
      <c r="I469" s="175" t="s">
        <v>5002</v>
      </c>
      <c r="J469" s="263" t="s">
        <v>280</v>
      </c>
      <c r="K469" s="184" t="s">
        <v>3364</v>
      </c>
      <c r="L469" s="3" t="s">
        <v>2683</v>
      </c>
      <c r="M469" s="167"/>
      <c r="N469" s="218">
        <v>54682.080000000002</v>
      </c>
      <c r="O469" s="219">
        <v>76000</v>
      </c>
      <c r="P469" s="219">
        <v>40000</v>
      </c>
      <c r="Q469" s="219">
        <v>40000</v>
      </c>
      <c r="R469" s="219">
        <v>40000</v>
      </c>
      <c r="S469" s="220">
        <v>40000</v>
      </c>
      <c r="T469" s="490">
        <f t="shared" si="42"/>
        <v>-14682.080000000002</v>
      </c>
      <c r="U469" s="221">
        <f t="shared" si="43"/>
        <v>-0.2684989305454365</v>
      </c>
      <c r="V469" s="490">
        <f t="shared" si="44"/>
        <v>-36000</v>
      </c>
      <c r="W469" s="221">
        <f t="shared" si="45"/>
        <v>-0.47368421052631576</v>
      </c>
      <c r="X469" s="490">
        <f t="shared" si="46"/>
        <v>0</v>
      </c>
      <c r="Y469" s="221">
        <f t="shared" si="47"/>
        <v>0</v>
      </c>
    </row>
    <row r="470" spans="1:25" ht="25.5" customHeight="1">
      <c r="A470" s="188" t="s">
        <v>1005</v>
      </c>
      <c r="B470" s="201" t="s">
        <v>1925</v>
      </c>
      <c r="C470" s="155" t="s">
        <v>3681</v>
      </c>
      <c r="D470" s="155" t="s">
        <v>3680</v>
      </c>
      <c r="E470" s="152" t="s">
        <v>5037</v>
      </c>
      <c r="F470" s="152" t="s">
        <v>5038</v>
      </c>
      <c r="G470" s="250" t="s">
        <v>1819</v>
      </c>
      <c r="H470" s="250" t="s">
        <v>3706</v>
      </c>
      <c r="I470" s="175" t="s">
        <v>5009</v>
      </c>
      <c r="J470" s="263" t="s">
        <v>3365</v>
      </c>
      <c r="K470" s="184" t="s">
        <v>3366</v>
      </c>
      <c r="L470" s="3" t="s">
        <v>2683</v>
      </c>
      <c r="M470" s="167"/>
      <c r="N470" s="218">
        <v>208933.04</v>
      </c>
      <c r="O470" s="219">
        <v>249000</v>
      </c>
      <c r="P470" s="219">
        <v>233000</v>
      </c>
      <c r="Q470" s="219">
        <v>234000</v>
      </c>
      <c r="R470" s="219">
        <v>235000</v>
      </c>
      <c r="S470" s="220">
        <v>235000</v>
      </c>
      <c r="T470" s="490">
        <f t="shared" si="42"/>
        <v>25066.959999999992</v>
      </c>
      <c r="U470" s="221">
        <f t="shared" si="43"/>
        <v>0.11997604591404017</v>
      </c>
      <c r="V470" s="490">
        <f t="shared" si="44"/>
        <v>-15000</v>
      </c>
      <c r="W470" s="221">
        <f t="shared" si="45"/>
        <v>-6.0240963855421686E-2</v>
      </c>
      <c r="X470" s="490">
        <f t="shared" si="46"/>
        <v>1000</v>
      </c>
      <c r="Y470" s="221">
        <f t="shared" si="47"/>
        <v>4.2918454935622317E-3</v>
      </c>
    </row>
    <row r="471" spans="1:25" ht="25.5" customHeight="1">
      <c r="A471" s="188" t="s">
        <v>3715</v>
      </c>
      <c r="B471" s="201" t="s">
        <v>1925</v>
      </c>
      <c r="C471" s="155" t="s">
        <v>3681</v>
      </c>
      <c r="D471" s="155" t="s">
        <v>1756</v>
      </c>
      <c r="E471" s="152" t="s">
        <v>5039</v>
      </c>
      <c r="F471" s="152" t="s">
        <v>5040</v>
      </c>
      <c r="G471" s="250" t="s">
        <v>1821</v>
      </c>
      <c r="H471" s="250" t="s">
        <v>3708</v>
      </c>
      <c r="I471" s="175" t="s">
        <v>5012</v>
      </c>
      <c r="J471" s="263" t="s">
        <v>3365</v>
      </c>
      <c r="K471" s="184" t="s">
        <v>3366</v>
      </c>
      <c r="L471" s="3" t="s">
        <v>2683</v>
      </c>
      <c r="M471" s="167"/>
      <c r="N471" s="218">
        <v>38970.44</v>
      </c>
      <c r="O471" s="219">
        <v>39000</v>
      </c>
      <c r="P471" s="219">
        <v>44000</v>
      </c>
      <c r="Q471" s="219">
        <v>37000</v>
      </c>
      <c r="R471" s="219">
        <v>37000</v>
      </c>
      <c r="S471" s="220">
        <v>37000</v>
      </c>
      <c r="T471" s="490">
        <f t="shared" si="42"/>
        <v>-1970.4400000000023</v>
      </c>
      <c r="U471" s="221">
        <f t="shared" si="43"/>
        <v>-5.056242629028572E-2</v>
      </c>
      <c r="V471" s="490">
        <f t="shared" si="44"/>
        <v>-2000</v>
      </c>
      <c r="W471" s="221">
        <f t="shared" si="45"/>
        <v>-5.128205128205128E-2</v>
      </c>
      <c r="X471" s="490">
        <f t="shared" si="46"/>
        <v>-7000</v>
      </c>
      <c r="Y471" s="221">
        <f t="shared" si="47"/>
        <v>-0.15909090909090909</v>
      </c>
    </row>
    <row r="472" spans="1:25" ht="36.75" customHeight="1">
      <c r="A472" s="188" t="s">
        <v>1006</v>
      </c>
      <c r="B472" s="201" t="s">
        <v>1925</v>
      </c>
      <c r="C472" s="155" t="s">
        <v>3681</v>
      </c>
      <c r="D472" s="155" t="s">
        <v>3082</v>
      </c>
      <c r="E472" s="152" t="s">
        <v>5041</v>
      </c>
      <c r="F472" s="152" t="s">
        <v>5042</v>
      </c>
      <c r="G472" s="250" t="s">
        <v>1811</v>
      </c>
      <c r="H472" s="250" t="s">
        <v>3949</v>
      </c>
      <c r="I472" s="175" t="s">
        <v>4999</v>
      </c>
      <c r="J472" s="263" t="s">
        <v>280</v>
      </c>
      <c r="K472" s="184" t="s">
        <v>3364</v>
      </c>
      <c r="L472" s="3" t="s">
        <v>2683</v>
      </c>
      <c r="M472" s="167"/>
      <c r="N472" s="218">
        <v>0</v>
      </c>
      <c r="O472" s="219">
        <v>0</v>
      </c>
      <c r="P472" s="219">
        <v>0</v>
      </c>
      <c r="Q472" s="219">
        <v>0</v>
      </c>
      <c r="R472" s="219">
        <v>0</v>
      </c>
      <c r="S472" s="220">
        <v>0</v>
      </c>
      <c r="T472" s="490">
        <f t="shared" si="42"/>
        <v>0</v>
      </c>
      <c r="U472" s="221" t="str">
        <f t="shared" si="43"/>
        <v/>
      </c>
      <c r="V472" s="490">
        <f t="shared" si="44"/>
        <v>0</v>
      </c>
      <c r="W472" s="221" t="str">
        <f t="shared" si="45"/>
        <v/>
      </c>
      <c r="X472" s="490">
        <f t="shared" si="46"/>
        <v>0</v>
      </c>
      <c r="Y472" s="221" t="str">
        <f t="shared" si="47"/>
        <v/>
      </c>
    </row>
    <row r="473" spans="1:25" ht="36.75" customHeight="1">
      <c r="A473" s="188" t="s">
        <v>3716</v>
      </c>
      <c r="B473" s="201" t="s">
        <v>1925</v>
      </c>
      <c r="C473" s="155" t="s">
        <v>3681</v>
      </c>
      <c r="D473" s="155" t="s">
        <v>3311</v>
      </c>
      <c r="E473" s="152" t="s">
        <v>5043</v>
      </c>
      <c r="F473" s="152" t="s">
        <v>5044</v>
      </c>
      <c r="G473" s="250" t="s">
        <v>1813</v>
      </c>
      <c r="H473" s="250" t="s">
        <v>3951</v>
      </c>
      <c r="I473" s="175" t="s">
        <v>5002</v>
      </c>
      <c r="J473" s="263" t="s">
        <v>280</v>
      </c>
      <c r="K473" s="184" t="s">
        <v>3364</v>
      </c>
      <c r="L473" s="3" t="s">
        <v>2683</v>
      </c>
      <c r="M473" s="167"/>
      <c r="N473" s="218">
        <v>0</v>
      </c>
      <c r="O473" s="219">
        <v>0</v>
      </c>
      <c r="P473" s="219">
        <v>0</v>
      </c>
      <c r="Q473" s="219">
        <v>0</v>
      </c>
      <c r="R473" s="219">
        <v>0</v>
      </c>
      <c r="S473" s="220">
        <v>0</v>
      </c>
      <c r="T473" s="490">
        <f t="shared" si="42"/>
        <v>0</v>
      </c>
      <c r="U473" s="221" t="str">
        <f t="shared" si="43"/>
        <v/>
      </c>
      <c r="V473" s="490">
        <f t="shared" si="44"/>
        <v>0</v>
      </c>
      <c r="W473" s="221" t="str">
        <f t="shared" si="45"/>
        <v/>
      </c>
      <c r="X473" s="490">
        <f t="shared" si="46"/>
        <v>0</v>
      </c>
      <c r="Y473" s="221" t="str">
        <f t="shared" si="47"/>
        <v/>
      </c>
    </row>
    <row r="474" spans="1:25" ht="36.75" customHeight="1">
      <c r="A474" s="188" t="s">
        <v>1007</v>
      </c>
      <c r="B474" s="201" t="s">
        <v>1925</v>
      </c>
      <c r="C474" s="155" t="s">
        <v>3681</v>
      </c>
      <c r="D474" s="155" t="s">
        <v>1763</v>
      </c>
      <c r="E474" s="152" t="s">
        <v>5045</v>
      </c>
      <c r="F474" s="152" t="s">
        <v>5046</v>
      </c>
      <c r="G474" s="250" t="s">
        <v>1819</v>
      </c>
      <c r="H474" s="250" t="s">
        <v>3706</v>
      </c>
      <c r="I474" s="175" t="s">
        <v>5009</v>
      </c>
      <c r="J474" s="263" t="s">
        <v>3365</v>
      </c>
      <c r="K474" s="184" t="s">
        <v>3366</v>
      </c>
      <c r="L474" s="3" t="s">
        <v>2683</v>
      </c>
      <c r="M474" s="167"/>
      <c r="N474" s="218">
        <v>0</v>
      </c>
      <c r="O474" s="219">
        <v>0</v>
      </c>
      <c r="P474" s="219">
        <v>0</v>
      </c>
      <c r="Q474" s="219">
        <v>0</v>
      </c>
      <c r="R474" s="219">
        <v>0</v>
      </c>
      <c r="S474" s="220">
        <v>0</v>
      </c>
      <c r="T474" s="490">
        <f t="shared" si="42"/>
        <v>0</v>
      </c>
      <c r="U474" s="221" t="str">
        <f t="shared" si="43"/>
        <v/>
      </c>
      <c r="V474" s="490">
        <f t="shared" si="44"/>
        <v>0</v>
      </c>
      <c r="W474" s="221" t="str">
        <f t="shared" si="45"/>
        <v/>
      </c>
      <c r="X474" s="490">
        <f t="shared" si="46"/>
        <v>0</v>
      </c>
      <c r="Y474" s="221" t="str">
        <f t="shared" si="47"/>
        <v/>
      </c>
    </row>
    <row r="475" spans="1:25" ht="36.75" customHeight="1">
      <c r="A475" s="188" t="s">
        <v>3717</v>
      </c>
      <c r="B475" s="201" t="s">
        <v>1925</v>
      </c>
      <c r="C475" s="155" t="s">
        <v>3681</v>
      </c>
      <c r="D475" s="155" t="s">
        <v>1728</v>
      </c>
      <c r="E475" s="152" t="s">
        <v>5047</v>
      </c>
      <c r="F475" s="152" t="s">
        <v>5048</v>
      </c>
      <c r="G475" s="250" t="s">
        <v>1821</v>
      </c>
      <c r="H475" s="250" t="s">
        <v>3708</v>
      </c>
      <c r="I475" s="175" t="s">
        <v>5012</v>
      </c>
      <c r="J475" s="263" t="s">
        <v>3365</v>
      </c>
      <c r="K475" s="184" t="s">
        <v>3366</v>
      </c>
      <c r="L475" s="3" t="s">
        <v>2683</v>
      </c>
      <c r="M475" s="167"/>
      <c r="N475" s="218">
        <v>0</v>
      </c>
      <c r="O475" s="219">
        <v>0</v>
      </c>
      <c r="P475" s="219">
        <v>0</v>
      </c>
      <c r="Q475" s="219">
        <v>0</v>
      </c>
      <c r="R475" s="219">
        <v>0</v>
      </c>
      <c r="S475" s="220">
        <v>0</v>
      </c>
      <c r="T475" s="490">
        <f t="shared" si="42"/>
        <v>0</v>
      </c>
      <c r="U475" s="221" t="str">
        <f t="shared" si="43"/>
        <v/>
      </c>
      <c r="V475" s="490">
        <f t="shared" si="44"/>
        <v>0</v>
      </c>
      <c r="W475" s="221" t="str">
        <f t="shared" si="45"/>
        <v/>
      </c>
      <c r="X475" s="490">
        <f t="shared" si="46"/>
        <v>0</v>
      </c>
      <c r="Y475" s="221" t="str">
        <f t="shared" si="47"/>
        <v/>
      </c>
    </row>
    <row r="476" spans="1:25" ht="36.75" customHeight="1">
      <c r="A476" s="189" t="s">
        <v>1008</v>
      </c>
      <c r="B476" s="200" t="s">
        <v>1925</v>
      </c>
      <c r="C476" s="164" t="s">
        <v>3080</v>
      </c>
      <c r="D476" s="164" t="s">
        <v>3672</v>
      </c>
      <c r="E476" s="156" t="s">
        <v>5049</v>
      </c>
      <c r="F476" s="156" t="s">
        <v>5050</v>
      </c>
      <c r="G476" s="250"/>
      <c r="H476" s="250"/>
      <c r="I476" s="175"/>
      <c r="J476" s="263"/>
      <c r="K476" s="184"/>
      <c r="M476" s="167"/>
      <c r="N476" s="218">
        <v>0</v>
      </c>
      <c r="O476" s="219">
        <v>0</v>
      </c>
      <c r="P476" s="219">
        <v>0</v>
      </c>
      <c r="Q476" s="219">
        <v>0</v>
      </c>
      <c r="R476" s="219">
        <v>0</v>
      </c>
      <c r="S476" s="220">
        <v>0</v>
      </c>
      <c r="T476" s="490">
        <f t="shared" si="42"/>
        <v>0</v>
      </c>
      <c r="U476" s="221" t="str">
        <f t="shared" si="43"/>
        <v/>
      </c>
      <c r="V476" s="490">
        <f t="shared" si="44"/>
        <v>0</v>
      </c>
      <c r="W476" s="221" t="str">
        <f t="shared" si="45"/>
        <v/>
      </c>
      <c r="X476" s="490">
        <f t="shared" si="46"/>
        <v>0</v>
      </c>
      <c r="Y476" s="221" t="str">
        <f t="shared" si="47"/>
        <v/>
      </c>
    </row>
    <row r="477" spans="1:25" ht="36.75" customHeight="1">
      <c r="A477" s="190" t="s">
        <v>2707</v>
      </c>
      <c r="B477" s="202" t="s">
        <v>1925</v>
      </c>
      <c r="C477" s="157" t="s">
        <v>3080</v>
      </c>
      <c r="D477" s="157" t="s">
        <v>3670</v>
      </c>
      <c r="E477" s="152" t="s">
        <v>5051</v>
      </c>
      <c r="F477" s="152" t="s">
        <v>5052</v>
      </c>
      <c r="G477" s="250" t="s">
        <v>1811</v>
      </c>
      <c r="H477" s="250" t="s">
        <v>3949</v>
      </c>
      <c r="I477" s="175" t="s">
        <v>4999</v>
      </c>
      <c r="J477" s="263" t="s">
        <v>280</v>
      </c>
      <c r="K477" s="184" t="s">
        <v>3364</v>
      </c>
      <c r="L477" s="3" t="s">
        <v>2683</v>
      </c>
      <c r="M477" s="167"/>
      <c r="N477" s="218">
        <v>29682.61</v>
      </c>
      <c r="O477" s="219">
        <v>0</v>
      </c>
      <c r="P477" s="219">
        <v>30000</v>
      </c>
      <c r="Q477" s="219">
        <v>23000</v>
      </c>
      <c r="R477" s="219">
        <v>23000</v>
      </c>
      <c r="S477" s="220">
        <v>23000</v>
      </c>
      <c r="T477" s="490">
        <f t="shared" si="42"/>
        <v>-6682.6100000000006</v>
      </c>
      <c r="U477" s="221">
        <f t="shared" si="43"/>
        <v>-0.22513552548108137</v>
      </c>
      <c r="V477" s="490">
        <f t="shared" si="44"/>
        <v>23000</v>
      </c>
      <c r="W477" s="221" t="str">
        <f t="shared" si="45"/>
        <v/>
      </c>
      <c r="X477" s="490">
        <f t="shared" si="46"/>
        <v>-7000</v>
      </c>
      <c r="Y477" s="221">
        <f t="shared" si="47"/>
        <v>-0.23333333333333334</v>
      </c>
    </row>
    <row r="478" spans="1:25" ht="36.75" customHeight="1">
      <c r="A478" s="190" t="s">
        <v>3127</v>
      </c>
      <c r="B478" s="202" t="s">
        <v>1925</v>
      </c>
      <c r="C478" s="157" t="s">
        <v>3080</v>
      </c>
      <c r="D478" s="157" t="s">
        <v>3310</v>
      </c>
      <c r="E478" s="152" t="s">
        <v>5053</v>
      </c>
      <c r="F478" s="152" t="s">
        <v>5632</v>
      </c>
      <c r="G478" s="250" t="s">
        <v>1813</v>
      </c>
      <c r="H478" s="250" t="s">
        <v>3951</v>
      </c>
      <c r="I478" s="175" t="s">
        <v>5002</v>
      </c>
      <c r="J478" s="263" t="s">
        <v>280</v>
      </c>
      <c r="K478" s="184" t="s">
        <v>3364</v>
      </c>
      <c r="L478" s="3" t="s">
        <v>2683</v>
      </c>
      <c r="M478" s="167"/>
      <c r="N478" s="218">
        <v>5000</v>
      </c>
      <c r="O478" s="219">
        <v>0</v>
      </c>
      <c r="P478" s="219">
        <v>6000</v>
      </c>
      <c r="Q478" s="219">
        <v>6000</v>
      </c>
      <c r="R478" s="219">
        <v>6000</v>
      </c>
      <c r="S478" s="220">
        <v>6000</v>
      </c>
      <c r="T478" s="490">
        <f t="shared" si="42"/>
        <v>1000</v>
      </c>
      <c r="U478" s="221">
        <f t="shared" si="43"/>
        <v>0.2</v>
      </c>
      <c r="V478" s="490">
        <f t="shared" si="44"/>
        <v>6000</v>
      </c>
      <c r="W478" s="221" t="str">
        <f t="shared" si="45"/>
        <v/>
      </c>
      <c r="X478" s="490">
        <f t="shared" si="46"/>
        <v>0</v>
      </c>
      <c r="Y478" s="221">
        <f t="shared" si="47"/>
        <v>0</v>
      </c>
    </row>
    <row r="479" spans="1:25" ht="42">
      <c r="A479" s="188" t="s">
        <v>2708</v>
      </c>
      <c r="B479" s="201" t="s">
        <v>1925</v>
      </c>
      <c r="C479" s="155" t="s">
        <v>3080</v>
      </c>
      <c r="D479" s="155" t="s">
        <v>2574</v>
      </c>
      <c r="E479" s="152" t="s">
        <v>5054</v>
      </c>
      <c r="F479" s="152" t="s">
        <v>5055</v>
      </c>
      <c r="G479" s="250" t="s">
        <v>1819</v>
      </c>
      <c r="H479" s="250" t="s">
        <v>3706</v>
      </c>
      <c r="I479" s="175" t="s">
        <v>5009</v>
      </c>
      <c r="J479" s="263" t="s">
        <v>3365</v>
      </c>
      <c r="K479" s="184" t="s">
        <v>3366</v>
      </c>
      <c r="L479" s="3" t="s">
        <v>2683</v>
      </c>
      <c r="M479" s="167"/>
      <c r="N479" s="218">
        <v>26916.240000000002</v>
      </c>
      <c r="O479" s="219">
        <v>0</v>
      </c>
      <c r="P479" s="219">
        <v>27000</v>
      </c>
      <c r="Q479" s="219">
        <v>13000</v>
      </c>
      <c r="R479" s="219">
        <v>13000</v>
      </c>
      <c r="S479" s="220">
        <v>13000</v>
      </c>
      <c r="T479" s="490">
        <f t="shared" si="42"/>
        <v>-13916.240000000002</v>
      </c>
      <c r="U479" s="221">
        <f t="shared" si="43"/>
        <v>-0.51702020787450254</v>
      </c>
      <c r="V479" s="490">
        <f t="shared" si="44"/>
        <v>13000</v>
      </c>
      <c r="W479" s="221" t="str">
        <f t="shared" si="45"/>
        <v/>
      </c>
      <c r="X479" s="490">
        <f t="shared" si="46"/>
        <v>-14000</v>
      </c>
      <c r="Y479" s="221">
        <f t="shared" si="47"/>
        <v>-0.51851851851851849</v>
      </c>
    </row>
    <row r="480" spans="1:25" ht="42">
      <c r="A480" s="188" t="s">
        <v>3128</v>
      </c>
      <c r="B480" s="201" t="s">
        <v>1925</v>
      </c>
      <c r="C480" s="155" t="s">
        <v>3080</v>
      </c>
      <c r="D480" s="155" t="s">
        <v>2911</v>
      </c>
      <c r="E480" s="152" t="s">
        <v>5056</v>
      </c>
      <c r="F480" s="152" t="s">
        <v>5057</v>
      </c>
      <c r="G480" s="250" t="s">
        <v>1821</v>
      </c>
      <c r="H480" s="250" t="s">
        <v>3708</v>
      </c>
      <c r="I480" s="175" t="s">
        <v>5012</v>
      </c>
      <c r="J480" s="263" t="s">
        <v>3365</v>
      </c>
      <c r="K480" s="184" t="s">
        <v>3366</v>
      </c>
      <c r="L480" s="3" t="s">
        <v>2683</v>
      </c>
      <c r="M480" s="167"/>
      <c r="N480" s="218">
        <v>2918.96</v>
      </c>
      <c r="O480" s="219">
        <v>0</v>
      </c>
      <c r="P480" s="219">
        <v>3000</v>
      </c>
      <c r="Q480" s="219">
        <v>1000</v>
      </c>
      <c r="R480" s="219">
        <v>1000</v>
      </c>
      <c r="S480" s="220">
        <v>1000</v>
      </c>
      <c r="T480" s="490">
        <f t="shared" si="42"/>
        <v>-1918.96</v>
      </c>
      <c r="U480" s="221">
        <f t="shared" si="43"/>
        <v>-0.65741222901307317</v>
      </c>
      <c r="V480" s="490">
        <f t="shared" si="44"/>
        <v>1000</v>
      </c>
      <c r="W480" s="221" t="str">
        <f t="shared" si="45"/>
        <v/>
      </c>
      <c r="X480" s="490">
        <f t="shared" si="46"/>
        <v>-2000</v>
      </c>
      <c r="Y480" s="221">
        <f t="shared" si="47"/>
        <v>-0.66666666666666663</v>
      </c>
    </row>
    <row r="481" spans="1:25" ht="36.75" customHeight="1">
      <c r="A481" s="190" t="s">
        <v>2709</v>
      </c>
      <c r="B481" s="202" t="s">
        <v>1925</v>
      </c>
      <c r="C481" s="157" t="s">
        <v>3080</v>
      </c>
      <c r="D481" s="157" t="s">
        <v>3680</v>
      </c>
      <c r="E481" s="152" t="s">
        <v>5058</v>
      </c>
      <c r="F481" s="152" t="s">
        <v>5059</v>
      </c>
      <c r="G481" s="250" t="s">
        <v>1811</v>
      </c>
      <c r="H481" s="250" t="s">
        <v>3949</v>
      </c>
      <c r="I481" s="175" t="s">
        <v>4999</v>
      </c>
      <c r="J481" s="263" t="s">
        <v>280</v>
      </c>
      <c r="K481" s="184" t="s">
        <v>3364</v>
      </c>
      <c r="L481" s="3" t="s">
        <v>2683</v>
      </c>
      <c r="M481" s="167"/>
      <c r="N481" s="218">
        <v>30810</v>
      </c>
      <c r="O481" s="219">
        <v>0</v>
      </c>
      <c r="P481" s="219">
        <v>33000</v>
      </c>
      <c r="Q481" s="219">
        <v>30000</v>
      </c>
      <c r="R481" s="219">
        <v>30000</v>
      </c>
      <c r="S481" s="220">
        <v>30000</v>
      </c>
      <c r="T481" s="490">
        <f t="shared" si="42"/>
        <v>-810</v>
      </c>
      <c r="U481" s="221">
        <f t="shared" si="43"/>
        <v>-2.6290165530671861E-2</v>
      </c>
      <c r="V481" s="490">
        <f t="shared" si="44"/>
        <v>30000</v>
      </c>
      <c r="W481" s="221" t="str">
        <f t="shared" si="45"/>
        <v/>
      </c>
      <c r="X481" s="490">
        <f t="shared" si="46"/>
        <v>-3000</v>
      </c>
      <c r="Y481" s="221">
        <f t="shared" si="47"/>
        <v>-9.0909090909090912E-2</v>
      </c>
    </row>
    <row r="482" spans="1:25" ht="36.75" customHeight="1">
      <c r="A482" s="190" t="s">
        <v>3129</v>
      </c>
      <c r="B482" s="202" t="s">
        <v>1925</v>
      </c>
      <c r="C482" s="157" t="s">
        <v>3080</v>
      </c>
      <c r="D482" s="157" t="s">
        <v>1756</v>
      </c>
      <c r="E482" s="152" t="s">
        <v>5060</v>
      </c>
      <c r="F482" s="152" t="s">
        <v>5061</v>
      </c>
      <c r="G482" s="250" t="s">
        <v>1813</v>
      </c>
      <c r="H482" s="250" t="s">
        <v>3951</v>
      </c>
      <c r="I482" s="175" t="s">
        <v>5002</v>
      </c>
      <c r="J482" s="263" t="s">
        <v>280</v>
      </c>
      <c r="K482" s="184" t="s">
        <v>3364</v>
      </c>
      <c r="L482" s="3" t="s">
        <v>2683</v>
      </c>
      <c r="M482" s="167"/>
      <c r="N482" s="218">
        <v>6699</v>
      </c>
      <c r="O482" s="219">
        <v>0</v>
      </c>
      <c r="P482" s="219">
        <v>7000</v>
      </c>
      <c r="Q482" s="219">
        <v>10000</v>
      </c>
      <c r="R482" s="219">
        <v>10000</v>
      </c>
      <c r="S482" s="220">
        <v>10000</v>
      </c>
      <c r="T482" s="490">
        <f t="shared" si="42"/>
        <v>3301</v>
      </c>
      <c r="U482" s="221">
        <f t="shared" si="43"/>
        <v>0.49276011344976861</v>
      </c>
      <c r="V482" s="490">
        <f t="shared" si="44"/>
        <v>10000</v>
      </c>
      <c r="W482" s="221" t="str">
        <f t="shared" si="45"/>
        <v/>
      </c>
      <c r="X482" s="490">
        <f t="shared" si="46"/>
        <v>3000</v>
      </c>
      <c r="Y482" s="221">
        <f t="shared" si="47"/>
        <v>0.42857142857142855</v>
      </c>
    </row>
    <row r="483" spans="1:25" ht="36.75" customHeight="1">
      <c r="A483" s="188" t="s">
        <v>1946</v>
      </c>
      <c r="B483" s="201" t="s">
        <v>1925</v>
      </c>
      <c r="C483" s="155" t="s">
        <v>3080</v>
      </c>
      <c r="D483" s="155" t="s">
        <v>1760</v>
      </c>
      <c r="E483" s="152" t="s">
        <v>5062</v>
      </c>
      <c r="F483" s="152" t="s">
        <v>5063</v>
      </c>
      <c r="G483" s="250" t="s">
        <v>1819</v>
      </c>
      <c r="H483" s="250" t="s">
        <v>3706</v>
      </c>
      <c r="I483" s="175" t="s">
        <v>5009</v>
      </c>
      <c r="J483" s="263" t="s">
        <v>3365</v>
      </c>
      <c r="K483" s="184" t="s">
        <v>3366</v>
      </c>
      <c r="L483" s="3" t="s">
        <v>2683</v>
      </c>
      <c r="M483" s="167"/>
      <c r="N483" s="218">
        <v>12313</v>
      </c>
      <c r="O483" s="219">
        <v>0</v>
      </c>
      <c r="P483" s="219">
        <v>13000</v>
      </c>
      <c r="Q483" s="219">
        <v>207000</v>
      </c>
      <c r="R483" s="219">
        <v>207000</v>
      </c>
      <c r="S483" s="220">
        <v>207000</v>
      </c>
      <c r="T483" s="490">
        <f t="shared" si="42"/>
        <v>194687</v>
      </c>
      <c r="U483" s="221">
        <f t="shared" si="43"/>
        <v>15.811500040607488</v>
      </c>
      <c r="V483" s="490">
        <f t="shared" si="44"/>
        <v>207000</v>
      </c>
      <c r="W483" s="221" t="str">
        <f t="shared" si="45"/>
        <v/>
      </c>
      <c r="X483" s="490">
        <f t="shared" si="46"/>
        <v>194000</v>
      </c>
      <c r="Y483" s="221">
        <f t="shared" si="47"/>
        <v>14.923076923076923</v>
      </c>
    </row>
    <row r="484" spans="1:25" ht="36.75" customHeight="1">
      <c r="A484" s="188" t="s">
        <v>3130</v>
      </c>
      <c r="B484" s="201" t="s">
        <v>1925</v>
      </c>
      <c r="C484" s="155" t="s">
        <v>3080</v>
      </c>
      <c r="D484" s="155" t="s">
        <v>1761</v>
      </c>
      <c r="E484" s="152" t="s">
        <v>5064</v>
      </c>
      <c r="F484" s="152" t="s">
        <v>5065</v>
      </c>
      <c r="G484" s="250" t="s">
        <v>1821</v>
      </c>
      <c r="H484" s="250" t="s">
        <v>3708</v>
      </c>
      <c r="I484" s="175" t="s">
        <v>5012</v>
      </c>
      <c r="J484" s="263" t="s">
        <v>3365</v>
      </c>
      <c r="K484" s="184" t="s">
        <v>3366</v>
      </c>
      <c r="L484" s="3" t="s">
        <v>2683</v>
      </c>
      <c r="M484" s="167"/>
      <c r="N484" s="218">
        <v>641.02</v>
      </c>
      <c r="O484" s="219">
        <v>0</v>
      </c>
      <c r="P484" s="219">
        <v>1000</v>
      </c>
      <c r="Q484" s="219">
        <v>1000</v>
      </c>
      <c r="R484" s="219">
        <v>1000</v>
      </c>
      <c r="S484" s="220">
        <v>1000</v>
      </c>
      <c r="T484" s="490">
        <f t="shared" si="42"/>
        <v>358.98</v>
      </c>
      <c r="U484" s="221">
        <f t="shared" si="43"/>
        <v>0.56001372812080752</v>
      </c>
      <c r="V484" s="490">
        <f t="shared" si="44"/>
        <v>1000</v>
      </c>
      <c r="W484" s="221" t="str">
        <f t="shared" si="45"/>
        <v/>
      </c>
      <c r="X484" s="490">
        <f t="shared" si="46"/>
        <v>0</v>
      </c>
      <c r="Y484" s="221">
        <f t="shared" si="47"/>
        <v>0</v>
      </c>
    </row>
    <row r="485" spans="1:25" ht="31.5">
      <c r="A485" s="190" t="s">
        <v>1947</v>
      </c>
      <c r="B485" s="202" t="s">
        <v>1925</v>
      </c>
      <c r="C485" s="157" t="s">
        <v>3080</v>
      </c>
      <c r="D485" s="157" t="s">
        <v>3082</v>
      </c>
      <c r="E485" s="150" t="s">
        <v>5066</v>
      </c>
      <c r="F485" s="152" t="s">
        <v>5067</v>
      </c>
      <c r="G485" s="250" t="s">
        <v>1811</v>
      </c>
      <c r="H485" s="250" t="s">
        <v>3949</v>
      </c>
      <c r="I485" s="175" t="s">
        <v>4999</v>
      </c>
      <c r="J485" s="263" t="s">
        <v>280</v>
      </c>
      <c r="K485" s="184" t="s">
        <v>3364</v>
      </c>
      <c r="L485" s="3" t="s">
        <v>2683</v>
      </c>
      <c r="M485" s="167"/>
      <c r="N485" s="218">
        <v>16030.54</v>
      </c>
      <c r="O485" s="219">
        <v>0</v>
      </c>
      <c r="P485" s="219">
        <v>17000</v>
      </c>
      <c r="Q485" s="219">
        <v>18000</v>
      </c>
      <c r="R485" s="219">
        <v>18000</v>
      </c>
      <c r="S485" s="220">
        <v>18000</v>
      </c>
      <c r="T485" s="490">
        <f t="shared" si="42"/>
        <v>1969.4599999999991</v>
      </c>
      <c r="U485" s="221">
        <f t="shared" si="43"/>
        <v>0.12285674718381284</v>
      </c>
      <c r="V485" s="490">
        <f t="shared" si="44"/>
        <v>18000</v>
      </c>
      <c r="W485" s="221" t="str">
        <f t="shared" si="45"/>
        <v/>
      </c>
      <c r="X485" s="490">
        <f t="shared" si="46"/>
        <v>1000</v>
      </c>
      <c r="Y485" s="221">
        <f t="shared" si="47"/>
        <v>5.8823529411764705E-2</v>
      </c>
    </row>
    <row r="486" spans="1:25" ht="31.5">
      <c r="A486" s="190" t="s">
        <v>3131</v>
      </c>
      <c r="B486" s="202" t="s">
        <v>1925</v>
      </c>
      <c r="C486" s="157" t="s">
        <v>3080</v>
      </c>
      <c r="D486" s="157" t="s">
        <v>3311</v>
      </c>
      <c r="E486" s="150" t="s">
        <v>5068</v>
      </c>
      <c r="F486" s="152" t="s">
        <v>5069</v>
      </c>
      <c r="G486" s="250" t="s">
        <v>1813</v>
      </c>
      <c r="H486" s="250" t="s">
        <v>3951</v>
      </c>
      <c r="I486" s="175" t="s">
        <v>5002</v>
      </c>
      <c r="J486" s="263" t="s">
        <v>280</v>
      </c>
      <c r="K486" s="184" t="s">
        <v>3364</v>
      </c>
      <c r="L486" s="3" t="s">
        <v>2683</v>
      </c>
      <c r="M486" s="167"/>
      <c r="N486" s="218">
        <v>3100.24</v>
      </c>
      <c r="O486" s="219">
        <v>0</v>
      </c>
      <c r="P486" s="219">
        <v>4000</v>
      </c>
      <c r="Q486" s="219">
        <v>4000</v>
      </c>
      <c r="R486" s="219">
        <v>4000</v>
      </c>
      <c r="S486" s="220">
        <v>4000</v>
      </c>
      <c r="T486" s="490">
        <f t="shared" si="42"/>
        <v>899.76000000000022</v>
      </c>
      <c r="U486" s="221">
        <f t="shared" si="43"/>
        <v>0.29022269243671467</v>
      </c>
      <c r="V486" s="490">
        <f t="shared" si="44"/>
        <v>4000</v>
      </c>
      <c r="W486" s="221" t="str">
        <f t="shared" si="45"/>
        <v/>
      </c>
      <c r="X486" s="490">
        <f t="shared" si="46"/>
        <v>0</v>
      </c>
      <c r="Y486" s="221">
        <f t="shared" si="47"/>
        <v>0</v>
      </c>
    </row>
    <row r="487" spans="1:25" ht="31.5">
      <c r="A487" s="188" t="s">
        <v>1948</v>
      </c>
      <c r="B487" s="201" t="s">
        <v>1925</v>
      </c>
      <c r="C487" s="155" t="s">
        <v>3080</v>
      </c>
      <c r="D487" s="155" t="s">
        <v>1916</v>
      </c>
      <c r="E487" s="150" t="s">
        <v>5070</v>
      </c>
      <c r="F487" s="152" t="s">
        <v>5071</v>
      </c>
      <c r="G487" s="250" t="s">
        <v>1819</v>
      </c>
      <c r="H487" s="250" t="s">
        <v>3706</v>
      </c>
      <c r="I487" s="175" t="s">
        <v>5009</v>
      </c>
      <c r="J487" s="263" t="s">
        <v>3365</v>
      </c>
      <c r="K487" s="184" t="s">
        <v>3366</v>
      </c>
      <c r="L487" s="3" t="s">
        <v>2683</v>
      </c>
      <c r="M487" s="167"/>
      <c r="N487" s="218">
        <v>10395.75</v>
      </c>
      <c r="O487" s="219">
        <v>0</v>
      </c>
      <c r="P487" s="219">
        <v>11000</v>
      </c>
      <c r="Q487" s="219">
        <v>6000</v>
      </c>
      <c r="R487" s="219">
        <v>6000</v>
      </c>
      <c r="S487" s="220">
        <v>6000</v>
      </c>
      <c r="T487" s="490">
        <f t="shared" si="42"/>
        <v>-4395.75</v>
      </c>
      <c r="U487" s="221">
        <f t="shared" si="43"/>
        <v>-0.42284106485823536</v>
      </c>
      <c r="V487" s="490">
        <f t="shared" si="44"/>
        <v>6000</v>
      </c>
      <c r="W487" s="221" t="str">
        <f t="shared" si="45"/>
        <v/>
      </c>
      <c r="X487" s="490">
        <f t="shared" si="46"/>
        <v>-5000</v>
      </c>
      <c r="Y487" s="221">
        <f t="shared" si="47"/>
        <v>-0.45454545454545453</v>
      </c>
    </row>
    <row r="488" spans="1:25" ht="31.5">
      <c r="A488" s="188" t="s">
        <v>3718</v>
      </c>
      <c r="B488" s="201" t="s">
        <v>1925</v>
      </c>
      <c r="C488" s="155" t="s">
        <v>3080</v>
      </c>
      <c r="D488" s="155" t="s">
        <v>3683</v>
      </c>
      <c r="E488" s="150" t="s">
        <v>5072</v>
      </c>
      <c r="F488" s="152" t="s">
        <v>5073</v>
      </c>
      <c r="G488" s="250" t="s">
        <v>1821</v>
      </c>
      <c r="H488" s="250" t="s">
        <v>3708</v>
      </c>
      <c r="I488" s="175" t="s">
        <v>5012</v>
      </c>
      <c r="J488" s="263" t="s">
        <v>3365</v>
      </c>
      <c r="K488" s="184" t="s">
        <v>3366</v>
      </c>
      <c r="L488" s="3" t="s">
        <v>2683</v>
      </c>
      <c r="M488" s="167"/>
      <c r="N488" s="218">
        <v>943.39</v>
      </c>
      <c r="O488" s="219">
        <v>0</v>
      </c>
      <c r="P488" s="219">
        <v>1000</v>
      </c>
      <c r="Q488" s="219">
        <v>0</v>
      </c>
      <c r="R488" s="219">
        <v>0</v>
      </c>
      <c r="S488" s="220">
        <v>0</v>
      </c>
      <c r="T488" s="490">
        <f t="shared" si="42"/>
        <v>-943.39</v>
      </c>
      <c r="U488" s="221">
        <f t="shared" si="43"/>
        <v>-1</v>
      </c>
      <c r="V488" s="490">
        <f t="shared" si="44"/>
        <v>0</v>
      </c>
      <c r="W488" s="221" t="str">
        <f t="shared" si="45"/>
        <v/>
      </c>
      <c r="X488" s="490">
        <f t="shared" si="46"/>
        <v>-1000</v>
      </c>
      <c r="Y488" s="221">
        <f t="shared" si="47"/>
        <v>-1</v>
      </c>
    </row>
    <row r="489" spans="1:25" ht="36.75" customHeight="1">
      <c r="A489" s="190" t="s">
        <v>1949</v>
      </c>
      <c r="B489" s="202" t="s">
        <v>1925</v>
      </c>
      <c r="C489" s="157" t="s">
        <v>3080</v>
      </c>
      <c r="D489" s="157" t="s">
        <v>1763</v>
      </c>
      <c r="E489" s="150" t="s">
        <v>5074</v>
      </c>
      <c r="F489" s="152" t="s">
        <v>5075</v>
      </c>
      <c r="G489" s="251" t="s">
        <v>1811</v>
      </c>
      <c r="H489" s="251" t="s">
        <v>3949</v>
      </c>
      <c r="I489" s="176" t="s">
        <v>4999</v>
      </c>
      <c r="J489" s="264" t="s">
        <v>280</v>
      </c>
      <c r="K489" s="185" t="s">
        <v>3364</v>
      </c>
      <c r="L489" s="3" t="s">
        <v>2683</v>
      </c>
      <c r="M489" s="167"/>
      <c r="N489" s="218">
        <v>0</v>
      </c>
      <c r="O489" s="219">
        <v>0</v>
      </c>
      <c r="P489" s="219">
        <v>0</v>
      </c>
      <c r="Q489" s="219">
        <v>0</v>
      </c>
      <c r="R489" s="219">
        <v>0</v>
      </c>
      <c r="S489" s="220">
        <v>0</v>
      </c>
      <c r="T489" s="490">
        <f t="shared" si="42"/>
        <v>0</v>
      </c>
      <c r="U489" s="221" t="str">
        <f t="shared" si="43"/>
        <v/>
      </c>
      <c r="V489" s="490">
        <f t="shared" si="44"/>
        <v>0</v>
      </c>
      <c r="W489" s="221" t="str">
        <f t="shared" si="45"/>
        <v/>
      </c>
      <c r="X489" s="490">
        <f t="shared" si="46"/>
        <v>0</v>
      </c>
      <c r="Y489" s="221" t="str">
        <f t="shared" si="47"/>
        <v/>
      </c>
    </row>
    <row r="490" spans="1:25" ht="36.75" customHeight="1">
      <c r="A490" s="190" t="s">
        <v>3719</v>
      </c>
      <c r="B490" s="202" t="s">
        <v>1925</v>
      </c>
      <c r="C490" s="157" t="s">
        <v>3080</v>
      </c>
      <c r="D490" s="157" t="s">
        <v>1728</v>
      </c>
      <c r="E490" s="150" t="s">
        <v>5076</v>
      </c>
      <c r="F490" s="152" t="s">
        <v>5077</v>
      </c>
      <c r="G490" s="251" t="s">
        <v>1813</v>
      </c>
      <c r="H490" s="251" t="s">
        <v>3951</v>
      </c>
      <c r="I490" s="176" t="s">
        <v>5002</v>
      </c>
      <c r="J490" s="264" t="s">
        <v>280</v>
      </c>
      <c r="K490" s="185" t="s">
        <v>3364</v>
      </c>
      <c r="L490" s="3" t="s">
        <v>2683</v>
      </c>
      <c r="M490" s="167"/>
      <c r="N490" s="218">
        <v>0</v>
      </c>
      <c r="O490" s="219">
        <v>0</v>
      </c>
      <c r="P490" s="219">
        <v>0</v>
      </c>
      <c r="Q490" s="219">
        <v>0</v>
      </c>
      <c r="R490" s="219">
        <v>0</v>
      </c>
      <c r="S490" s="220">
        <v>0</v>
      </c>
      <c r="T490" s="490">
        <f t="shared" si="42"/>
        <v>0</v>
      </c>
      <c r="U490" s="221" t="str">
        <f t="shared" si="43"/>
        <v/>
      </c>
      <c r="V490" s="490">
        <f t="shared" si="44"/>
        <v>0</v>
      </c>
      <c r="W490" s="221" t="str">
        <f t="shared" si="45"/>
        <v/>
      </c>
      <c r="X490" s="490">
        <f t="shared" si="46"/>
        <v>0</v>
      </c>
      <c r="Y490" s="221" t="str">
        <f t="shared" si="47"/>
        <v/>
      </c>
    </row>
    <row r="491" spans="1:25" ht="36.75" customHeight="1">
      <c r="A491" s="188" t="s">
        <v>1950</v>
      </c>
      <c r="B491" s="201" t="s">
        <v>1925</v>
      </c>
      <c r="C491" s="155" t="s">
        <v>3080</v>
      </c>
      <c r="D491" s="155" t="s">
        <v>1919</v>
      </c>
      <c r="E491" s="150" t="s">
        <v>5078</v>
      </c>
      <c r="F491" s="152" t="s">
        <v>5079</v>
      </c>
      <c r="G491" s="251" t="s">
        <v>1819</v>
      </c>
      <c r="H491" s="251" t="s">
        <v>3706</v>
      </c>
      <c r="I491" s="176" t="s">
        <v>5009</v>
      </c>
      <c r="J491" s="264" t="s">
        <v>3365</v>
      </c>
      <c r="K491" s="185" t="s">
        <v>3366</v>
      </c>
      <c r="L491" s="3" t="s">
        <v>2683</v>
      </c>
      <c r="M491" s="167"/>
      <c r="N491" s="218">
        <v>0</v>
      </c>
      <c r="O491" s="219">
        <v>0</v>
      </c>
      <c r="P491" s="219">
        <v>0</v>
      </c>
      <c r="Q491" s="219">
        <v>0</v>
      </c>
      <c r="R491" s="219">
        <v>0</v>
      </c>
      <c r="S491" s="220">
        <v>0</v>
      </c>
      <c r="T491" s="490">
        <f t="shared" si="42"/>
        <v>0</v>
      </c>
      <c r="U491" s="221" t="str">
        <f t="shared" si="43"/>
        <v/>
      </c>
      <c r="V491" s="490">
        <f t="shared" si="44"/>
        <v>0</v>
      </c>
      <c r="W491" s="221" t="str">
        <f t="shared" si="45"/>
        <v/>
      </c>
      <c r="X491" s="490">
        <f t="shared" si="46"/>
        <v>0</v>
      </c>
      <c r="Y491" s="221" t="str">
        <f t="shared" si="47"/>
        <v/>
      </c>
    </row>
    <row r="492" spans="1:25" ht="36.75" customHeight="1">
      <c r="A492" s="188" t="s">
        <v>3720</v>
      </c>
      <c r="B492" s="201" t="s">
        <v>1925</v>
      </c>
      <c r="C492" s="155" t="s">
        <v>3080</v>
      </c>
      <c r="D492" s="155" t="s">
        <v>3637</v>
      </c>
      <c r="E492" s="150" t="s">
        <v>5080</v>
      </c>
      <c r="F492" s="152" t="s">
        <v>5081</v>
      </c>
      <c r="G492" s="251" t="s">
        <v>1821</v>
      </c>
      <c r="H492" s="251" t="s">
        <v>3708</v>
      </c>
      <c r="I492" s="176" t="s">
        <v>5012</v>
      </c>
      <c r="J492" s="264" t="s">
        <v>3365</v>
      </c>
      <c r="K492" s="185" t="s">
        <v>3366</v>
      </c>
      <c r="L492" s="3" t="s">
        <v>2683</v>
      </c>
      <c r="M492" s="167"/>
      <c r="N492" s="218">
        <v>0</v>
      </c>
      <c r="O492" s="219">
        <v>0</v>
      </c>
      <c r="P492" s="219">
        <v>0</v>
      </c>
      <c r="Q492" s="219">
        <v>0</v>
      </c>
      <c r="R492" s="219">
        <v>0</v>
      </c>
      <c r="S492" s="220">
        <v>0</v>
      </c>
      <c r="T492" s="490">
        <f t="shared" si="42"/>
        <v>0</v>
      </c>
      <c r="U492" s="221" t="str">
        <f t="shared" si="43"/>
        <v/>
      </c>
      <c r="V492" s="490">
        <f t="shared" si="44"/>
        <v>0</v>
      </c>
      <c r="W492" s="221" t="str">
        <f t="shared" si="45"/>
        <v/>
      </c>
      <c r="X492" s="490">
        <f t="shared" si="46"/>
        <v>0</v>
      </c>
      <c r="Y492" s="221" t="str">
        <f t="shared" si="47"/>
        <v/>
      </c>
    </row>
    <row r="493" spans="1:25" ht="36.75" customHeight="1">
      <c r="A493" s="188" t="s">
        <v>1951</v>
      </c>
      <c r="B493" s="201" t="s">
        <v>1925</v>
      </c>
      <c r="C493" s="155" t="s">
        <v>3080</v>
      </c>
      <c r="D493" s="155" t="s">
        <v>2727</v>
      </c>
      <c r="E493" s="150" t="s">
        <v>5082</v>
      </c>
      <c r="F493" s="152" t="s">
        <v>5083</v>
      </c>
      <c r="G493" s="250" t="s">
        <v>1811</v>
      </c>
      <c r="H493" s="250" t="s">
        <v>3949</v>
      </c>
      <c r="I493" s="175" t="s">
        <v>4999</v>
      </c>
      <c r="J493" s="263" t="s">
        <v>280</v>
      </c>
      <c r="K493" s="184" t="s">
        <v>3364</v>
      </c>
      <c r="L493" s="3" t="s">
        <v>2683</v>
      </c>
      <c r="M493" s="167"/>
      <c r="N493" s="218">
        <v>1687.22</v>
      </c>
      <c r="O493" s="219">
        <v>5980</v>
      </c>
      <c r="P493" s="219">
        <v>5980</v>
      </c>
      <c r="Q493" s="219">
        <v>7650</v>
      </c>
      <c r="R493" s="219">
        <v>9150</v>
      </c>
      <c r="S493" s="220">
        <v>9150</v>
      </c>
      <c r="T493" s="490">
        <f t="shared" si="42"/>
        <v>5962.78</v>
      </c>
      <c r="U493" s="221">
        <f t="shared" si="43"/>
        <v>3.5340856556939815</v>
      </c>
      <c r="V493" s="490">
        <f t="shared" si="44"/>
        <v>1670</v>
      </c>
      <c r="W493" s="221">
        <f t="shared" si="45"/>
        <v>0.27926421404682272</v>
      </c>
      <c r="X493" s="490">
        <f t="shared" si="46"/>
        <v>1670</v>
      </c>
      <c r="Y493" s="221">
        <f t="shared" si="47"/>
        <v>0.27926421404682272</v>
      </c>
    </row>
    <row r="494" spans="1:25" ht="36.75" customHeight="1">
      <c r="A494" s="188" t="s">
        <v>3721</v>
      </c>
      <c r="B494" s="201" t="s">
        <v>1925</v>
      </c>
      <c r="C494" s="155" t="s">
        <v>3080</v>
      </c>
      <c r="D494" s="155" t="s">
        <v>3083</v>
      </c>
      <c r="E494" s="150" t="s">
        <v>5084</v>
      </c>
      <c r="F494" s="152" t="s">
        <v>5085</v>
      </c>
      <c r="G494" s="250" t="s">
        <v>1813</v>
      </c>
      <c r="H494" s="250" t="s">
        <v>3951</v>
      </c>
      <c r="I494" s="175" t="s">
        <v>5002</v>
      </c>
      <c r="J494" s="263" t="s">
        <v>280</v>
      </c>
      <c r="K494" s="184" t="s">
        <v>3364</v>
      </c>
      <c r="L494" s="3" t="s">
        <v>2683</v>
      </c>
      <c r="M494" s="167"/>
      <c r="N494" s="218">
        <v>93.38</v>
      </c>
      <c r="O494" s="219">
        <v>1480</v>
      </c>
      <c r="P494" s="219">
        <v>1480</v>
      </c>
      <c r="Q494" s="219">
        <v>1900</v>
      </c>
      <c r="R494" s="219">
        <v>2250</v>
      </c>
      <c r="S494" s="220">
        <v>2250</v>
      </c>
      <c r="T494" s="490">
        <f t="shared" si="42"/>
        <v>1806.62</v>
      </c>
      <c r="U494" s="221">
        <f t="shared" si="43"/>
        <v>19.346969372456627</v>
      </c>
      <c r="V494" s="490">
        <f t="shared" si="44"/>
        <v>420</v>
      </c>
      <c r="W494" s="221">
        <f t="shared" si="45"/>
        <v>0.28378378378378377</v>
      </c>
      <c r="X494" s="490">
        <f t="shared" si="46"/>
        <v>420</v>
      </c>
      <c r="Y494" s="221">
        <f t="shared" si="47"/>
        <v>0.28378378378378377</v>
      </c>
    </row>
    <row r="495" spans="1:25" ht="36.75" customHeight="1">
      <c r="A495" s="190" t="s">
        <v>1952</v>
      </c>
      <c r="B495" s="202" t="s">
        <v>1925</v>
      </c>
      <c r="C495" s="157" t="s">
        <v>3080</v>
      </c>
      <c r="D495" s="157" t="s">
        <v>102</v>
      </c>
      <c r="E495" s="150" t="s">
        <v>5086</v>
      </c>
      <c r="F495" s="152" t="s">
        <v>5087</v>
      </c>
      <c r="G495" s="250" t="s">
        <v>1819</v>
      </c>
      <c r="H495" s="250" t="s">
        <v>3706</v>
      </c>
      <c r="I495" s="175" t="s">
        <v>5009</v>
      </c>
      <c r="J495" s="263" t="s">
        <v>3365</v>
      </c>
      <c r="K495" s="184" t="s">
        <v>3366</v>
      </c>
      <c r="L495" s="3" t="s">
        <v>2683</v>
      </c>
      <c r="M495" s="167"/>
      <c r="N495" s="218">
        <v>1070.82</v>
      </c>
      <c r="O495" s="219">
        <v>5030</v>
      </c>
      <c r="P495" s="219">
        <v>5030</v>
      </c>
      <c r="Q495" s="219">
        <v>6450</v>
      </c>
      <c r="R495" s="219">
        <v>7700</v>
      </c>
      <c r="S495" s="220">
        <v>7700</v>
      </c>
      <c r="T495" s="490">
        <f t="shared" si="42"/>
        <v>5379.18</v>
      </c>
      <c r="U495" s="221">
        <f t="shared" si="43"/>
        <v>5.0234213033002755</v>
      </c>
      <c r="V495" s="490">
        <f t="shared" si="44"/>
        <v>1420</v>
      </c>
      <c r="W495" s="221">
        <f t="shared" si="45"/>
        <v>0.28230616302186878</v>
      </c>
      <c r="X495" s="490">
        <f t="shared" si="46"/>
        <v>1420</v>
      </c>
      <c r="Y495" s="221">
        <f t="shared" si="47"/>
        <v>0.28230616302186878</v>
      </c>
    </row>
    <row r="496" spans="1:25" ht="36.75" customHeight="1">
      <c r="A496" s="190" t="s">
        <v>3722</v>
      </c>
      <c r="B496" s="202" t="s">
        <v>1925</v>
      </c>
      <c r="C496" s="157" t="s">
        <v>3080</v>
      </c>
      <c r="D496" s="157" t="s">
        <v>3943</v>
      </c>
      <c r="E496" s="150" t="s">
        <v>5088</v>
      </c>
      <c r="F496" s="152" t="s">
        <v>5089</v>
      </c>
      <c r="G496" s="250" t="s">
        <v>1821</v>
      </c>
      <c r="H496" s="250" t="s">
        <v>3708</v>
      </c>
      <c r="I496" s="175" t="s">
        <v>5012</v>
      </c>
      <c r="J496" s="263" t="s">
        <v>3365</v>
      </c>
      <c r="K496" s="184" t="s">
        <v>3366</v>
      </c>
      <c r="L496" s="3" t="s">
        <v>2683</v>
      </c>
      <c r="M496" s="167"/>
      <c r="N496" s="218">
        <v>25.01</v>
      </c>
      <c r="O496" s="219">
        <v>2670</v>
      </c>
      <c r="P496" s="219">
        <v>2670</v>
      </c>
      <c r="Q496" s="219">
        <v>7340</v>
      </c>
      <c r="R496" s="219">
        <v>13910</v>
      </c>
      <c r="S496" s="220">
        <v>13910</v>
      </c>
      <c r="T496" s="490">
        <f t="shared" si="42"/>
        <v>7314.99</v>
      </c>
      <c r="U496" s="221">
        <f t="shared" si="43"/>
        <v>292.48260695721706</v>
      </c>
      <c r="V496" s="490">
        <f t="shared" si="44"/>
        <v>4670</v>
      </c>
      <c r="W496" s="221">
        <f t="shared" si="45"/>
        <v>1.7490636704119851</v>
      </c>
      <c r="X496" s="490">
        <f t="shared" si="46"/>
        <v>4670</v>
      </c>
      <c r="Y496" s="221">
        <f t="shared" si="47"/>
        <v>1.7490636704119851</v>
      </c>
    </row>
    <row r="497" spans="1:25" ht="21">
      <c r="A497" s="187" t="s">
        <v>2728</v>
      </c>
      <c r="B497" s="213" t="s">
        <v>2729</v>
      </c>
      <c r="C497" s="214" t="s">
        <v>3671</v>
      </c>
      <c r="D497" s="214" t="s">
        <v>3672</v>
      </c>
      <c r="E497" s="215" t="s">
        <v>2731</v>
      </c>
      <c r="F497" s="215" t="s">
        <v>2730</v>
      </c>
      <c r="G497" s="249"/>
      <c r="H497" s="249"/>
      <c r="I497" s="216"/>
      <c r="J497" s="262"/>
      <c r="K497" s="217"/>
      <c r="L497" s="282"/>
      <c r="M497" s="228"/>
      <c r="N497" s="218">
        <v>0</v>
      </c>
      <c r="O497" s="219">
        <v>0</v>
      </c>
      <c r="P497" s="219">
        <v>0</v>
      </c>
      <c r="Q497" s="219">
        <v>0</v>
      </c>
      <c r="R497" s="219">
        <v>0</v>
      </c>
      <c r="S497" s="220">
        <v>0</v>
      </c>
      <c r="T497" s="490">
        <f t="shared" si="42"/>
        <v>0</v>
      </c>
      <c r="U497" s="221" t="str">
        <f t="shared" si="43"/>
        <v/>
      </c>
      <c r="V497" s="490">
        <f t="shared" si="44"/>
        <v>0</v>
      </c>
      <c r="W497" s="221" t="str">
        <f t="shared" si="45"/>
        <v/>
      </c>
      <c r="X497" s="490">
        <f t="shared" si="46"/>
        <v>0</v>
      </c>
      <c r="Y497" s="221" t="str">
        <f t="shared" si="47"/>
        <v/>
      </c>
    </row>
    <row r="498" spans="1:25" ht="26.25" customHeight="1">
      <c r="A498" s="189" t="s">
        <v>2732</v>
      </c>
      <c r="B498" s="200" t="s">
        <v>2729</v>
      </c>
      <c r="C498" s="164" t="s">
        <v>3673</v>
      </c>
      <c r="D498" s="164" t="s">
        <v>3672</v>
      </c>
      <c r="E498" s="156" t="s">
        <v>2734</v>
      </c>
      <c r="F498" s="151" t="s">
        <v>2733</v>
      </c>
      <c r="G498" s="250"/>
      <c r="H498" s="250"/>
      <c r="I498" s="175"/>
      <c r="J498" s="263"/>
      <c r="K498" s="184"/>
      <c r="M498" s="167"/>
      <c r="N498" s="218">
        <v>0</v>
      </c>
      <c r="O498" s="219">
        <v>0</v>
      </c>
      <c r="P498" s="219">
        <v>0</v>
      </c>
      <c r="Q498" s="219">
        <v>0</v>
      </c>
      <c r="R498" s="219">
        <v>0</v>
      </c>
      <c r="S498" s="220">
        <v>0</v>
      </c>
      <c r="T498" s="490">
        <f t="shared" si="42"/>
        <v>0</v>
      </c>
      <c r="U498" s="221" t="str">
        <f t="shared" si="43"/>
        <v/>
      </c>
      <c r="V498" s="490">
        <f t="shared" si="44"/>
        <v>0</v>
      </c>
      <c r="W498" s="221" t="str">
        <f t="shared" si="45"/>
        <v/>
      </c>
      <c r="X498" s="490">
        <f t="shared" si="46"/>
        <v>0</v>
      </c>
      <c r="Y498" s="221" t="str">
        <f t="shared" si="47"/>
        <v/>
      </c>
    </row>
    <row r="499" spans="1:25" ht="26.25" customHeight="1">
      <c r="A499" s="188" t="s">
        <v>2735</v>
      </c>
      <c r="B499" s="201" t="s">
        <v>2729</v>
      </c>
      <c r="C499" s="155" t="s">
        <v>3673</v>
      </c>
      <c r="D499" s="155" t="s">
        <v>3670</v>
      </c>
      <c r="E499" s="150" t="s">
        <v>5090</v>
      </c>
      <c r="F499" s="152" t="s">
        <v>5091</v>
      </c>
      <c r="G499" s="250" t="s">
        <v>1829</v>
      </c>
      <c r="H499" s="250" t="s">
        <v>3723</v>
      </c>
      <c r="I499" s="175" t="s">
        <v>5092</v>
      </c>
      <c r="J499" s="263" t="s">
        <v>280</v>
      </c>
      <c r="K499" s="184" t="s">
        <v>3364</v>
      </c>
      <c r="L499" s="3" t="s">
        <v>2683</v>
      </c>
      <c r="M499" s="167"/>
      <c r="N499" s="218">
        <v>603958.07999999996</v>
      </c>
      <c r="O499" s="219">
        <v>608000</v>
      </c>
      <c r="P499" s="219">
        <v>625000</v>
      </c>
      <c r="Q499" s="219">
        <v>563000</v>
      </c>
      <c r="R499" s="219">
        <v>569000</v>
      </c>
      <c r="S499" s="220">
        <v>569000</v>
      </c>
      <c r="T499" s="490">
        <f t="shared" si="42"/>
        <v>-40958.079999999958</v>
      </c>
      <c r="U499" s="221">
        <f t="shared" si="43"/>
        <v>-6.7816097435106693E-2</v>
      </c>
      <c r="V499" s="490">
        <f t="shared" si="44"/>
        <v>-45000</v>
      </c>
      <c r="W499" s="221">
        <f t="shared" si="45"/>
        <v>-7.4013157894736836E-2</v>
      </c>
      <c r="X499" s="490">
        <f t="shared" si="46"/>
        <v>-62000</v>
      </c>
      <c r="Y499" s="221">
        <f t="shared" si="47"/>
        <v>-9.9199999999999997E-2</v>
      </c>
    </row>
    <row r="500" spans="1:25" ht="26.25" customHeight="1">
      <c r="A500" s="188" t="s">
        <v>3724</v>
      </c>
      <c r="B500" s="201" t="s">
        <v>2729</v>
      </c>
      <c r="C500" s="155" t="s">
        <v>3673</v>
      </c>
      <c r="D500" s="155" t="s">
        <v>3310</v>
      </c>
      <c r="E500" s="150" t="s">
        <v>5093</v>
      </c>
      <c r="F500" s="152" t="s">
        <v>5094</v>
      </c>
      <c r="G500" s="250" t="s">
        <v>1831</v>
      </c>
      <c r="H500" s="250" t="s">
        <v>3725</v>
      </c>
      <c r="I500" s="175" t="s">
        <v>5095</v>
      </c>
      <c r="J500" s="263" t="s">
        <v>280</v>
      </c>
      <c r="K500" s="184" t="s">
        <v>3364</v>
      </c>
      <c r="L500" s="3" t="s">
        <v>2683</v>
      </c>
      <c r="M500" s="167"/>
      <c r="N500" s="218">
        <v>0</v>
      </c>
      <c r="O500" s="219">
        <v>0</v>
      </c>
      <c r="P500" s="219">
        <v>0</v>
      </c>
      <c r="Q500" s="219">
        <v>0</v>
      </c>
      <c r="R500" s="219">
        <v>0</v>
      </c>
      <c r="S500" s="220">
        <v>0</v>
      </c>
      <c r="T500" s="490">
        <f t="shared" si="42"/>
        <v>0</v>
      </c>
      <c r="U500" s="221" t="str">
        <f t="shared" si="43"/>
        <v/>
      </c>
      <c r="V500" s="490">
        <f t="shared" si="44"/>
        <v>0</v>
      </c>
      <c r="W500" s="221" t="str">
        <f t="shared" si="45"/>
        <v/>
      </c>
      <c r="X500" s="490">
        <f t="shared" si="46"/>
        <v>0</v>
      </c>
      <c r="Y500" s="221" t="str">
        <f t="shared" si="47"/>
        <v/>
      </c>
    </row>
    <row r="501" spans="1:25" ht="36.75" customHeight="1">
      <c r="A501" s="188" t="s">
        <v>2736</v>
      </c>
      <c r="B501" s="201" t="s">
        <v>2729</v>
      </c>
      <c r="C501" s="155" t="s">
        <v>3673</v>
      </c>
      <c r="D501" s="155" t="s">
        <v>3680</v>
      </c>
      <c r="E501" s="150" t="s">
        <v>5096</v>
      </c>
      <c r="F501" s="152" t="s">
        <v>5097</v>
      </c>
      <c r="G501" s="250" t="s">
        <v>1829</v>
      </c>
      <c r="H501" s="250" t="s">
        <v>3723</v>
      </c>
      <c r="I501" s="175" t="s">
        <v>5092</v>
      </c>
      <c r="J501" s="263" t="s">
        <v>280</v>
      </c>
      <c r="K501" s="184" t="s">
        <v>3364</v>
      </c>
      <c r="L501" s="3" t="s">
        <v>2683</v>
      </c>
      <c r="M501" s="167"/>
      <c r="N501" s="218">
        <v>0</v>
      </c>
      <c r="O501" s="219">
        <v>0</v>
      </c>
      <c r="P501" s="219">
        <v>0</v>
      </c>
      <c r="Q501" s="219">
        <v>0</v>
      </c>
      <c r="R501" s="219">
        <v>0</v>
      </c>
      <c r="S501" s="220">
        <v>0</v>
      </c>
      <c r="T501" s="490">
        <f t="shared" si="42"/>
        <v>0</v>
      </c>
      <c r="U501" s="221" t="str">
        <f t="shared" si="43"/>
        <v/>
      </c>
      <c r="V501" s="490">
        <f t="shared" si="44"/>
        <v>0</v>
      </c>
      <c r="W501" s="221" t="str">
        <f t="shared" si="45"/>
        <v/>
      </c>
      <c r="X501" s="490">
        <f t="shared" si="46"/>
        <v>0</v>
      </c>
      <c r="Y501" s="221" t="str">
        <f t="shared" si="47"/>
        <v/>
      </c>
    </row>
    <row r="502" spans="1:25" ht="36.75" customHeight="1">
      <c r="A502" s="188" t="s">
        <v>3726</v>
      </c>
      <c r="B502" s="201" t="s">
        <v>2729</v>
      </c>
      <c r="C502" s="155" t="s">
        <v>3673</v>
      </c>
      <c r="D502" s="155" t="s">
        <v>1756</v>
      </c>
      <c r="E502" s="150" t="s">
        <v>5098</v>
      </c>
      <c r="F502" s="152" t="s">
        <v>5099</v>
      </c>
      <c r="G502" s="250" t="s">
        <v>1831</v>
      </c>
      <c r="H502" s="250" t="s">
        <v>3725</v>
      </c>
      <c r="I502" s="175" t="s">
        <v>5095</v>
      </c>
      <c r="J502" s="263" t="s">
        <v>280</v>
      </c>
      <c r="K502" s="184" t="s">
        <v>3364</v>
      </c>
      <c r="L502" s="3" t="s">
        <v>2683</v>
      </c>
      <c r="M502" s="167"/>
      <c r="N502" s="218">
        <v>0</v>
      </c>
      <c r="O502" s="219">
        <v>0</v>
      </c>
      <c r="P502" s="219">
        <v>0</v>
      </c>
      <c r="Q502" s="219">
        <v>0</v>
      </c>
      <c r="R502" s="219">
        <v>0</v>
      </c>
      <c r="S502" s="220">
        <v>0</v>
      </c>
      <c r="T502" s="490">
        <f t="shared" si="42"/>
        <v>0</v>
      </c>
      <c r="U502" s="221" t="str">
        <f t="shared" si="43"/>
        <v/>
      </c>
      <c r="V502" s="490">
        <f t="shared" si="44"/>
        <v>0</v>
      </c>
      <c r="W502" s="221" t="str">
        <f t="shared" si="45"/>
        <v/>
      </c>
      <c r="X502" s="490">
        <f t="shared" si="46"/>
        <v>0</v>
      </c>
      <c r="Y502" s="221" t="str">
        <f t="shared" si="47"/>
        <v/>
      </c>
    </row>
    <row r="503" spans="1:25" ht="26.25" customHeight="1">
      <c r="A503" s="188" t="s">
        <v>2737</v>
      </c>
      <c r="B503" s="201" t="s">
        <v>2729</v>
      </c>
      <c r="C503" s="155" t="s">
        <v>3673</v>
      </c>
      <c r="D503" s="155" t="s">
        <v>3082</v>
      </c>
      <c r="E503" s="150" t="s">
        <v>5100</v>
      </c>
      <c r="F503" s="152" t="s">
        <v>5101</v>
      </c>
      <c r="G503" s="250" t="s">
        <v>1451</v>
      </c>
      <c r="H503" s="250" t="s">
        <v>3727</v>
      </c>
      <c r="I503" s="175" t="s">
        <v>5102</v>
      </c>
      <c r="J503" s="263" t="s">
        <v>3365</v>
      </c>
      <c r="K503" s="184" t="s">
        <v>3366</v>
      </c>
      <c r="L503" s="3" t="s">
        <v>2683</v>
      </c>
      <c r="M503" s="167"/>
      <c r="N503" s="218">
        <v>51570257.810000002</v>
      </c>
      <c r="O503" s="219">
        <v>52773000</v>
      </c>
      <c r="P503" s="219">
        <v>51403000</v>
      </c>
      <c r="Q503" s="219">
        <v>51650000</v>
      </c>
      <c r="R503" s="219">
        <v>51837000</v>
      </c>
      <c r="S503" s="220">
        <v>51837000</v>
      </c>
      <c r="T503" s="490">
        <f t="shared" si="42"/>
        <v>79742.189999997616</v>
      </c>
      <c r="U503" s="221">
        <f t="shared" si="43"/>
        <v>1.5462825548359929E-3</v>
      </c>
      <c r="V503" s="490">
        <f t="shared" si="44"/>
        <v>-1123000</v>
      </c>
      <c r="W503" s="221">
        <f t="shared" si="45"/>
        <v>-2.1279821120648818E-2</v>
      </c>
      <c r="X503" s="490">
        <f t="shared" si="46"/>
        <v>247000</v>
      </c>
      <c r="Y503" s="221">
        <f t="shared" si="47"/>
        <v>4.8051670135984279E-3</v>
      </c>
    </row>
    <row r="504" spans="1:25" ht="26.25" customHeight="1">
      <c r="A504" s="188" t="s">
        <v>3728</v>
      </c>
      <c r="B504" s="201" t="s">
        <v>2729</v>
      </c>
      <c r="C504" s="155" t="s">
        <v>3673</v>
      </c>
      <c r="D504" s="155" t="s">
        <v>3311</v>
      </c>
      <c r="E504" s="150" t="s">
        <v>5103</v>
      </c>
      <c r="F504" s="152" t="s">
        <v>5104</v>
      </c>
      <c r="G504" s="250" t="s">
        <v>1453</v>
      </c>
      <c r="H504" s="250" t="s">
        <v>3729</v>
      </c>
      <c r="I504" s="175" t="s">
        <v>5105</v>
      </c>
      <c r="J504" s="263" t="s">
        <v>3365</v>
      </c>
      <c r="K504" s="184" t="s">
        <v>3366</v>
      </c>
      <c r="L504" s="3" t="s">
        <v>2683</v>
      </c>
      <c r="M504" s="167"/>
      <c r="N504" s="218">
        <v>3232759.69</v>
      </c>
      <c r="O504" s="219">
        <v>3191000</v>
      </c>
      <c r="P504" s="219">
        <v>3580000</v>
      </c>
      <c r="Q504" s="219">
        <v>3587000</v>
      </c>
      <c r="R504" s="219">
        <v>3605000</v>
      </c>
      <c r="S504" s="220">
        <v>3605000</v>
      </c>
      <c r="T504" s="490">
        <f t="shared" si="42"/>
        <v>354240.31000000006</v>
      </c>
      <c r="U504" s="221">
        <f t="shared" si="43"/>
        <v>0.10957829964775392</v>
      </c>
      <c r="V504" s="490">
        <f t="shared" si="44"/>
        <v>396000</v>
      </c>
      <c r="W504" s="221">
        <f t="shared" si="45"/>
        <v>0.12409902851770604</v>
      </c>
      <c r="X504" s="490">
        <f t="shared" si="46"/>
        <v>7000</v>
      </c>
      <c r="Y504" s="221">
        <f t="shared" si="47"/>
        <v>1.9553072625698325E-3</v>
      </c>
    </row>
    <row r="505" spans="1:25" ht="36.75" customHeight="1">
      <c r="A505" s="188" t="s">
        <v>2738</v>
      </c>
      <c r="B505" s="201" t="s">
        <v>2729</v>
      </c>
      <c r="C505" s="155" t="s">
        <v>3673</v>
      </c>
      <c r="D505" s="155" t="s">
        <v>1763</v>
      </c>
      <c r="E505" s="150" t="s">
        <v>5106</v>
      </c>
      <c r="F505" s="152" t="s">
        <v>5107</v>
      </c>
      <c r="G505" s="250" t="s">
        <v>1451</v>
      </c>
      <c r="H505" s="250" t="s">
        <v>3727</v>
      </c>
      <c r="I505" s="175" t="s">
        <v>5102</v>
      </c>
      <c r="J505" s="263" t="s">
        <v>3365</v>
      </c>
      <c r="K505" s="184" t="s">
        <v>3366</v>
      </c>
      <c r="L505" s="3" t="s">
        <v>2683</v>
      </c>
      <c r="M505" s="167"/>
      <c r="N505" s="218">
        <v>524.79999999999995</v>
      </c>
      <c r="O505" s="219">
        <v>0</v>
      </c>
      <c r="P505" s="219">
        <v>11552.410000000002</v>
      </c>
      <c r="Q505" s="219">
        <v>2000</v>
      </c>
      <c r="R505" s="219">
        <v>2000</v>
      </c>
      <c r="S505" s="220">
        <v>2000</v>
      </c>
      <c r="T505" s="490">
        <f t="shared" si="42"/>
        <v>1475.2</v>
      </c>
      <c r="U505" s="221">
        <f t="shared" si="43"/>
        <v>2.8109756097560981</v>
      </c>
      <c r="V505" s="490">
        <f t="shared" si="44"/>
        <v>2000</v>
      </c>
      <c r="W505" s="221" t="str">
        <f t="shared" si="45"/>
        <v/>
      </c>
      <c r="X505" s="490">
        <f t="shared" si="46"/>
        <v>-9552.4100000000017</v>
      </c>
      <c r="Y505" s="221">
        <f t="shared" si="47"/>
        <v>-0.82687595055923402</v>
      </c>
    </row>
    <row r="506" spans="1:25" ht="36.75" customHeight="1">
      <c r="A506" s="188" t="s">
        <v>3730</v>
      </c>
      <c r="B506" s="201" t="s">
        <v>2729</v>
      </c>
      <c r="C506" s="155" t="s">
        <v>3673</v>
      </c>
      <c r="D506" s="155" t="s">
        <v>1728</v>
      </c>
      <c r="E506" s="150" t="s">
        <v>5108</v>
      </c>
      <c r="F506" s="152" t="s">
        <v>5109</v>
      </c>
      <c r="G506" s="250" t="s">
        <v>1453</v>
      </c>
      <c r="H506" s="250" t="s">
        <v>3729</v>
      </c>
      <c r="I506" s="175" t="s">
        <v>5105</v>
      </c>
      <c r="J506" s="263" t="s">
        <v>3365</v>
      </c>
      <c r="K506" s="184" t="s">
        <v>3366</v>
      </c>
      <c r="L506" s="3" t="s">
        <v>2683</v>
      </c>
      <c r="M506" s="167"/>
      <c r="N506" s="218">
        <v>0</v>
      </c>
      <c r="O506" s="219">
        <v>0</v>
      </c>
      <c r="P506" s="219">
        <v>0</v>
      </c>
      <c r="Q506" s="219">
        <v>0</v>
      </c>
      <c r="R506" s="219">
        <v>0</v>
      </c>
      <c r="S506" s="220">
        <v>0</v>
      </c>
      <c r="T506" s="490">
        <f t="shared" si="42"/>
        <v>0</v>
      </c>
      <c r="U506" s="221" t="str">
        <f t="shared" si="43"/>
        <v/>
      </c>
      <c r="V506" s="490">
        <f t="shared" si="44"/>
        <v>0</v>
      </c>
      <c r="W506" s="221" t="str">
        <f t="shared" si="45"/>
        <v/>
      </c>
      <c r="X506" s="490">
        <f t="shared" si="46"/>
        <v>0</v>
      </c>
      <c r="Y506" s="221" t="str">
        <f t="shared" si="47"/>
        <v/>
      </c>
    </row>
    <row r="507" spans="1:25" ht="26.25" customHeight="1">
      <c r="A507" s="191" t="s">
        <v>2739</v>
      </c>
      <c r="B507" s="203" t="s">
        <v>2729</v>
      </c>
      <c r="C507" s="160" t="s">
        <v>3674</v>
      </c>
      <c r="D507" s="160" t="s">
        <v>3672</v>
      </c>
      <c r="E507" s="151" t="s">
        <v>2741</v>
      </c>
      <c r="F507" s="151" t="s">
        <v>2740</v>
      </c>
      <c r="G507" s="250"/>
      <c r="H507" s="250"/>
      <c r="I507" s="175"/>
      <c r="J507" s="263"/>
      <c r="K507" s="184"/>
      <c r="M507" s="167"/>
      <c r="N507" s="218">
        <v>0</v>
      </c>
      <c r="O507" s="219">
        <v>0</v>
      </c>
      <c r="P507" s="219">
        <v>0</v>
      </c>
      <c r="Q507" s="219">
        <v>0</v>
      </c>
      <c r="R507" s="219">
        <v>0</v>
      </c>
      <c r="S507" s="220">
        <v>0</v>
      </c>
      <c r="T507" s="490">
        <f t="shared" si="42"/>
        <v>0</v>
      </c>
      <c r="U507" s="221" t="str">
        <f t="shared" si="43"/>
        <v/>
      </c>
      <c r="V507" s="490">
        <f t="shared" si="44"/>
        <v>0</v>
      </c>
      <c r="W507" s="221" t="str">
        <f t="shared" si="45"/>
        <v/>
      </c>
      <c r="X507" s="490">
        <f t="shared" si="46"/>
        <v>0</v>
      </c>
      <c r="Y507" s="221" t="str">
        <f t="shared" si="47"/>
        <v/>
      </c>
    </row>
    <row r="508" spans="1:25" ht="26.25" customHeight="1">
      <c r="A508" s="190" t="s">
        <v>2742</v>
      </c>
      <c r="B508" s="202" t="s">
        <v>2729</v>
      </c>
      <c r="C508" s="157" t="s">
        <v>3674</v>
      </c>
      <c r="D508" s="157" t="s">
        <v>3670</v>
      </c>
      <c r="E508" s="152" t="s">
        <v>5110</v>
      </c>
      <c r="F508" s="152" t="s">
        <v>5111</v>
      </c>
      <c r="G508" s="250" t="s">
        <v>1829</v>
      </c>
      <c r="H508" s="250" t="s">
        <v>3723</v>
      </c>
      <c r="I508" s="175" t="s">
        <v>5092</v>
      </c>
      <c r="J508" s="263" t="s">
        <v>280</v>
      </c>
      <c r="K508" s="184" t="s">
        <v>3364</v>
      </c>
      <c r="L508" s="3" t="s">
        <v>2683</v>
      </c>
      <c r="M508" s="167"/>
      <c r="N508" s="218">
        <v>34637.730000000003</v>
      </c>
      <c r="O508" s="219">
        <v>74000</v>
      </c>
      <c r="P508" s="219">
        <v>39000</v>
      </c>
      <c r="Q508" s="219">
        <v>39000</v>
      </c>
      <c r="R508" s="219">
        <v>39000</v>
      </c>
      <c r="S508" s="220">
        <v>39000</v>
      </c>
      <c r="T508" s="490">
        <f t="shared" si="42"/>
        <v>4362.2699999999968</v>
      </c>
      <c r="U508" s="221">
        <f t="shared" si="43"/>
        <v>0.1259398349718644</v>
      </c>
      <c r="V508" s="490">
        <f t="shared" si="44"/>
        <v>-35000</v>
      </c>
      <c r="W508" s="221">
        <f t="shared" si="45"/>
        <v>-0.47297297297297297</v>
      </c>
      <c r="X508" s="490">
        <f t="shared" si="46"/>
        <v>0</v>
      </c>
      <c r="Y508" s="221">
        <f t="shared" si="47"/>
        <v>0</v>
      </c>
    </row>
    <row r="509" spans="1:25" ht="26.25" customHeight="1">
      <c r="A509" s="190" t="s">
        <v>3731</v>
      </c>
      <c r="B509" s="202" t="s">
        <v>2729</v>
      </c>
      <c r="C509" s="157" t="s">
        <v>3674</v>
      </c>
      <c r="D509" s="157" t="s">
        <v>3310</v>
      </c>
      <c r="E509" s="152" t="s">
        <v>5112</v>
      </c>
      <c r="F509" s="152" t="s">
        <v>5113</v>
      </c>
      <c r="G509" s="250" t="s">
        <v>1831</v>
      </c>
      <c r="H509" s="250" t="s">
        <v>3725</v>
      </c>
      <c r="I509" s="175" t="s">
        <v>5095</v>
      </c>
      <c r="J509" s="263" t="s">
        <v>280</v>
      </c>
      <c r="K509" s="184" t="s">
        <v>3364</v>
      </c>
      <c r="L509" s="3" t="s">
        <v>2683</v>
      </c>
      <c r="M509" s="167"/>
      <c r="N509" s="218">
        <v>0</v>
      </c>
      <c r="O509" s="219">
        <v>0</v>
      </c>
      <c r="P509" s="219">
        <v>0</v>
      </c>
      <c r="Q509" s="219">
        <v>0</v>
      </c>
      <c r="R509" s="219">
        <v>0</v>
      </c>
      <c r="S509" s="220">
        <v>0</v>
      </c>
      <c r="T509" s="490">
        <f t="shared" si="42"/>
        <v>0</v>
      </c>
      <c r="U509" s="221" t="str">
        <f t="shared" si="43"/>
        <v/>
      </c>
      <c r="V509" s="490">
        <f t="shared" si="44"/>
        <v>0</v>
      </c>
      <c r="W509" s="221" t="str">
        <f t="shared" si="45"/>
        <v/>
      </c>
      <c r="X509" s="490">
        <f t="shared" si="46"/>
        <v>0</v>
      </c>
      <c r="Y509" s="221" t="str">
        <f t="shared" si="47"/>
        <v/>
      </c>
    </row>
    <row r="510" spans="1:25" ht="26.25" customHeight="1">
      <c r="A510" s="190" t="s">
        <v>2743</v>
      </c>
      <c r="B510" s="202" t="s">
        <v>2729</v>
      </c>
      <c r="C510" s="157" t="s">
        <v>3674</v>
      </c>
      <c r="D510" s="157" t="s">
        <v>3680</v>
      </c>
      <c r="E510" s="152" t="s">
        <v>5114</v>
      </c>
      <c r="F510" s="152" t="s">
        <v>5115</v>
      </c>
      <c r="G510" s="250" t="s">
        <v>1451</v>
      </c>
      <c r="H510" s="250" t="s">
        <v>3727</v>
      </c>
      <c r="I510" s="175" t="s">
        <v>5102</v>
      </c>
      <c r="J510" s="263" t="s">
        <v>3365</v>
      </c>
      <c r="K510" s="184" t="s">
        <v>3366</v>
      </c>
      <c r="L510" s="3" t="s">
        <v>2683</v>
      </c>
      <c r="M510" s="167"/>
      <c r="N510" s="218">
        <v>4130062.11</v>
      </c>
      <c r="O510" s="219">
        <v>4571000</v>
      </c>
      <c r="P510" s="219">
        <v>4165000</v>
      </c>
      <c r="Q510" s="219">
        <v>4189000</v>
      </c>
      <c r="R510" s="219">
        <v>4189000</v>
      </c>
      <c r="S510" s="220">
        <v>4189000</v>
      </c>
      <c r="T510" s="490">
        <f t="shared" si="42"/>
        <v>58937.89000000013</v>
      </c>
      <c r="U510" s="221">
        <f t="shared" si="43"/>
        <v>1.4270460935029409E-2</v>
      </c>
      <c r="V510" s="490">
        <f t="shared" si="44"/>
        <v>-382000</v>
      </c>
      <c r="W510" s="221">
        <f t="shared" si="45"/>
        <v>-8.3570334718879896E-2</v>
      </c>
      <c r="X510" s="490">
        <f t="shared" si="46"/>
        <v>24000</v>
      </c>
      <c r="Y510" s="221">
        <f t="shared" si="47"/>
        <v>5.7623049219687871E-3</v>
      </c>
    </row>
    <row r="511" spans="1:25" ht="26.25" customHeight="1">
      <c r="A511" s="190" t="s">
        <v>4251</v>
      </c>
      <c r="B511" s="202" t="s">
        <v>2729</v>
      </c>
      <c r="C511" s="157" t="s">
        <v>3674</v>
      </c>
      <c r="D511" s="157" t="s">
        <v>1756</v>
      </c>
      <c r="E511" s="152" t="s">
        <v>5116</v>
      </c>
      <c r="F511" s="152" t="s">
        <v>5117</v>
      </c>
      <c r="G511" s="250" t="s">
        <v>1453</v>
      </c>
      <c r="H511" s="250" t="s">
        <v>3729</v>
      </c>
      <c r="I511" s="175" t="s">
        <v>5105</v>
      </c>
      <c r="J511" s="263" t="s">
        <v>3365</v>
      </c>
      <c r="K511" s="184" t="s">
        <v>3366</v>
      </c>
      <c r="L511" s="3" t="s">
        <v>2683</v>
      </c>
      <c r="M511" s="167"/>
      <c r="N511" s="218">
        <v>243731.47</v>
      </c>
      <c r="O511" s="219">
        <v>241000</v>
      </c>
      <c r="P511" s="219">
        <v>274000</v>
      </c>
      <c r="Q511" s="219">
        <v>293000</v>
      </c>
      <c r="R511" s="219">
        <v>293000</v>
      </c>
      <c r="S511" s="220">
        <v>293000</v>
      </c>
      <c r="T511" s="490">
        <f t="shared" si="42"/>
        <v>49268.53</v>
      </c>
      <c r="U511" s="221">
        <f t="shared" si="43"/>
        <v>0.20214266955350493</v>
      </c>
      <c r="V511" s="490">
        <f t="shared" si="44"/>
        <v>52000</v>
      </c>
      <c r="W511" s="221">
        <f t="shared" si="45"/>
        <v>0.21576763485477179</v>
      </c>
      <c r="X511" s="490">
        <f t="shared" si="46"/>
        <v>19000</v>
      </c>
      <c r="Y511" s="221">
        <f t="shared" si="47"/>
        <v>6.9343065693430656E-2</v>
      </c>
    </row>
    <row r="512" spans="1:25" ht="26.25" customHeight="1">
      <c r="A512" s="191" t="s">
        <v>2744</v>
      </c>
      <c r="B512" s="203" t="s">
        <v>2729</v>
      </c>
      <c r="C512" s="160" t="s">
        <v>3676</v>
      </c>
      <c r="D512" s="160" t="s">
        <v>3672</v>
      </c>
      <c r="E512" s="151" t="s">
        <v>2746</v>
      </c>
      <c r="F512" s="151" t="s">
        <v>2745</v>
      </c>
      <c r="G512" s="250"/>
      <c r="H512" s="250"/>
      <c r="I512" s="175"/>
      <c r="J512" s="263"/>
      <c r="K512" s="184"/>
      <c r="M512" s="167"/>
      <c r="N512" s="218">
        <v>0</v>
      </c>
      <c r="O512" s="219">
        <v>0</v>
      </c>
      <c r="P512" s="219">
        <v>0</v>
      </c>
      <c r="Q512" s="219">
        <v>0</v>
      </c>
      <c r="R512" s="219">
        <v>0</v>
      </c>
      <c r="S512" s="220">
        <v>0</v>
      </c>
      <c r="T512" s="490">
        <f t="shared" si="42"/>
        <v>0</v>
      </c>
      <c r="U512" s="221" t="str">
        <f t="shared" si="43"/>
        <v/>
      </c>
      <c r="V512" s="490">
        <f t="shared" si="44"/>
        <v>0</v>
      </c>
      <c r="W512" s="221" t="str">
        <f t="shared" si="45"/>
        <v/>
      </c>
      <c r="X512" s="490">
        <f t="shared" si="46"/>
        <v>0</v>
      </c>
      <c r="Y512" s="221" t="str">
        <f t="shared" si="47"/>
        <v/>
      </c>
    </row>
    <row r="513" spans="1:25" ht="36.75" customHeight="1">
      <c r="A513" s="190" t="s">
        <v>2747</v>
      </c>
      <c r="B513" s="202" t="s">
        <v>2729</v>
      </c>
      <c r="C513" s="157" t="s">
        <v>3676</v>
      </c>
      <c r="D513" s="157" t="s">
        <v>3670</v>
      </c>
      <c r="E513" s="152" t="s">
        <v>5118</v>
      </c>
      <c r="F513" s="152" t="s">
        <v>5119</v>
      </c>
      <c r="G513" s="250" t="s">
        <v>1829</v>
      </c>
      <c r="H513" s="250" t="s">
        <v>3723</v>
      </c>
      <c r="I513" s="175" t="s">
        <v>5092</v>
      </c>
      <c r="J513" s="263" t="s">
        <v>280</v>
      </c>
      <c r="K513" s="184" t="s">
        <v>3364</v>
      </c>
      <c r="L513" s="3" t="s">
        <v>2683</v>
      </c>
      <c r="M513" s="167"/>
      <c r="N513" s="218">
        <v>37009.300000000003</v>
      </c>
      <c r="O513" s="219">
        <v>57000</v>
      </c>
      <c r="P513" s="219">
        <v>42000</v>
      </c>
      <c r="Q513" s="219">
        <v>42000</v>
      </c>
      <c r="R513" s="219">
        <v>42000</v>
      </c>
      <c r="S513" s="220">
        <v>42000</v>
      </c>
      <c r="T513" s="490">
        <f t="shared" si="42"/>
        <v>4990.6999999999971</v>
      </c>
      <c r="U513" s="221">
        <f t="shared" si="43"/>
        <v>0.13484988908193338</v>
      </c>
      <c r="V513" s="490">
        <f t="shared" si="44"/>
        <v>-15000</v>
      </c>
      <c r="W513" s="221">
        <f t="shared" si="45"/>
        <v>-0.26315789473684209</v>
      </c>
      <c r="X513" s="490">
        <f t="shared" si="46"/>
        <v>0</v>
      </c>
      <c r="Y513" s="221">
        <f t="shared" si="47"/>
        <v>0</v>
      </c>
    </row>
    <row r="514" spans="1:25" ht="36.75" customHeight="1">
      <c r="A514" s="190" t="s">
        <v>4252</v>
      </c>
      <c r="B514" s="202" t="s">
        <v>2729</v>
      </c>
      <c r="C514" s="157" t="s">
        <v>3676</v>
      </c>
      <c r="D514" s="157" t="s">
        <v>3310</v>
      </c>
      <c r="E514" s="152" t="s">
        <v>5120</v>
      </c>
      <c r="F514" s="152" t="s">
        <v>5121</v>
      </c>
      <c r="G514" s="250" t="s">
        <v>1831</v>
      </c>
      <c r="H514" s="250" t="s">
        <v>3725</v>
      </c>
      <c r="I514" s="175" t="s">
        <v>5095</v>
      </c>
      <c r="J514" s="263" t="s">
        <v>280</v>
      </c>
      <c r="K514" s="184" t="s">
        <v>3364</v>
      </c>
      <c r="L514" s="3" t="s">
        <v>2683</v>
      </c>
      <c r="M514" s="167"/>
      <c r="N514" s="218">
        <v>0</v>
      </c>
      <c r="O514" s="219">
        <v>0</v>
      </c>
      <c r="P514" s="219">
        <v>0</v>
      </c>
      <c r="Q514" s="219">
        <v>0</v>
      </c>
      <c r="R514" s="219">
        <v>0</v>
      </c>
      <c r="S514" s="220">
        <v>0</v>
      </c>
      <c r="T514" s="490">
        <f t="shared" si="42"/>
        <v>0</v>
      </c>
      <c r="U514" s="221" t="str">
        <f t="shared" si="43"/>
        <v/>
      </c>
      <c r="V514" s="490">
        <f t="shared" si="44"/>
        <v>0</v>
      </c>
      <c r="W514" s="221" t="str">
        <f t="shared" si="45"/>
        <v/>
      </c>
      <c r="X514" s="490">
        <f t="shared" si="46"/>
        <v>0</v>
      </c>
      <c r="Y514" s="221" t="str">
        <f t="shared" si="47"/>
        <v/>
      </c>
    </row>
    <row r="515" spans="1:25" ht="36.75" customHeight="1">
      <c r="A515" s="190" t="s">
        <v>2748</v>
      </c>
      <c r="B515" s="202" t="s">
        <v>2729</v>
      </c>
      <c r="C515" s="157" t="s">
        <v>3676</v>
      </c>
      <c r="D515" s="157" t="s">
        <v>3680</v>
      </c>
      <c r="E515" s="152" t="s">
        <v>5122</v>
      </c>
      <c r="F515" s="152" t="s">
        <v>5123</v>
      </c>
      <c r="G515" s="250" t="s">
        <v>1451</v>
      </c>
      <c r="H515" s="250" t="s">
        <v>3727</v>
      </c>
      <c r="I515" s="175" t="s">
        <v>5102</v>
      </c>
      <c r="J515" s="263" t="s">
        <v>3365</v>
      </c>
      <c r="K515" s="184" t="s">
        <v>3366</v>
      </c>
      <c r="L515" s="3" t="s">
        <v>2683</v>
      </c>
      <c r="M515" s="167"/>
      <c r="N515" s="218">
        <v>1683092.31</v>
      </c>
      <c r="O515" s="219">
        <v>2985000</v>
      </c>
      <c r="P515" s="219">
        <v>1635000</v>
      </c>
      <c r="Q515" s="219">
        <v>1636000</v>
      </c>
      <c r="R515" s="219">
        <v>1636000</v>
      </c>
      <c r="S515" s="220">
        <v>1636000</v>
      </c>
      <c r="T515" s="490">
        <f t="shared" si="42"/>
        <v>-47092.310000000056</v>
      </c>
      <c r="U515" s="221">
        <f t="shared" si="43"/>
        <v>-2.7979635888182541E-2</v>
      </c>
      <c r="V515" s="490">
        <f t="shared" si="44"/>
        <v>-1349000</v>
      </c>
      <c r="W515" s="221">
        <f t="shared" si="45"/>
        <v>-0.45192629815745394</v>
      </c>
      <c r="X515" s="490">
        <f t="shared" si="46"/>
        <v>1000</v>
      </c>
      <c r="Y515" s="221">
        <f t="shared" si="47"/>
        <v>6.116207951070336E-4</v>
      </c>
    </row>
    <row r="516" spans="1:25" ht="36.75" customHeight="1">
      <c r="A516" s="190" t="s">
        <v>4253</v>
      </c>
      <c r="B516" s="202" t="s">
        <v>2729</v>
      </c>
      <c r="C516" s="157" t="s">
        <v>3676</v>
      </c>
      <c r="D516" s="157" t="s">
        <v>1756</v>
      </c>
      <c r="E516" s="152" t="s">
        <v>5124</v>
      </c>
      <c r="F516" s="152" t="s">
        <v>5125</v>
      </c>
      <c r="G516" s="250" t="s">
        <v>1453</v>
      </c>
      <c r="H516" s="250" t="s">
        <v>3729</v>
      </c>
      <c r="I516" s="175" t="s">
        <v>5105</v>
      </c>
      <c r="J516" s="263" t="s">
        <v>3365</v>
      </c>
      <c r="K516" s="184" t="s">
        <v>3366</v>
      </c>
      <c r="L516" s="3" t="s">
        <v>2683</v>
      </c>
      <c r="M516" s="167"/>
      <c r="N516" s="218">
        <v>53984</v>
      </c>
      <c r="O516" s="219">
        <v>91000</v>
      </c>
      <c r="P516" s="219">
        <v>55000</v>
      </c>
      <c r="Q516" s="219">
        <v>55000</v>
      </c>
      <c r="R516" s="219">
        <v>55000</v>
      </c>
      <c r="S516" s="220">
        <v>55000</v>
      </c>
      <c r="T516" s="490">
        <f t="shared" si="42"/>
        <v>1016</v>
      </c>
      <c r="U516" s="221">
        <f t="shared" si="43"/>
        <v>1.882039122703023E-2</v>
      </c>
      <c r="V516" s="490">
        <f t="shared" si="44"/>
        <v>-36000</v>
      </c>
      <c r="W516" s="221">
        <f t="shared" si="45"/>
        <v>-0.39560439560439559</v>
      </c>
      <c r="X516" s="490">
        <f t="shared" si="46"/>
        <v>0</v>
      </c>
      <c r="Y516" s="221">
        <f t="shared" si="47"/>
        <v>0</v>
      </c>
    </row>
    <row r="517" spans="1:25" ht="25.5" customHeight="1">
      <c r="A517" s="189" t="s">
        <v>2749</v>
      </c>
      <c r="B517" s="200" t="s">
        <v>2729</v>
      </c>
      <c r="C517" s="164" t="s">
        <v>3681</v>
      </c>
      <c r="D517" s="164" t="s">
        <v>3672</v>
      </c>
      <c r="E517" s="156" t="s">
        <v>2751</v>
      </c>
      <c r="F517" s="151" t="s">
        <v>2750</v>
      </c>
      <c r="G517" s="250"/>
      <c r="H517" s="250"/>
      <c r="I517" s="175"/>
      <c r="J517" s="263"/>
      <c r="K517" s="184"/>
      <c r="M517" s="167"/>
      <c r="N517" s="218">
        <v>0</v>
      </c>
      <c r="O517" s="219">
        <v>0</v>
      </c>
      <c r="P517" s="219">
        <v>0</v>
      </c>
      <c r="Q517" s="219">
        <v>0</v>
      </c>
      <c r="R517" s="219">
        <v>0</v>
      </c>
      <c r="S517" s="220">
        <v>0</v>
      </c>
      <c r="T517" s="490">
        <f t="shared" si="42"/>
        <v>0</v>
      </c>
      <c r="U517" s="221" t="str">
        <f t="shared" si="43"/>
        <v/>
      </c>
      <c r="V517" s="490">
        <f t="shared" si="44"/>
        <v>0</v>
      </c>
      <c r="W517" s="221" t="str">
        <f t="shared" si="45"/>
        <v/>
      </c>
      <c r="X517" s="490">
        <f t="shared" si="46"/>
        <v>0</v>
      </c>
      <c r="Y517" s="221" t="str">
        <f t="shared" si="47"/>
        <v/>
      </c>
    </row>
    <row r="518" spans="1:25" ht="25.5" customHeight="1">
      <c r="A518" s="188" t="s">
        <v>2752</v>
      </c>
      <c r="B518" s="201" t="s">
        <v>2729</v>
      </c>
      <c r="C518" s="155" t="s">
        <v>3681</v>
      </c>
      <c r="D518" s="155" t="s">
        <v>3670</v>
      </c>
      <c r="E518" s="152" t="s">
        <v>5126</v>
      </c>
      <c r="F518" s="152" t="s">
        <v>5127</v>
      </c>
      <c r="G518" s="250" t="s">
        <v>1829</v>
      </c>
      <c r="H518" s="250" t="s">
        <v>3723</v>
      </c>
      <c r="I518" s="175" t="s">
        <v>5092</v>
      </c>
      <c r="J518" s="263" t="s">
        <v>280</v>
      </c>
      <c r="K518" s="184" t="s">
        <v>3364</v>
      </c>
      <c r="L518" s="3" t="s">
        <v>2683</v>
      </c>
      <c r="M518" s="167"/>
      <c r="N518" s="218">
        <v>205875.94</v>
      </c>
      <c r="O518" s="219">
        <v>227000</v>
      </c>
      <c r="P518" s="219">
        <v>215000</v>
      </c>
      <c r="Q518" s="219">
        <v>216000</v>
      </c>
      <c r="R518" s="219">
        <v>218000</v>
      </c>
      <c r="S518" s="220">
        <v>218000</v>
      </c>
      <c r="T518" s="490">
        <f t="shared" si="42"/>
        <v>10124.059999999998</v>
      </c>
      <c r="U518" s="221">
        <f t="shared" si="43"/>
        <v>4.9175537462026873E-2</v>
      </c>
      <c r="V518" s="490">
        <f t="shared" si="44"/>
        <v>-11000</v>
      </c>
      <c r="W518" s="221">
        <f t="shared" si="45"/>
        <v>-4.8458149779735685E-2</v>
      </c>
      <c r="X518" s="490">
        <f t="shared" si="46"/>
        <v>1000</v>
      </c>
      <c r="Y518" s="221">
        <f t="shared" si="47"/>
        <v>4.6511627906976744E-3</v>
      </c>
    </row>
    <row r="519" spans="1:25" ht="25.5" customHeight="1">
      <c r="A519" s="188" t="s">
        <v>4254</v>
      </c>
      <c r="B519" s="201" t="s">
        <v>2729</v>
      </c>
      <c r="C519" s="155" t="s">
        <v>3681</v>
      </c>
      <c r="D519" s="155" t="s">
        <v>3310</v>
      </c>
      <c r="E519" s="152" t="s">
        <v>5128</v>
      </c>
      <c r="F519" s="152" t="s">
        <v>5129</v>
      </c>
      <c r="G519" s="250" t="s">
        <v>1831</v>
      </c>
      <c r="H519" s="250" t="s">
        <v>3725</v>
      </c>
      <c r="I519" s="175" t="s">
        <v>5095</v>
      </c>
      <c r="J519" s="263" t="s">
        <v>280</v>
      </c>
      <c r="K519" s="184" t="s">
        <v>3364</v>
      </c>
      <c r="L519" s="3" t="s">
        <v>2683</v>
      </c>
      <c r="M519" s="167"/>
      <c r="N519" s="218">
        <v>0</v>
      </c>
      <c r="O519" s="219">
        <v>0</v>
      </c>
      <c r="P519" s="219">
        <v>0</v>
      </c>
      <c r="Q519" s="219">
        <v>0</v>
      </c>
      <c r="R519" s="219">
        <v>0</v>
      </c>
      <c r="S519" s="220">
        <v>0</v>
      </c>
      <c r="T519" s="490">
        <f t="shared" si="42"/>
        <v>0</v>
      </c>
      <c r="U519" s="221" t="str">
        <f t="shared" si="43"/>
        <v/>
      </c>
      <c r="V519" s="490">
        <f t="shared" si="44"/>
        <v>0</v>
      </c>
      <c r="W519" s="221" t="str">
        <f t="shared" si="45"/>
        <v/>
      </c>
      <c r="X519" s="490">
        <f t="shared" si="46"/>
        <v>0</v>
      </c>
      <c r="Y519" s="221" t="str">
        <f t="shared" si="47"/>
        <v/>
      </c>
    </row>
    <row r="520" spans="1:25" ht="25.5" customHeight="1">
      <c r="A520" s="188" t="s">
        <v>2753</v>
      </c>
      <c r="B520" s="201" t="s">
        <v>2729</v>
      </c>
      <c r="C520" s="155" t="s">
        <v>3681</v>
      </c>
      <c r="D520" s="155" t="s">
        <v>3680</v>
      </c>
      <c r="E520" s="152" t="s">
        <v>5130</v>
      </c>
      <c r="F520" s="152" t="s">
        <v>5131</v>
      </c>
      <c r="G520" s="250" t="s">
        <v>1451</v>
      </c>
      <c r="H520" s="250" t="s">
        <v>3727</v>
      </c>
      <c r="I520" s="175" t="s">
        <v>5102</v>
      </c>
      <c r="J520" s="263" t="s">
        <v>3365</v>
      </c>
      <c r="K520" s="184" t="s">
        <v>3366</v>
      </c>
      <c r="L520" s="3" t="s">
        <v>2683</v>
      </c>
      <c r="M520" s="167"/>
      <c r="N520" s="218">
        <v>17059355.77</v>
      </c>
      <c r="O520" s="219">
        <v>17921000</v>
      </c>
      <c r="P520" s="219">
        <v>17334000</v>
      </c>
      <c r="Q520" s="219">
        <v>17418000</v>
      </c>
      <c r="R520" s="219">
        <v>17519000</v>
      </c>
      <c r="S520" s="220">
        <v>17519000</v>
      </c>
      <c r="T520" s="490">
        <f t="shared" si="42"/>
        <v>358644.23000000045</v>
      </c>
      <c r="U520" s="221">
        <f t="shared" si="43"/>
        <v>2.1023316169459339E-2</v>
      </c>
      <c r="V520" s="490">
        <f t="shared" si="44"/>
        <v>-503000</v>
      </c>
      <c r="W520" s="221">
        <f t="shared" si="45"/>
        <v>-2.8067630154567268E-2</v>
      </c>
      <c r="X520" s="490">
        <f t="shared" si="46"/>
        <v>84000</v>
      </c>
      <c r="Y520" s="221">
        <f t="shared" si="47"/>
        <v>4.8459674627898928E-3</v>
      </c>
    </row>
    <row r="521" spans="1:25" ht="25.5" customHeight="1">
      <c r="A521" s="188" t="s">
        <v>4255</v>
      </c>
      <c r="B521" s="201" t="s">
        <v>2729</v>
      </c>
      <c r="C521" s="155" t="s">
        <v>3681</v>
      </c>
      <c r="D521" s="155" t="s">
        <v>1756</v>
      </c>
      <c r="E521" s="152" t="s">
        <v>5132</v>
      </c>
      <c r="F521" s="152" t="s">
        <v>5133</v>
      </c>
      <c r="G521" s="250" t="s">
        <v>1453</v>
      </c>
      <c r="H521" s="250" t="s">
        <v>3729</v>
      </c>
      <c r="I521" s="175" t="s">
        <v>5105</v>
      </c>
      <c r="J521" s="263" t="s">
        <v>3365</v>
      </c>
      <c r="K521" s="184" t="s">
        <v>3366</v>
      </c>
      <c r="L521" s="3" t="s">
        <v>2683</v>
      </c>
      <c r="M521" s="167"/>
      <c r="N521" s="218">
        <v>1039259.71</v>
      </c>
      <c r="O521" s="219">
        <v>1005000</v>
      </c>
      <c r="P521" s="219">
        <v>1167000</v>
      </c>
      <c r="Q521" s="219">
        <v>1159000</v>
      </c>
      <c r="R521" s="219">
        <v>1165000</v>
      </c>
      <c r="S521" s="220">
        <v>1165000</v>
      </c>
      <c r="T521" s="490">
        <f t="shared" ref="T521:T584" si="48">IF(N521="","",Q521-N521)</f>
        <v>119740.29000000004</v>
      </c>
      <c r="U521" s="221">
        <f t="shared" ref="U521:U584" si="49">IF(N521=0,"",T521/N521)</f>
        <v>0.1152169076197518</v>
      </c>
      <c r="V521" s="490">
        <f t="shared" ref="V521:V584" si="50">IF(P521="","",Q521-O521)</f>
        <v>154000</v>
      </c>
      <c r="W521" s="221">
        <f t="shared" ref="W521:W584" si="51">IF(O521=0,"",V521/O521)</f>
        <v>0.15323383084577114</v>
      </c>
      <c r="X521" s="490">
        <f t="shared" ref="X521:X584" si="52">IF(P521="","",Q521-P521)</f>
        <v>-8000</v>
      </c>
      <c r="Y521" s="221">
        <f t="shared" ref="Y521:Y584" si="53">IF(P521=0,"",X521/P521)</f>
        <v>-6.8551842330762643E-3</v>
      </c>
    </row>
    <row r="522" spans="1:25" ht="36.75" customHeight="1">
      <c r="A522" s="188" t="s">
        <v>2754</v>
      </c>
      <c r="B522" s="201" t="s">
        <v>2729</v>
      </c>
      <c r="C522" s="155" t="s">
        <v>3681</v>
      </c>
      <c r="D522" s="155" t="s">
        <v>3082</v>
      </c>
      <c r="E522" s="152" t="s">
        <v>5134</v>
      </c>
      <c r="F522" s="152" t="s">
        <v>5135</v>
      </c>
      <c r="G522" s="250" t="s">
        <v>1829</v>
      </c>
      <c r="H522" s="250" t="s">
        <v>3723</v>
      </c>
      <c r="I522" s="175" t="s">
        <v>5092</v>
      </c>
      <c r="J522" s="263" t="s">
        <v>280</v>
      </c>
      <c r="K522" s="184" t="s">
        <v>3364</v>
      </c>
      <c r="L522" s="3" t="s">
        <v>2683</v>
      </c>
      <c r="M522" s="167"/>
      <c r="N522" s="218">
        <v>0</v>
      </c>
      <c r="O522" s="219">
        <v>0</v>
      </c>
      <c r="P522" s="219">
        <v>0</v>
      </c>
      <c r="Q522" s="219">
        <v>0</v>
      </c>
      <c r="R522" s="219">
        <v>0</v>
      </c>
      <c r="S522" s="220">
        <v>0</v>
      </c>
      <c r="T522" s="490">
        <f t="shared" si="48"/>
        <v>0</v>
      </c>
      <c r="U522" s="221" t="str">
        <f t="shared" si="49"/>
        <v/>
      </c>
      <c r="V522" s="490">
        <f t="shared" si="50"/>
        <v>0</v>
      </c>
      <c r="W522" s="221" t="str">
        <f t="shared" si="51"/>
        <v/>
      </c>
      <c r="X522" s="490">
        <f t="shared" si="52"/>
        <v>0</v>
      </c>
      <c r="Y522" s="221" t="str">
        <f t="shared" si="53"/>
        <v/>
      </c>
    </row>
    <row r="523" spans="1:25" ht="36.75" customHeight="1">
      <c r="A523" s="188" t="s">
        <v>4256</v>
      </c>
      <c r="B523" s="201" t="s">
        <v>2729</v>
      </c>
      <c r="C523" s="155" t="s">
        <v>3681</v>
      </c>
      <c r="D523" s="155" t="s">
        <v>3311</v>
      </c>
      <c r="E523" s="152" t="s">
        <v>5136</v>
      </c>
      <c r="F523" s="152" t="s">
        <v>5137</v>
      </c>
      <c r="G523" s="250" t="s">
        <v>1831</v>
      </c>
      <c r="H523" s="250" t="s">
        <v>3725</v>
      </c>
      <c r="I523" s="175" t="s">
        <v>5095</v>
      </c>
      <c r="J523" s="263" t="s">
        <v>280</v>
      </c>
      <c r="K523" s="184" t="s">
        <v>3364</v>
      </c>
      <c r="L523" s="3" t="s">
        <v>2683</v>
      </c>
      <c r="M523" s="167"/>
      <c r="N523" s="218">
        <v>0</v>
      </c>
      <c r="O523" s="219">
        <v>0</v>
      </c>
      <c r="P523" s="219">
        <v>0</v>
      </c>
      <c r="Q523" s="219">
        <v>0</v>
      </c>
      <c r="R523" s="219">
        <v>0</v>
      </c>
      <c r="S523" s="220">
        <v>0</v>
      </c>
      <c r="T523" s="490">
        <f t="shared" si="48"/>
        <v>0</v>
      </c>
      <c r="U523" s="221" t="str">
        <f t="shared" si="49"/>
        <v/>
      </c>
      <c r="V523" s="490">
        <f t="shared" si="50"/>
        <v>0</v>
      </c>
      <c r="W523" s="221" t="str">
        <f t="shared" si="51"/>
        <v/>
      </c>
      <c r="X523" s="490">
        <f t="shared" si="52"/>
        <v>0</v>
      </c>
      <c r="Y523" s="221" t="str">
        <f t="shared" si="53"/>
        <v/>
      </c>
    </row>
    <row r="524" spans="1:25" ht="36.75" customHeight="1">
      <c r="A524" s="188" t="s">
        <v>2755</v>
      </c>
      <c r="B524" s="201" t="s">
        <v>2729</v>
      </c>
      <c r="C524" s="155" t="s">
        <v>3681</v>
      </c>
      <c r="D524" s="155" t="s">
        <v>1763</v>
      </c>
      <c r="E524" s="152" t="s">
        <v>5138</v>
      </c>
      <c r="F524" s="152" t="s">
        <v>5139</v>
      </c>
      <c r="G524" s="250" t="s">
        <v>1451</v>
      </c>
      <c r="H524" s="250" t="s">
        <v>3727</v>
      </c>
      <c r="I524" s="175" t="s">
        <v>5102</v>
      </c>
      <c r="J524" s="263" t="s">
        <v>3365</v>
      </c>
      <c r="K524" s="184" t="s">
        <v>3366</v>
      </c>
      <c r="L524" s="3" t="s">
        <v>2683</v>
      </c>
      <c r="M524" s="167"/>
      <c r="N524" s="218">
        <v>0</v>
      </c>
      <c r="O524" s="219">
        <v>0</v>
      </c>
      <c r="P524" s="219">
        <v>0</v>
      </c>
      <c r="Q524" s="219">
        <v>0</v>
      </c>
      <c r="R524" s="219">
        <v>0</v>
      </c>
      <c r="S524" s="220">
        <v>0</v>
      </c>
      <c r="T524" s="490">
        <f t="shared" si="48"/>
        <v>0</v>
      </c>
      <c r="U524" s="221" t="str">
        <f t="shared" si="49"/>
        <v/>
      </c>
      <c r="V524" s="490">
        <f t="shared" si="50"/>
        <v>0</v>
      </c>
      <c r="W524" s="221" t="str">
        <f t="shared" si="51"/>
        <v/>
      </c>
      <c r="X524" s="490">
        <f t="shared" si="52"/>
        <v>0</v>
      </c>
      <c r="Y524" s="221" t="str">
        <f t="shared" si="53"/>
        <v/>
      </c>
    </row>
    <row r="525" spans="1:25" ht="36" customHeight="1">
      <c r="A525" s="188" t="s">
        <v>4257</v>
      </c>
      <c r="B525" s="201" t="s">
        <v>2729</v>
      </c>
      <c r="C525" s="155" t="s">
        <v>3681</v>
      </c>
      <c r="D525" s="155" t="s">
        <v>1728</v>
      </c>
      <c r="E525" s="152" t="s">
        <v>5140</v>
      </c>
      <c r="F525" s="152" t="s">
        <v>5141</v>
      </c>
      <c r="G525" s="250" t="s">
        <v>1453</v>
      </c>
      <c r="H525" s="250" t="s">
        <v>3729</v>
      </c>
      <c r="I525" s="175" t="s">
        <v>5105</v>
      </c>
      <c r="J525" s="263" t="s">
        <v>3365</v>
      </c>
      <c r="K525" s="184" t="s">
        <v>3366</v>
      </c>
      <c r="L525" s="3" t="s">
        <v>2683</v>
      </c>
      <c r="M525" s="167"/>
      <c r="N525" s="218">
        <v>0</v>
      </c>
      <c r="O525" s="219">
        <v>0</v>
      </c>
      <c r="P525" s="219">
        <v>0</v>
      </c>
      <c r="Q525" s="219">
        <v>0</v>
      </c>
      <c r="R525" s="219">
        <v>0</v>
      </c>
      <c r="S525" s="220">
        <v>0</v>
      </c>
      <c r="T525" s="490">
        <f t="shared" si="48"/>
        <v>0</v>
      </c>
      <c r="U525" s="221" t="str">
        <f t="shared" si="49"/>
        <v/>
      </c>
      <c r="V525" s="490">
        <f t="shared" si="50"/>
        <v>0</v>
      </c>
      <c r="W525" s="221" t="str">
        <f t="shared" si="51"/>
        <v/>
      </c>
      <c r="X525" s="490">
        <f t="shared" si="52"/>
        <v>0</v>
      </c>
      <c r="Y525" s="221" t="str">
        <f t="shared" si="53"/>
        <v/>
      </c>
    </row>
    <row r="526" spans="1:25" ht="36.75" customHeight="1">
      <c r="A526" s="189" t="s">
        <v>2756</v>
      </c>
      <c r="B526" s="200" t="s">
        <v>2729</v>
      </c>
      <c r="C526" s="164" t="s">
        <v>3080</v>
      </c>
      <c r="D526" s="164" t="s">
        <v>3672</v>
      </c>
      <c r="E526" s="151" t="s">
        <v>5142</v>
      </c>
      <c r="F526" s="151" t="s">
        <v>5143</v>
      </c>
      <c r="G526" s="250"/>
      <c r="H526" s="250"/>
      <c r="I526" s="175"/>
      <c r="J526" s="263"/>
      <c r="K526" s="184"/>
      <c r="M526" s="167"/>
      <c r="N526" s="218">
        <v>0</v>
      </c>
      <c r="O526" s="219">
        <v>0</v>
      </c>
      <c r="P526" s="219">
        <v>0</v>
      </c>
      <c r="Q526" s="219">
        <v>0</v>
      </c>
      <c r="R526" s="219">
        <v>0</v>
      </c>
      <c r="S526" s="220">
        <v>0</v>
      </c>
      <c r="T526" s="490">
        <f t="shared" si="48"/>
        <v>0</v>
      </c>
      <c r="U526" s="221" t="str">
        <f t="shared" si="49"/>
        <v/>
      </c>
      <c r="V526" s="490">
        <f t="shared" si="50"/>
        <v>0</v>
      </c>
      <c r="W526" s="221" t="str">
        <f t="shared" si="51"/>
        <v/>
      </c>
      <c r="X526" s="490">
        <f t="shared" si="52"/>
        <v>0</v>
      </c>
      <c r="Y526" s="221" t="str">
        <f t="shared" si="53"/>
        <v/>
      </c>
    </row>
    <row r="527" spans="1:25" ht="46.5" customHeight="1">
      <c r="A527" s="188" t="s">
        <v>2757</v>
      </c>
      <c r="B527" s="201" t="s">
        <v>2729</v>
      </c>
      <c r="C527" s="155" t="s">
        <v>3080</v>
      </c>
      <c r="D527" s="155" t="s">
        <v>3670</v>
      </c>
      <c r="E527" s="152" t="s">
        <v>5144</v>
      </c>
      <c r="F527" s="152" t="s">
        <v>5145</v>
      </c>
      <c r="G527" s="250" t="s">
        <v>1829</v>
      </c>
      <c r="H527" s="250" t="s">
        <v>3723</v>
      </c>
      <c r="I527" s="175" t="s">
        <v>5092</v>
      </c>
      <c r="J527" s="263" t="s">
        <v>280</v>
      </c>
      <c r="K527" s="184" t="s">
        <v>3364</v>
      </c>
      <c r="L527" s="3" t="s">
        <v>2683</v>
      </c>
      <c r="M527" s="167"/>
      <c r="N527" s="218">
        <v>15198.24</v>
      </c>
      <c r="O527" s="219">
        <v>0</v>
      </c>
      <c r="P527" s="219">
        <v>15000</v>
      </c>
      <c r="Q527" s="219">
        <v>15000</v>
      </c>
      <c r="R527" s="219">
        <v>15000</v>
      </c>
      <c r="S527" s="220">
        <v>15000</v>
      </c>
      <c r="T527" s="490">
        <f t="shared" si="48"/>
        <v>-198.23999999999978</v>
      </c>
      <c r="U527" s="221">
        <f t="shared" si="49"/>
        <v>-1.3043615576540428E-2</v>
      </c>
      <c r="V527" s="490">
        <f t="shared" si="50"/>
        <v>15000</v>
      </c>
      <c r="W527" s="221" t="str">
        <f t="shared" si="51"/>
        <v/>
      </c>
      <c r="X527" s="490">
        <f t="shared" si="52"/>
        <v>0</v>
      </c>
      <c r="Y527" s="221">
        <f t="shared" si="53"/>
        <v>0</v>
      </c>
    </row>
    <row r="528" spans="1:25" ht="46.5" customHeight="1">
      <c r="A528" s="188" t="s">
        <v>4258</v>
      </c>
      <c r="B528" s="201" t="s">
        <v>2729</v>
      </c>
      <c r="C528" s="155" t="s">
        <v>3080</v>
      </c>
      <c r="D528" s="155" t="s">
        <v>3310</v>
      </c>
      <c r="E528" s="152" t="s">
        <v>5146</v>
      </c>
      <c r="F528" s="152" t="s">
        <v>5147</v>
      </c>
      <c r="G528" s="250" t="s">
        <v>1831</v>
      </c>
      <c r="H528" s="250" t="s">
        <v>3725</v>
      </c>
      <c r="I528" s="175" t="s">
        <v>5095</v>
      </c>
      <c r="J528" s="263" t="s">
        <v>280</v>
      </c>
      <c r="K528" s="184" t="s">
        <v>3364</v>
      </c>
      <c r="L528" s="3" t="s">
        <v>2683</v>
      </c>
      <c r="M528" s="167"/>
      <c r="N528" s="218">
        <v>0</v>
      </c>
      <c r="O528" s="219">
        <v>0</v>
      </c>
      <c r="P528" s="219">
        <v>0</v>
      </c>
      <c r="Q528" s="219">
        <v>0</v>
      </c>
      <c r="R528" s="219">
        <v>0</v>
      </c>
      <c r="S528" s="220">
        <v>0</v>
      </c>
      <c r="T528" s="490">
        <f t="shared" si="48"/>
        <v>0</v>
      </c>
      <c r="U528" s="221" t="str">
        <f t="shared" si="49"/>
        <v/>
      </c>
      <c r="V528" s="490">
        <f t="shared" si="50"/>
        <v>0</v>
      </c>
      <c r="W528" s="221" t="str">
        <f t="shared" si="51"/>
        <v/>
      </c>
      <c r="X528" s="490">
        <f t="shared" si="52"/>
        <v>0</v>
      </c>
      <c r="Y528" s="221" t="str">
        <f t="shared" si="53"/>
        <v/>
      </c>
    </row>
    <row r="529" spans="1:25" ht="46.5" customHeight="1">
      <c r="A529" s="188" t="s">
        <v>2758</v>
      </c>
      <c r="B529" s="201" t="s">
        <v>2729</v>
      </c>
      <c r="C529" s="155" t="s">
        <v>3080</v>
      </c>
      <c r="D529" s="155" t="s">
        <v>2574</v>
      </c>
      <c r="E529" s="152" t="s">
        <v>5148</v>
      </c>
      <c r="F529" s="152" t="s">
        <v>5149</v>
      </c>
      <c r="G529" s="250" t="s">
        <v>1451</v>
      </c>
      <c r="H529" s="250" t="s">
        <v>3727</v>
      </c>
      <c r="I529" s="175" t="s">
        <v>5102</v>
      </c>
      <c r="J529" s="263" t="s">
        <v>3365</v>
      </c>
      <c r="K529" s="184" t="s">
        <v>3366</v>
      </c>
      <c r="L529" s="3" t="s">
        <v>2683</v>
      </c>
      <c r="M529" s="167"/>
      <c r="N529" s="218">
        <v>1371362.08</v>
      </c>
      <c r="O529" s="219">
        <v>0</v>
      </c>
      <c r="P529" s="219">
        <v>1372000</v>
      </c>
      <c r="Q529" s="219">
        <v>1372000</v>
      </c>
      <c r="R529" s="219">
        <v>1372000</v>
      </c>
      <c r="S529" s="220">
        <v>1372000</v>
      </c>
      <c r="T529" s="490">
        <f t="shared" si="48"/>
        <v>637.91999999992549</v>
      </c>
      <c r="U529" s="221">
        <f t="shared" si="49"/>
        <v>4.6517255311589588E-4</v>
      </c>
      <c r="V529" s="490">
        <f t="shared" si="50"/>
        <v>1372000</v>
      </c>
      <c r="W529" s="221" t="str">
        <f t="shared" si="51"/>
        <v/>
      </c>
      <c r="X529" s="490">
        <f t="shared" si="52"/>
        <v>0</v>
      </c>
      <c r="Y529" s="221">
        <f t="shared" si="53"/>
        <v>0</v>
      </c>
    </row>
    <row r="530" spans="1:25" ht="46.5" customHeight="1">
      <c r="A530" s="188" t="s">
        <v>4259</v>
      </c>
      <c r="B530" s="201" t="s">
        <v>2729</v>
      </c>
      <c r="C530" s="155" t="s">
        <v>3080</v>
      </c>
      <c r="D530" s="155" t="s">
        <v>2911</v>
      </c>
      <c r="E530" s="152" t="s">
        <v>5150</v>
      </c>
      <c r="F530" s="152" t="s">
        <v>5633</v>
      </c>
      <c r="G530" s="250" t="s">
        <v>1453</v>
      </c>
      <c r="H530" s="250" t="s">
        <v>3729</v>
      </c>
      <c r="I530" s="175" t="s">
        <v>5105</v>
      </c>
      <c r="J530" s="263" t="s">
        <v>3365</v>
      </c>
      <c r="K530" s="184" t="s">
        <v>3366</v>
      </c>
      <c r="L530" s="3" t="s">
        <v>2683</v>
      </c>
      <c r="M530" s="167"/>
      <c r="N530" s="218">
        <v>62510.8</v>
      </c>
      <c r="O530" s="219">
        <v>0</v>
      </c>
      <c r="P530" s="219">
        <v>63000</v>
      </c>
      <c r="Q530" s="219">
        <v>63000</v>
      </c>
      <c r="R530" s="219">
        <v>63000</v>
      </c>
      <c r="S530" s="220">
        <v>63000</v>
      </c>
      <c r="T530" s="490">
        <f t="shared" si="48"/>
        <v>489.19999999999709</v>
      </c>
      <c r="U530" s="221">
        <f t="shared" si="49"/>
        <v>7.8258476935185138E-3</v>
      </c>
      <c r="V530" s="490">
        <f t="shared" si="50"/>
        <v>63000</v>
      </c>
      <c r="W530" s="221" t="str">
        <f t="shared" si="51"/>
        <v/>
      </c>
      <c r="X530" s="490">
        <f t="shared" si="52"/>
        <v>0</v>
      </c>
      <c r="Y530" s="221">
        <f t="shared" si="53"/>
        <v>0</v>
      </c>
    </row>
    <row r="531" spans="1:25" ht="36.75" customHeight="1">
      <c r="A531" s="188" t="s">
        <v>2759</v>
      </c>
      <c r="B531" s="201" t="s">
        <v>2729</v>
      </c>
      <c r="C531" s="155" t="s">
        <v>3080</v>
      </c>
      <c r="D531" s="155" t="s">
        <v>3680</v>
      </c>
      <c r="E531" s="152" t="s">
        <v>5151</v>
      </c>
      <c r="F531" s="152" t="s">
        <v>5152</v>
      </c>
      <c r="G531" s="250" t="s">
        <v>1829</v>
      </c>
      <c r="H531" s="250" t="s">
        <v>3723</v>
      </c>
      <c r="I531" s="175" t="s">
        <v>5092</v>
      </c>
      <c r="J531" s="263" t="s">
        <v>280</v>
      </c>
      <c r="K531" s="184" t="s">
        <v>3364</v>
      </c>
      <c r="L531" s="3" t="s">
        <v>2683</v>
      </c>
      <c r="M531" s="167"/>
      <c r="N531" s="218">
        <v>61649.9</v>
      </c>
      <c r="O531" s="219">
        <v>0</v>
      </c>
      <c r="P531" s="219">
        <v>61000</v>
      </c>
      <c r="Q531" s="219">
        <v>61000</v>
      </c>
      <c r="R531" s="219">
        <v>61000</v>
      </c>
      <c r="S531" s="220">
        <v>61000</v>
      </c>
      <c r="T531" s="490">
        <f t="shared" si="48"/>
        <v>-649.90000000000146</v>
      </c>
      <c r="U531" s="221">
        <f t="shared" si="49"/>
        <v>-1.0541785144825887E-2</v>
      </c>
      <c r="V531" s="490">
        <f t="shared" si="50"/>
        <v>61000</v>
      </c>
      <c r="W531" s="221" t="str">
        <f t="shared" si="51"/>
        <v/>
      </c>
      <c r="X531" s="490">
        <f t="shared" si="52"/>
        <v>0</v>
      </c>
      <c r="Y531" s="221">
        <f t="shared" si="53"/>
        <v>0</v>
      </c>
    </row>
    <row r="532" spans="1:25" ht="36.75" customHeight="1">
      <c r="A532" s="188" t="s">
        <v>4260</v>
      </c>
      <c r="B532" s="201" t="s">
        <v>2729</v>
      </c>
      <c r="C532" s="155" t="s">
        <v>3080</v>
      </c>
      <c r="D532" s="155" t="s">
        <v>1756</v>
      </c>
      <c r="E532" s="152" t="s">
        <v>5153</v>
      </c>
      <c r="F532" s="152" t="s">
        <v>5154</v>
      </c>
      <c r="G532" s="250" t="s">
        <v>1831</v>
      </c>
      <c r="H532" s="250" t="s">
        <v>3725</v>
      </c>
      <c r="I532" s="175" t="s">
        <v>5095</v>
      </c>
      <c r="J532" s="263" t="s">
        <v>280</v>
      </c>
      <c r="K532" s="184" t="s">
        <v>3364</v>
      </c>
      <c r="L532" s="3" t="s">
        <v>2683</v>
      </c>
      <c r="M532" s="167"/>
      <c r="N532" s="218">
        <v>0</v>
      </c>
      <c r="O532" s="219">
        <v>0</v>
      </c>
      <c r="P532" s="219">
        <v>6000</v>
      </c>
      <c r="Q532" s="219">
        <v>6000</v>
      </c>
      <c r="R532" s="219">
        <v>6000</v>
      </c>
      <c r="S532" s="220">
        <v>6000</v>
      </c>
      <c r="T532" s="490">
        <f t="shared" si="48"/>
        <v>6000</v>
      </c>
      <c r="U532" s="221" t="str">
        <f t="shared" si="49"/>
        <v/>
      </c>
      <c r="V532" s="490">
        <f t="shared" si="50"/>
        <v>6000</v>
      </c>
      <c r="W532" s="221" t="str">
        <f t="shared" si="51"/>
        <v/>
      </c>
      <c r="X532" s="490">
        <f t="shared" si="52"/>
        <v>0</v>
      </c>
      <c r="Y532" s="221">
        <f t="shared" si="53"/>
        <v>0</v>
      </c>
    </row>
    <row r="533" spans="1:25" ht="36.75" customHeight="1">
      <c r="A533" s="188" t="s">
        <v>2760</v>
      </c>
      <c r="B533" s="201" t="s">
        <v>2729</v>
      </c>
      <c r="C533" s="155" t="s">
        <v>3080</v>
      </c>
      <c r="D533" s="155" t="s">
        <v>1760</v>
      </c>
      <c r="E533" s="152" t="s">
        <v>5155</v>
      </c>
      <c r="F533" s="152" t="s">
        <v>5156</v>
      </c>
      <c r="G533" s="250" t="s">
        <v>1451</v>
      </c>
      <c r="H533" s="250" t="s">
        <v>3727</v>
      </c>
      <c r="I533" s="175" t="s">
        <v>5102</v>
      </c>
      <c r="J533" s="263" t="s">
        <v>3365</v>
      </c>
      <c r="K533" s="184" t="s">
        <v>3366</v>
      </c>
      <c r="L533" s="3" t="s">
        <v>2683</v>
      </c>
      <c r="M533" s="167"/>
      <c r="N533" s="218">
        <v>430001.49</v>
      </c>
      <c r="O533" s="219">
        <v>0</v>
      </c>
      <c r="P533" s="219">
        <v>430000</v>
      </c>
      <c r="Q533" s="219">
        <v>430000</v>
      </c>
      <c r="R533" s="219">
        <v>430000</v>
      </c>
      <c r="S533" s="220">
        <v>430000</v>
      </c>
      <c r="T533" s="490">
        <f t="shared" si="48"/>
        <v>-1.4899999999906868</v>
      </c>
      <c r="U533" s="221">
        <f t="shared" si="49"/>
        <v>-3.4651042720588869E-6</v>
      </c>
      <c r="V533" s="490">
        <f t="shared" si="50"/>
        <v>430000</v>
      </c>
      <c r="W533" s="221" t="str">
        <f t="shared" si="51"/>
        <v/>
      </c>
      <c r="X533" s="490">
        <f t="shared" si="52"/>
        <v>0</v>
      </c>
      <c r="Y533" s="221">
        <f t="shared" si="53"/>
        <v>0</v>
      </c>
    </row>
    <row r="534" spans="1:25" ht="36.75" customHeight="1">
      <c r="A534" s="188" t="s">
        <v>4261</v>
      </c>
      <c r="B534" s="201" t="s">
        <v>2729</v>
      </c>
      <c r="C534" s="155" t="s">
        <v>3080</v>
      </c>
      <c r="D534" s="155" t="s">
        <v>1761</v>
      </c>
      <c r="E534" s="152" t="s">
        <v>5157</v>
      </c>
      <c r="F534" s="152" t="s">
        <v>5634</v>
      </c>
      <c r="G534" s="250" t="s">
        <v>1453</v>
      </c>
      <c r="H534" s="250" t="s">
        <v>3729</v>
      </c>
      <c r="I534" s="175" t="s">
        <v>5105</v>
      </c>
      <c r="J534" s="263" t="s">
        <v>3365</v>
      </c>
      <c r="K534" s="184" t="s">
        <v>3366</v>
      </c>
      <c r="L534" s="3" t="s">
        <v>2683</v>
      </c>
      <c r="M534" s="167"/>
      <c r="N534" s="218">
        <v>28437.96</v>
      </c>
      <c r="O534" s="219">
        <v>0</v>
      </c>
      <c r="P534" s="219">
        <v>28000</v>
      </c>
      <c r="Q534" s="219">
        <v>28000</v>
      </c>
      <c r="R534" s="219">
        <v>28000</v>
      </c>
      <c r="S534" s="220">
        <v>28000</v>
      </c>
      <c r="T534" s="490">
        <f t="shared" si="48"/>
        <v>-437.95999999999913</v>
      </c>
      <c r="U534" s="221">
        <f t="shared" si="49"/>
        <v>-1.5400542092330081E-2</v>
      </c>
      <c r="V534" s="490">
        <f t="shared" si="50"/>
        <v>28000</v>
      </c>
      <c r="W534" s="221" t="str">
        <f t="shared" si="51"/>
        <v/>
      </c>
      <c r="X534" s="490">
        <f t="shared" si="52"/>
        <v>0</v>
      </c>
      <c r="Y534" s="221">
        <f t="shared" si="53"/>
        <v>0</v>
      </c>
    </row>
    <row r="535" spans="1:25" ht="36.75" customHeight="1">
      <c r="A535" s="188" t="s">
        <v>2761</v>
      </c>
      <c r="B535" s="201" t="s">
        <v>2729</v>
      </c>
      <c r="C535" s="155" t="s">
        <v>3080</v>
      </c>
      <c r="D535" s="155" t="s">
        <v>3082</v>
      </c>
      <c r="E535" s="150" t="s">
        <v>5158</v>
      </c>
      <c r="F535" s="152" t="s">
        <v>5159</v>
      </c>
      <c r="G535" s="250" t="s">
        <v>1829</v>
      </c>
      <c r="H535" s="250" t="s">
        <v>3723</v>
      </c>
      <c r="I535" s="175" t="s">
        <v>5092</v>
      </c>
      <c r="J535" s="263" t="s">
        <v>280</v>
      </c>
      <c r="K535" s="184" t="s">
        <v>3364</v>
      </c>
      <c r="L535" s="3" t="s">
        <v>2683</v>
      </c>
      <c r="M535" s="167"/>
      <c r="N535" s="218">
        <v>20364.759999999998</v>
      </c>
      <c r="O535" s="219">
        <v>0</v>
      </c>
      <c r="P535" s="219">
        <v>21000</v>
      </c>
      <c r="Q535" s="219">
        <v>21000</v>
      </c>
      <c r="R535" s="219">
        <v>21000</v>
      </c>
      <c r="S535" s="220">
        <v>21000</v>
      </c>
      <c r="T535" s="490">
        <f t="shared" si="48"/>
        <v>635.2400000000016</v>
      </c>
      <c r="U535" s="221">
        <f t="shared" si="49"/>
        <v>3.1193100237861957E-2</v>
      </c>
      <c r="V535" s="490">
        <f t="shared" si="50"/>
        <v>21000</v>
      </c>
      <c r="W535" s="221" t="str">
        <f t="shared" si="51"/>
        <v/>
      </c>
      <c r="X535" s="490">
        <f t="shared" si="52"/>
        <v>0</v>
      </c>
      <c r="Y535" s="221">
        <f t="shared" si="53"/>
        <v>0</v>
      </c>
    </row>
    <row r="536" spans="1:25" ht="36.75" customHeight="1">
      <c r="A536" s="188" t="s">
        <v>4262</v>
      </c>
      <c r="B536" s="201" t="s">
        <v>2729</v>
      </c>
      <c r="C536" s="155" t="s">
        <v>3080</v>
      </c>
      <c r="D536" s="155" t="s">
        <v>3311</v>
      </c>
      <c r="E536" s="150" t="s">
        <v>5160</v>
      </c>
      <c r="F536" s="152" t="s">
        <v>5161</v>
      </c>
      <c r="G536" s="250" t="s">
        <v>1831</v>
      </c>
      <c r="H536" s="250" t="s">
        <v>3725</v>
      </c>
      <c r="I536" s="175" t="s">
        <v>5095</v>
      </c>
      <c r="J536" s="263" t="s">
        <v>280</v>
      </c>
      <c r="K536" s="184" t="s">
        <v>3364</v>
      </c>
      <c r="L536" s="3" t="s">
        <v>2683</v>
      </c>
      <c r="M536" s="167"/>
      <c r="N536" s="218">
        <v>0</v>
      </c>
      <c r="O536" s="219">
        <v>0</v>
      </c>
      <c r="P536" s="219">
        <v>0</v>
      </c>
      <c r="Q536" s="219">
        <v>0</v>
      </c>
      <c r="R536" s="219">
        <v>0</v>
      </c>
      <c r="S536" s="220">
        <v>0</v>
      </c>
      <c r="T536" s="490">
        <f t="shared" si="48"/>
        <v>0</v>
      </c>
      <c r="U536" s="221" t="str">
        <f t="shared" si="49"/>
        <v/>
      </c>
      <c r="V536" s="490">
        <f t="shared" si="50"/>
        <v>0</v>
      </c>
      <c r="W536" s="221" t="str">
        <f t="shared" si="51"/>
        <v/>
      </c>
      <c r="X536" s="490">
        <f t="shared" si="52"/>
        <v>0</v>
      </c>
      <c r="Y536" s="221" t="str">
        <f t="shared" si="53"/>
        <v/>
      </c>
    </row>
    <row r="537" spans="1:25" ht="36.75" customHeight="1">
      <c r="A537" s="188" t="s">
        <v>2762</v>
      </c>
      <c r="B537" s="201" t="s">
        <v>2729</v>
      </c>
      <c r="C537" s="155" t="s">
        <v>3080</v>
      </c>
      <c r="D537" s="155" t="s">
        <v>1916</v>
      </c>
      <c r="E537" s="150" t="s">
        <v>5162</v>
      </c>
      <c r="F537" s="152" t="s">
        <v>5635</v>
      </c>
      <c r="G537" s="250" t="s">
        <v>1451</v>
      </c>
      <c r="H537" s="250" t="s">
        <v>3727</v>
      </c>
      <c r="I537" s="175" t="s">
        <v>5102</v>
      </c>
      <c r="J537" s="263" t="s">
        <v>3365</v>
      </c>
      <c r="K537" s="184" t="s">
        <v>3366</v>
      </c>
      <c r="L537" s="3" t="s">
        <v>2683</v>
      </c>
      <c r="M537" s="167"/>
      <c r="N537" s="218">
        <v>479734.95</v>
      </c>
      <c r="O537" s="219">
        <v>0</v>
      </c>
      <c r="P537" s="219">
        <v>480000</v>
      </c>
      <c r="Q537" s="219">
        <v>480000</v>
      </c>
      <c r="R537" s="219">
        <v>480000</v>
      </c>
      <c r="S537" s="220">
        <v>480000</v>
      </c>
      <c r="T537" s="490">
        <f t="shared" si="48"/>
        <v>265.04999999998836</v>
      </c>
      <c r="U537" s="221">
        <f t="shared" si="49"/>
        <v>5.5249257949621633E-4</v>
      </c>
      <c r="V537" s="490">
        <f t="shared" si="50"/>
        <v>480000</v>
      </c>
      <c r="W537" s="221" t="str">
        <f t="shared" si="51"/>
        <v/>
      </c>
      <c r="X537" s="490">
        <f t="shared" si="52"/>
        <v>0</v>
      </c>
      <c r="Y537" s="221">
        <f t="shared" si="53"/>
        <v>0</v>
      </c>
    </row>
    <row r="538" spans="1:25" ht="36.75" customHeight="1">
      <c r="A538" s="188" t="s">
        <v>4263</v>
      </c>
      <c r="B538" s="201" t="s">
        <v>2729</v>
      </c>
      <c r="C538" s="155" t="s">
        <v>3080</v>
      </c>
      <c r="D538" s="155" t="s">
        <v>3683</v>
      </c>
      <c r="E538" s="150" t="s">
        <v>5163</v>
      </c>
      <c r="F538" s="152" t="s">
        <v>5636</v>
      </c>
      <c r="G538" s="250" t="s">
        <v>1453</v>
      </c>
      <c r="H538" s="250" t="s">
        <v>3729</v>
      </c>
      <c r="I538" s="175" t="s">
        <v>5105</v>
      </c>
      <c r="J538" s="263" t="s">
        <v>3365</v>
      </c>
      <c r="K538" s="184" t="s">
        <v>3366</v>
      </c>
      <c r="L538" s="3" t="s">
        <v>2683</v>
      </c>
      <c r="M538" s="167"/>
      <c r="N538" s="218">
        <v>24101.42</v>
      </c>
      <c r="O538" s="219">
        <v>0</v>
      </c>
      <c r="P538" s="219">
        <v>24000</v>
      </c>
      <c r="Q538" s="219">
        <v>24000</v>
      </c>
      <c r="R538" s="219">
        <v>24000</v>
      </c>
      <c r="S538" s="220">
        <v>24000</v>
      </c>
      <c r="T538" s="490">
        <f t="shared" si="48"/>
        <v>-101.41999999999825</v>
      </c>
      <c r="U538" s="221">
        <f t="shared" si="49"/>
        <v>-4.2080508119437888E-3</v>
      </c>
      <c r="V538" s="490">
        <f t="shared" si="50"/>
        <v>24000</v>
      </c>
      <c r="W538" s="221" t="str">
        <f t="shared" si="51"/>
        <v/>
      </c>
      <c r="X538" s="490">
        <f t="shared" si="52"/>
        <v>0</v>
      </c>
      <c r="Y538" s="221">
        <f t="shared" si="53"/>
        <v>0</v>
      </c>
    </row>
    <row r="539" spans="1:25" ht="36.75" customHeight="1">
      <c r="A539" s="188" t="s">
        <v>2763</v>
      </c>
      <c r="B539" s="201" t="s">
        <v>2729</v>
      </c>
      <c r="C539" s="155" t="s">
        <v>3080</v>
      </c>
      <c r="D539" s="155" t="s">
        <v>1763</v>
      </c>
      <c r="E539" s="150" t="s">
        <v>5164</v>
      </c>
      <c r="F539" s="152" t="s">
        <v>5165</v>
      </c>
      <c r="G539" s="251" t="s">
        <v>1829</v>
      </c>
      <c r="H539" s="251" t="s">
        <v>3723</v>
      </c>
      <c r="I539" s="176" t="s">
        <v>5092</v>
      </c>
      <c r="J539" s="264" t="s">
        <v>280</v>
      </c>
      <c r="K539" s="185" t="s">
        <v>3364</v>
      </c>
      <c r="L539" s="3" t="s">
        <v>2683</v>
      </c>
      <c r="M539" s="167"/>
      <c r="N539" s="218">
        <v>0</v>
      </c>
      <c r="O539" s="219">
        <v>0</v>
      </c>
      <c r="P539" s="219">
        <v>0</v>
      </c>
      <c r="Q539" s="219">
        <v>0</v>
      </c>
      <c r="R539" s="219">
        <v>0</v>
      </c>
      <c r="S539" s="220">
        <v>0</v>
      </c>
      <c r="T539" s="490">
        <f t="shared" si="48"/>
        <v>0</v>
      </c>
      <c r="U539" s="221" t="str">
        <f t="shared" si="49"/>
        <v/>
      </c>
      <c r="V539" s="490">
        <f t="shared" si="50"/>
        <v>0</v>
      </c>
      <c r="W539" s="221" t="str">
        <f t="shared" si="51"/>
        <v/>
      </c>
      <c r="X539" s="490">
        <f t="shared" si="52"/>
        <v>0</v>
      </c>
      <c r="Y539" s="221" t="str">
        <f t="shared" si="53"/>
        <v/>
      </c>
    </row>
    <row r="540" spans="1:25" ht="36.75" customHeight="1">
      <c r="A540" s="188" t="s">
        <v>3605</v>
      </c>
      <c r="B540" s="201" t="s">
        <v>2729</v>
      </c>
      <c r="C540" s="155" t="s">
        <v>3080</v>
      </c>
      <c r="D540" s="155" t="s">
        <v>1728</v>
      </c>
      <c r="E540" s="150" t="s">
        <v>5166</v>
      </c>
      <c r="F540" s="152" t="s">
        <v>5167</v>
      </c>
      <c r="G540" s="251" t="s">
        <v>1831</v>
      </c>
      <c r="H540" s="251" t="s">
        <v>3725</v>
      </c>
      <c r="I540" s="176" t="s">
        <v>5095</v>
      </c>
      <c r="J540" s="264" t="s">
        <v>280</v>
      </c>
      <c r="K540" s="185" t="s">
        <v>3364</v>
      </c>
      <c r="L540" s="3" t="s">
        <v>2683</v>
      </c>
      <c r="M540" s="167"/>
      <c r="N540" s="218">
        <v>0</v>
      </c>
      <c r="O540" s="219">
        <v>0</v>
      </c>
      <c r="P540" s="219">
        <v>0</v>
      </c>
      <c r="Q540" s="219">
        <v>0</v>
      </c>
      <c r="R540" s="219">
        <v>0</v>
      </c>
      <c r="S540" s="220">
        <v>0</v>
      </c>
      <c r="T540" s="490">
        <f t="shared" si="48"/>
        <v>0</v>
      </c>
      <c r="U540" s="221" t="str">
        <f t="shared" si="49"/>
        <v/>
      </c>
      <c r="V540" s="490">
        <f t="shared" si="50"/>
        <v>0</v>
      </c>
      <c r="W540" s="221" t="str">
        <f t="shared" si="51"/>
        <v/>
      </c>
      <c r="X540" s="490">
        <f t="shared" si="52"/>
        <v>0</v>
      </c>
      <c r="Y540" s="221" t="str">
        <f t="shared" si="53"/>
        <v/>
      </c>
    </row>
    <row r="541" spans="1:25" ht="36.75" customHeight="1">
      <c r="A541" s="188" t="s">
        <v>2764</v>
      </c>
      <c r="B541" s="201" t="s">
        <v>2729</v>
      </c>
      <c r="C541" s="155" t="s">
        <v>3080</v>
      </c>
      <c r="D541" s="155" t="s">
        <v>1919</v>
      </c>
      <c r="E541" s="150" t="s">
        <v>5307</v>
      </c>
      <c r="F541" s="152" t="s">
        <v>5168</v>
      </c>
      <c r="G541" s="251" t="s">
        <v>1451</v>
      </c>
      <c r="H541" s="251" t="s">
        <v>3727</v>
      </c>
      <c r="I541" s="176" t="s">
        <v>5102</v>
      </c>
      <c r="J541" s="264" t="s">
        <v>3365</v>
      </c>
      <c r="K541" s="185" t="s">
        <v>3366</v>
      </c>
      <c r="L541" s="3" t="s">
        <v>2683</v>
      </c>
      <c r="M541" s="167"/>
      <c r="N541" s="218">
        <v>8957</v>
      </c>
      <c r="O541" s="219">
        <v>0</v>
      </c>
      <c r="P541" s="219">
        <v>9000</v>
      </c>
      <c r="Q541" s="219">
        <v>9000</v>
      </c>
      <c r="R541" s="219">
        <v>9000</v>
      </c>
      <c r="S541" s="220">
        <v>9000</v>
      </c>
      <c r="T541" s="490">
        <f t="shared" si="48"/>
        <v>43</v>
      </c>
      <c r="U541" s="221">
        <f t="shared" si="49"/>
        <v>4.8007145249525512E-3</v>
      </c>
      <c r="V541" s="490">
        <f t="shared" si="50"/>
        <v>9000</v>
      </c>
      <c r="W541" s="221" t="str">
        <f t="shared" si="51"/>
        <v/>
      </c>
      <c r="X541" s="490">
        <f t="shared" si="52"/>
        <v>0</v>
      </c>
      <c r="Y541" s="221">
        <f t="shared" si="53"/>
        <v>0</v>
      </c>
    </row>
    <row r="542" spans="1:25" ht="36.75" customHeight="1">
      <c r="A542" s="188" t="s">
        <v>3606</v>
      </c>
      <c r="B542" s="201" t="s">
        <v>2729</v>
      </c>
      <c r="C542" s="155" t="s">
        <v>3080</v>
      </c>
      <c r="D542" s="155" t="s">
        <v>3637</v>
      </c>
      <c r="E542" s="150" t="s">
        <v>5169</v>
      </c>
      <c r="F542" s="152" t="s">
        <v>5170</v>
      </c>
      <c r="G542" s="251" t="s">
        <v>1453</v>
      </c>
      <c r="H542" s="251" t="s">
        <v>3729</v>
      </c>
      <c r="I542" s="176" t="s">
        <v>5105</v>
      </c>
      <c r="J542" s="264" t="s">
        <v>3365</v>
      </c>
      <c r="K542" s="185" t="s">
        <v>3366</v>
      </c>
      <c r="L542" s="3" t="s">
        <v>2683</v>
      </c>
      <c r="M542" s="167"/>
      <c r="N542" s="218">
        <v>0</v>
      </c>
      <c r="O542" s="219">
        <v>0</v>
      </c>
      <c r="P542" s="219">
        <v>0</v>
      </c>
      <c r="Q542" s="219">
        <v>0</v>
      </c>
      <c r="R542" s="219">
        <v>0</v>
      </c>
      <c r="S542" s="220">
        <v>0</v>
      </c>
      <c r="T542" s="490">
        <f t="shared" si="48"/>
        <v>0</v>
      </c>
      <c r="U542" s="221" t="str">
        <f t="shared" si="49"/>
        <v/>
      </c>
      <c r="V542" s="490">
        <f t="shared" si="50"/>
        <v>0</v>
      </c>
      <c r="W542" s="221" t="str">
        <f t="shared" si="51"/>
        <v/>
      </c>
      <c r="X542" s="490">
        <f t="shared" si="52"/>
        <v>0</v>
      </c>
      <c r="Y542" s="221" t="str">
        <f t="shared" si="53"/>
        <v/>
      </c>
    </row>
    <row r="543" spans="1:25" ht="36.75" customHeight="1">
      <c r="A543" s="188" t="s">
        <v>2765</v>
      </c>
      <c r="B543" s="201" t="s">
        <v>2729</v>
      </c>
      <c r="C543" s="155" t="s">
        <v>3080</v>
      </c>
      <c r="D543" s="155" t="s">
        <v>2727</v>
      </c>
      <c r="E543" s="150" t="s">
        <v>5171</v>
      </c>
      <c r="F543" s="152" t="s">
        <v>5172</v>
      </c>
      <c r="G543" s="250" t="s">
        <v>1829</v>
      </c>
      <c r="H543" s="250" t="s">
        <v>3723</v>
      </c>
      <c r="I543" s="175" t="s">
        <v>5092</v>
      </c>
      <c r="J543" s="263" t="s">
        <v>280</v>
      </c>
      <c r="K543" s="184" t="s">
        <v>3364</v>
      </c>
      <c r="L543" s="3" t="s">
        <v>2683</v>
      </c>
      <c r="M543" s="167"/>
      <c r="N543" s="218">
        <v>964.51</v>
      </c>
      <c r="O543" s="219">
        <v>4510</v>
      </c>
      <c r="P543" s="219">
        <v>4510</v>
      </c>
      <c r="Q543" s="219">
        <v>5770</v>
      </c>
      <c r="R543" s="219">
        <v>6890</v>
      </c>
      <c r="S543" s="220">
        <v>6890</v>
      </c>
      <c r="T543" s="490">
        <f t="shared" si="48"/>
        <v>4805.49</v>
      </c>
      <c r="U543" s="221">
        <f t="shared" si="49"/>
        <v>4.9823122621849434</v>
      </c>
      <c r="V543" s="490">
        <f t="shared" si="50"/>
        <v>1260</v>
      </c>
      <c r="W543" s="221">
        <f t="shared" si="51"/>
        <v>0.2793791574279379</v>
      </c>
      <c r="X543" s="490">
        <f t="shared" si="52"/>
        <v>1260</v>
      </c>
      <c r="Y543" s="221">
        <f t="shared" si="53"/>
        <v>0.2793791574279379</v>
      </c>
    </row>
    <row r="544" spans="1:25" ht="36.75" customHeight="1">
      <c r="A544" s="188" t="s">
        <v>3607</v>
      </c>
      <c r="B544" s="201" t="s">
        <v>2729</v>
      </c>
      <c r="C544" s="155" t="s">
        <v>3080</v>
      </c>
      <c r="D544" s="155" t="s">
        <v>3083</v>
      </c>
      <c r="E544" s="150" t="s">
        <v>5173</v>
      </c>
      <c r="F544" s="152" t="s">
        <v>5174</v>
      </c>
      <c r="G544" s="250" t="s">
        <v>1831</v>
      </c>
      <c r="H544" s="250" t="s">
        <v>3725</v>
      </c>
      <c r="I544" s="175" t="s">
        <v>5095</v>
      </c>
      <c r="J544" s="263" t="s">
        <v>280</v>
      </c>
      <c r="K544" s="184" t="s">
        <v>3364</v>
      </c>
      <c r="L544" s="3" t="s">
        <v>2683</v>
      </c>
      <c r="M544" s="167"/>
      <c r="N544" s="218">
        <v>0</v>
      </c>
      <c r="O544" s="219">
        <v>0</v>
      </c>
      <c r="P544" s="219">
        <v>0</v>
      </c>
      <c r="Q544" s="219">
        <v>0</v>
      </c>
      <c r="R544" s="219">
        <v>0</v>
      </c>
      <c r="S544" s="220">
        <v>0</v>
      </c>
      <c r="T544" s="490">
        <f t="shared" si="48"/>
        <v>0</v>
      </c>
      <c r="U544" s="221" t="str">
        <f t="shared" si="49"/>
        <v/>
      </c>
      <c r="V544" s="490">
        <f t="shared" si="50"/>
        <v>0</v>
      </c>
      <c r="W544" s="221" t="str">
        <f t="shared" si="51"/>
        <v/>
      </c>
      <c r="X544" s="490">
        <f t="shared" si="52"/>
        <v>0</v>
      </c>
      <c r="Y544" s="221" t="str">
        <f t="shared" si="53"/>
        <v/>
      </c>
    </row>
    <row r="545" spans="1:25" ht="36.75" customHeight="1">
      <c r="A545" s="188" t="s">
        <v>2766</v>
      </c>
      <c r="B545" s="201" t="s">
        <v>2729</v>
      </c>
      <c r="C545" s="155" t="s">
        <v>3080</v>
      </c>
      <c r="D545" s="155" t="s">
        <v>102</v>
      </c>
      <c r="E545" s="150" t="s">
        <v>5175</v>
      </c>
      <c r="F545" s="152" t="s">
        <v>5176</v>
      </c>
      <c r="G545" s="250" t="s">
        <v>1451</v>
      </c>
      <c r="H545" s="250" t="s">
        <v>3727</v>
      </c>
      <c r="I545" s="175" t="s">
        <v>5102</v>
      </c>
      <c r="J545" s="263" t="s">
        <v>3365</v>
      </c>
      <c r="K545" s="184" t="s">
        <v>3366</v>
      </c>
      <c r="L545" s="3" t="s">
        <v>2683</v>
      </c>
      <c r="M545" s="167"/>
      <c r="N545" s="218">
        <v>169824.29</v>
      </c>
      <c r="O545" s="219">
        <v>391290</v>
      </c>
      <c r="P545" s="219">
        <v>391290</v>
      </c>
      <c r="Q545" s="219">
        <v>501210</v>
      </c>
      <c r="R545" s="219">
        <v>597500</v>
      </c>
      <c r="S545" s="220">
        <v>597500</v>
      </c>
      <c r="T545" s="490">
        <f t="shared" si="48"/>
        <v>331385.70999999996</v>
      </c>
      <c r="U545" s="221">
        <f t="shared" si="49"/>
        <v>1.9513445926963684</v>
      </c>
      <c r="V545" s="490">
        <f t="shared" si="50"/>
        <v>109920</v>
      </c>
      <c r="W545" s="221">
        <f t="shared" si="51"/>
        <v>0.28091696695545504</v>
      </c>
      <c r="X545" s="490">
        <f t="shared" si="52"/>
        <v>109920</v>
      </c>
      <c r="Y545" s="221">
        <f t="shared" si="53"/>
        <v>0.28091696695545504</v>
      </c>
    </row>
    <row r="546" spans="1:25" ht="36.75" customHeight="1">
      <c r="A546" s="188" t="s">
        <v>3608</v>
      </c>
      <c r="B546" s="201" t="s">
        <v>2729</v>
      </c>
      <c r="C546" s="155" t="s">
        <v>3080</v>
      </c>
      <c r="D546" s="155" t="s">
        <v>3943</v>
      </c>
      <c r="E546" s="150" t="s">
        <v>5177</v>
      </c>
      <c r="F546" s="152" t="s">
        <v>5178</v>
      </c>
      <c r="G546" s="250" t="s">
        <v>1453</v>
      </c>
      <c r="H546" s="250" t="s">
        <v>3729</v>
      </c>
      <c r="I546" s="175" t="s">
        <v>5105</v>
      </c>
      <c r="J546" s="263" t="s">
        <v>3365</v>
      </c>
      <c r="K546" s="184" t="s">
        <v>3366</v>
      </c>
      <c r="L546" s="3" t="s">
        <v>2683</v>
      </c>
      <c r="M546" s="167"/>
      <c r="N546" s="218">
        <v>0</v>
      </c>
      <c r="O546" s="219">
        <v>23660</v>
      </c>
      <c r="P546" s="219">
        <v>23660</v>
      </c>
      <c r="Q546" s="219">
        <v>30320</v>
      </c>
      <c r="R546" s="219">
        <v>36110</v>
      </c>
      <c r="S546" s="220">
        <v>36110</v>
      </c>
      <c r="T546" s="490">
        <f t="shared" si="48"/>
        <v>30320</v>
      </c>
      <c r="U546" s="221" t="str">
        <f t="shared" si="49"/>
        <v/>
      </c>
      <c r="V546" s="490">
        <f t="shared" si="50"/>
        <v>6660</v>
      </c>
      <c r="W546" s="221">
        <f t="shared" si="51"/>
        <v>0.28148774302620455</v>
      </c>
      <c r="X546" s="490">
        <f t="shared" si="52"/>
        <v>6660</v>
      </c>
      <c r="Y546" s="221">
        <f t="shared" si="53"/>
        <v>0.28148774302620455</v>
      </c>
    </row>
    <row r="547" spans="1:25" ht="21">
      <c r="A547" s="187" t="s">
        <v>2767</v>
      </c>
      <c r="B547" s="213" t="s">
        <v>3678</v>
      </c>
      <c r="C547" s="214" t="s">
        <v>3671</v>
      </c>
      <c r="D547" s="214" t="s">
        <v>3672</v>
      </c>
      <c r="E547" s="215" t="s">
        <v>2769</v>
      </c>
      <c r="F547" s="215" t="s">
        <v>2768</v>
      </c>
      <c r="G547" s="249"/>
      <c r="H547" s="249"/>
      <c r="I547" s="216"/>
      <c r="J547" s="262"/>
      <c r="K547" s="217"/>
      <c r="L547" s="282"/>
      <c r="M547" s="228"/>
      <c r="N547" s="218">
        <v>0</v>
      </c>
      <c r="O547" s="219">
        <v>0</v>
      </c>
      <c r="P547" s="219">
        <v>0</v>
      </c>
      <c r="Q547" s="219">
        <v>0</v>
      </c>
      <c r="R547" s="219">
        <v>0</v>
      </c>
      <c r="S547" s="220">
        <v>0</v>
      </c>
      <c r="T547" s="490">
        <f t="shared" si="48"/>
        <v>0</v>
      </c>
      <c r="U547" s="221" t="str">
        <f t="shared" si="49"/>
        <v/>
      </c>
      <c r="V547" s="490">
        <f t="shared" si="50"/>
        <v>0</v>
      </c>
      <c r="W547" s="221" t="str">
        <f t="shared" si="51"/>
        <v/>
      </c>
      <c r="X547" s="490">
        <f t="shared" si="52"/>
        <v>0</v>
      </c>
      <c r="Y547" s="221" t="str">
        <f t="shared" si="53"/>
        <v/>
      </c>
    </row>
    <row r="548" spans="1:25" ht="26.25" customHeight="1">
      <c r="A548" s="189" t="s">
        <v>2770</v>
      </c>
      <c r="B548" s="200" t="s">
        <v>3678</v>
      </c>
      <c r="C548" s="164" t="s">
        <v>3673</v>
      </c>
      <c r="D548" s="164" t="s">
        <v>3672</v>
      </c>
      <c r="E548" s="156" t="s">
        <v>2772</v>
      </c>
      <c r="F548" s="151" t="s">
        <v>2771</v>
      </c>
      <c r="G548" s="250"/>
      <c r="H548" s="250"/>
      <c r="I548" s="175"/>
      <c r="J548" s="263"/>
      <c r="K548" s="184"/>
      <c r="M548" s="167"/>
      <c r="N548" s="218">
        <v>0</v>
      </c>
      <c r="O548" s="219">
        <v>0</v>
      </c>
      <c r="P548" s="219">
        <v>0</v>
      </c>
      <c r="Q548" s="219">
        <v>0</v>
      </c>
      <c r="R548" s="219">
        <v>0</v>
      </c>
      <c r="S548" s="220">
        <v>0</v>
      </c>
      <c r="T548" s="490">
        <f t="shared" si="48"/>
        <v>0</v>
      </c>
      <c r="U548" s="221" t="str">
        <f t="shared" si="49"/>
        <v/>
      </c>
      <c r="V548" s="490">
        <f t="shared" si="50"/>
        <v>0</v>
      </c>
      <c r="W548" s="221" t="str">
        <f t="shared" si="51"/>
        <v/>
      </c>
      <c r="X548" s="490">
        <f t="shared" si="52"/>
        <v>0</v>
      </c>
      <c r="Y548" s="221" t="str">
        <f t="shared" si="53"/>
        <v/>
      </c>
    </row>
    <row r="549" spans="1:25" ht="26.25" customHeight="1">
      <c r="A549" s="188" t="s">
        <v>2773</v>
      </c>
      <c r="B549" s="201" t="s">
        <v>3678</v>
      </c>
      <c r="C549" s="155" t="s">
        <v>3673</v>
      </c>
      <c r="D549" s="155" t="s">
        <v>3670</v>
      </c>
      <c r="E549" s="150" t="s">
        <v>5179</v>
      </c>
      <c r="F549" s="152" t="s">
        <v>5180</v>
      </c>
      <c r="G549" s="250" t="s">
        <v>1461</v>
      </c>
      <c r="H549" s="250" t="s">
        <v>3609</v>
      </c>
      <c r="I549" s="175" t="s">
        <v>5181</v>
      </c>
      <c r="J549" s="263" t="s">
        <v>280</v>
      </c>
      <c r="K549" s="184" t="s">
        <v>3364</v>
      </c>
      <c r="L549" s="3" t="s">
        <v>2683</v>
      </c>
      <c r="M549" s="167"/>
      <c r="N549" s="218">
        <v>3718247.68</v>
      </c>
      <c r="O549" s="219">
        <v>3789000</v>
      </c>
      <c r="P549" s="219">
        <v>4048000</v>
      </c>
      <c r="Q549" s="219">
        <v>4163000</v>
      </c>
      <c r="R549" s="219">
        <v>4192000</v>
      </c>
      <c r="S549" s="220">
        <v>4192000</v>
      </c>
      <c r="T549" s="490">
        <f t="shared" si="48"/>
        <v>444752.31999999983</v>
      </c>
      <c r="U549" s="221">
        <f t="shared" si="49"/>
        <v>0.11961341962028732</v>
      </c>
      <c r="V549" s="490">
        <f t="shared" si="50"/>
        <v>374000</v>
      </c>
      <c r="W549" s="221">
        <f t="shared" si="51"/>
        <v>9.8706782792293488E-2</v>
      </c>
      <c r="X549" s="490">
        <f t="shared" si="52"/>
        <v>115000</v>
      </c>
      <c r="Y549" s="221">
        <f t="shared" si="53"/>
        <v>2.8409090909090908E-2</v>
      </c>
    </row>
    <row r="550" spans="1:25" ht="26.25" customHeight="1">
      <c r="A550" s="188" t="s">
        <v>3610</v>
      </c>
      <c r="B550" s="201" t="s">
        <v>3678</v>
      </c>
      <c r="C550" s="155" t="s">
        <v>3673</v>
      </c>
      <c r="D550" s="155" t="s">
        <v>3310</v>
      </c>
      <c r="E550" s="150" t="s">
        <v>5182</v>
      </c>
      <c r="F550" s="152" t="s">
        <v>5183</v>
      </c>
      <c r="G550" s="250" t="s">
        <v>1463</v>
      </c>
      <c r="H550" s="250" t="s">
        <v>3611</v>
      </c>
      <c r="I550" s="175" t="s">
        <v>5184</v>
      </c>
      <c r="J550" s="263" t="s">
        <v>280</v>
      </c>
      <c r="K550" s="184" t="s">
        <v>3364</v>
      </c>
      <c r="L550" s="3" t="s">
        <v>2683</v>
      </c>
      <c r="M550" s="167"/>
      <c r="N550" s="218">
        <v>66165.929999999993</v>
      </c>
      <c r="O550" s="219">
        <v>216000</v>
      </c>
      <c r="P550" s="219">
        <v>133000</v>
      </c>
      <c r="Q550" s="219">
        <v>102000</v>
      </c>
      <c r="R550" s="219">
        <v>102000</v>
      </c>
      <c r="S550" s="220">
        <v>102000</v>
      </c>
      <c r="T550" s="490">
        <f t="shared" si="48"/>
        <v>35834.070000000007</v>
      </c>
      <c r="U550" s="221">
        <f t="shared" si="49"/>
        <v>0.5415788760167054</v>
      </c>
      <c r="V550" s="490">
        <f t="shared" si="50"/>
        <v>-114000</v>
      </c>
      <c r="W550" s="221">
        <f t="shared" si="51"/>
        <v>-0.52777777777777779</v>
      </c>
      <c r="X550" s="490">
        <f t="shared" si="52"/>
        <v>-31000</v>
      </c>
      <c r="Y550" s="221">
        <f t="shared" si="53"/>
        <v>-0.23308270676691728</v>
      </c>
    </row>
    <row r="551" spans="1:25" ht="36.75" customHeight="1">
      <c r="A551" s="188" t="s">
        <v>1994</v>
      </c>
      <c r="B551" s="201" t="s">
        <v>3678</v>
      </c>
      <c r="C551" s="155" t="s">
        <v>3673</v>
      </c>
      <c r="D551" s="155" t="s">
        <v>3680</v>
      </c>
      <c r="E551" s="150" t="s">
        <v>5185</v>
      </c>
      <c r="F551" s="152" t="s">
        <v>5186</v>
      </c>
      <c r="G551" s="250" t="s">
        <v>1461</v>
      </c>
      <c r="H551" s="250" t="s">
        <v>3609</v>
      </c>
      <c r="I551" s="175" t="s">
        <v>5181</v>
      </c>
      <c r="J551" s="263" t="s">
        <v>280</v>
      </c>
      <c r="K551" s="184" t="s">
        <v>3364</v>
      </c>
      <c r="L551" s="3" t="s">
        <v>2683</v>
      </c>
      <c r="M551" s="167"/>
      <c r="N551" s="218">
        <v>0</v>
      </c>
      <c r="O551" s="219">
        <v>0</v>
      </c>
      <c r="P551" s="219">
        <v>0</v>
      </c>
      <c r="Q551" s="219">
        <v>0</v>
      </c>
      <c r="R551" s="219">
        <v>0</v>
      </c>
      <c r="S551" s="220">
        <v>0</v>
      </c>
      <c r="T551" s="490">
        <f t="shared" si="48"/>
        <v>0</v>
      </c>
      <c r="U551" s="221" t="str">
        <f t="shared" si="49"/>
        <v/>
      </c>
      <c r="V551" s="490">
        <f t="shared" si="50"/>
        <v>0</v>
      </c>
      <c r="W551" s="221" t="str">
        <f t="shared" si="51"/>
        <v/>
      </c>
      <c r="X551" s="490">
        <f t="shared" si="52"/>
        <v>0</v>
      </c>
      <c r="Y551" s="221" t="str">
        <f t="shared" si="53"/>
        <v/>
      </c>
    </row>
    <row r="552" spans="1:25" ht="36.75" customHeight="1">
      <c r="A552" s="188" t="s">
        <v>3612</v>
      </c>
      <c r="B552" s="201" t="s">
        <v>3678</v>
      </c>
      <c r="C552" s="155" t="s">
        <v>3673</v>
      </c>
      <c r="D552" s="155" t="s">
        <v>1756</v>
      </c>
      <c r="E552" s="150" t="s">
        <v>5187</v>
      </c>
      <c r="F552" s="152" t="s">
        <v>5188</v>
      </c>
      <c r="G552" s="250" t="s">
        <v>1463</v>
      </c>
      <c r="H552" s="250" t="s">
        <v>3611</v>
      </c>
      <c r="I552" s="175" t="s">
        <v>5184</v>
      </c>
      <c r="J552" s="263" t="s">
        <v>280</v>
      </c>
      <c r="K552" s="184" t="s">
        <v>3364</v>
      </c>
      <c r="L552" s="3" t="s">
        <v>2683</v>
      </c>
      <c r="M552" s="167"/>
      <c r="N552" s="218">
        <v>0</v>
      </c>
      <c r="O552" s="219">
        <v>0</v>
      </c>
      <c r="P552" s="219">
        <v>0</v>
      </c>
      <c r="Q552" s="219">
        <v>0</v>
      </c>
      <c r="R552" s="219">
        <v>0</v>
      </c>
      <c r="S552" s="220">
        <v>0</v>
      </c>
      <c r="T552" s="490">
        <f t="shared" si="48"/>
        <v>0</v>
      </c>
      <c r="U552" s="221" t="str">
        <f t="shared" si="49"/>
        <v/>
      </c>
      <c r="V552" s="490">
        <f t="shared" si="50"/>
        <v>0</v>
      </c>
      <c r="W552" s="221" t="str">
        <f t="shared" si="51"/>
        <v/>
      </c>
      <c r="X552" s="490">
        <f t="shared" si="52"/>
        <v>0</v>
      </c>
      <c r="Y552" s="221" t="str">
        <f t="shared" si="53"/>
        <v/>
      </c>
    </row>
    <row r="553" spans="1:25" ht="26.25" customHeight="1">
      <c r="A553" s="188" t="s">
        <v>1995</v>
      </c>
      <c r="B553" s="201" t="s">
        <v>3678</v>
      </c>
      <c r="C553" s="155" t="s">
        <v>3673</v>
      </c>
      <c r="D553" s="155" t="s">
        <v>3082</v>
      </c>
      <c r="E553" s="150" t="s">
        <v>5189</v>
      </c>
      <c r="F553" s="152" t="s">
        <v>5190</v>
      </c>
      <c r="G553" s="250" t="s">
        <v>1469</v>
      </c>
      <c r="H553" s="250" t="s">
        <v>3613</v>
      </c>
      <c r="I553" s="175" t="s">
        <v>5191</v>
      </c>
      <c r="J553" s="263" t="s">
        <v>3365</v>
      </c>
      <c r="K553" s="184" t="s">
        <v>3366</v>
      </c>
      <c r="L553" s="3" t="s">
        <v>2683</v>
      </c>
      <c r="M553" s="167"/>
      <c r="N553" s="218">
        <v>28868330.699999999</v>
      </c>
      <c r="O553" s="219">
        <v>29862000</v>
      </c>
      <c r="P553" s="219">
        <v>29740000</v>
      </c>
      <c r="Q553" s="219">
        <v>30177000</v>
      </c>
      <c r="R553" s="219">
        <v>30331000</v>
      </c>
      <c r="S553" s="220">
        <v>30331000</v>
      </c>
      <c r="T553" s="490">
        <f t="shared" si="48"/>
        <v>1308669.3000000007</v>
      </c>
      <c r="U553" s="221">
        <f t="shared" si="49"/>
        <v>4.5332350997350904E-2</v>
      </c>
      <c r="V553" s="490">
        <f t="shared" si="50"/>
        <v>315000</v>
      </c>
      <c r="W553" s="221">
        <f t="shared" si="51"/>
        <v>1.0548523206751054E-2</v>
      </c>
      <c r="X553" s="490">
        <f t="shared" si="52"/>
        <v>437000</v>
      </c>
      <c r="Y553" s="221">
        <f t="shared" si="53"/>
        <v>1.4694014794889038E-2</v>
      </c>
    </row>
    <row r="554" spans="1:25" ht="26.25" customHeight="1">
      <c r="A554" s="188" t="s">
        <v>3614</v>
      </c>
      <c r="B554" s="201" t="s">
        <v>3678</v>
      </c>
      <c r="C554" s="155" t="s">
        <v>3673</v>
      </c>
      <c r="D554" s="155" t="s">
        <v>3311</v>
      </c>
      <c r="E554" s="150" t="s">
        <v>5192</v>
      </c>
      <c r="F554" s="152" t="s">
        <v>5193</v>
      </c>
      <c r="G554" s="250" t="s">
        <v>1471</v>
      </c>
      <c r="H554" s="250" t="s">
        <v>3615</v>
      </c>
      <c r="I554" s="175" t="s">
        <v>5194</v>
      </c>
      <c r="J554" s="263" t="s">
        <v>3365</v>
      </c>
      <c r="K554" s="184" t="s">
        <v>3366</v>
      </c>
      <c r="L554" s="3" t="s">
        <v>2683</v>
      </c>
      <c r="M554" s="167"/>
      <c r="N554" s="218">
        <v>1936481.38</v>
      </c>
      <c r="O554" s="219">
        <v>2168000</v>
      </c>
      <c r="P554" s="219">
        <v>1940000</v>
      </c>
      <c r="Q554" s="219">
        <v>2079000</v>
      </c>
      <c r="R554" s="219">
        <v>2094000</v>
      </c>
      <c r="S554" s="220">
        <v>2094000</v>
      </c>
      <c r="T554" s="490">
        <f t="shared" si="48"/>
        <v>142518.62000000011</v>
      </c>
      <c r="U554" s="221">
        <f t="shared" si="49"/>
        <v>7.3596690095724088E-2</v>
      </c>
      <c r="V554" s="490">
        <f t="shared" si="50"/>
        <v>-89000</v>
      </c>
      <c r="W554" s="221">
        <f t="shared" si="51"/>
        <v>-4.1051660516605165E-2</v>
      </c>
      <c r="X554" s="490">
        <f t="shared" si="52"/>
        <v>139000</v>
      </c>
      <c r="Y554" s="221">
        <f t="shared" si="53"/>
        <v>7.1649484536082469E-2</v>
      </c>
    </row>
    <row r="555" spans="1:25" ht="36.75" customHeight="1">
      <c r="A555" s="188" t="s">
        <v>1996</v>
      </c>
      <c r="B555" s="201" t="s">
        <v>3678</v>
      </c>
      <c r="C555" s="155" t="s">
        <v>3673</v>
      </c>
      <c r="D555" s="155" t="s">
        <v>1763</v>
      </c>
      <c r="E555" s="150" t="s">
        <v>5195</v>
      </c>
      <c r="F555" s="152" t="s">
        <v>5196</v>
      </c>
      <c r="G555" s="250" t="s">
        <v>1469</v>
      </c>
      <c r="H555" s="250" t="s">
        <v>3613</v>
      </c>
      <c r="I555" s="175" t="s">
        <v>5191</v>
      </c>
      <c r="J555" s="263" t="s">
        <v>3365</v>
      </c>
      <c r="K555" s="184" t="s">
        <v>3366</v>
      </c>
      <c r="L555" s="3" t="s">
        <v>2683</v>
      </c>
      <c r="M555" s="167"/>
      <c r="N555" s="218">
        <v>0</v>
      </c>
      <c r="O555" s="219">
        <v>0</v>
      </c>
      <c r="P555" s="219">
        <v>3136.1</v>
      </c>
      <c r="Q555" s="219">
        <v>2000</v>
      </c>
      <c r="R555" s="219">
        <v>2000</v>
      </c>
      <c r="S555" s="220">
        <v>2000</v>
      </c>
      <c r="T555" s="490">
        <f t="shared" si="48"/>
        <v>2000</v>
      </c>
      <c r="U555" s="221" t="str">
        <f t="shared" si="49"/>
        <v/>
      </c>
      <c r="V555" s="490">
        <f t="shared" si="50"/>
        <v>2000</v>
      </c>
      <c r="W555" s="221" t="str">
        <f t="shared" si="51"/>
        <v/>
      </c>
      <c r="X555" s="490">
        <f t="shared" si="52"/>
        <v>-1136.0999999999999</v>
      </c>
      <c r="Y555" s="221">
        <f t="shared" si="53"/>
        <v>-0.36226523388922544</v>
      </c>
    </row>
    <row r="556" spans="1:25" ht="36.75" customHeight="1">
      <c r="A556" s="188" t="s">
        <v>3616</v>
      </c>
      <c r="B556" s="201" t="s">
        <v>3678</v>
      </c>
      <c r="C556" s="155" t="s">
        <v>3673</v>
      </c>
      <c r="D556" s="155" t="s">
        <v>1728</v>
      </c>
      <c r="E556" s="150" t="s">
        <v>5197</v>
      </c>
      <c r="F556" s="152" t="s">
        <v>5198</v>
      </c>
      <c r="G556" s="250" t="s">
        <v>1471</v>
      </c>
      <c r="H556" s="250" t="s">
        <v>3615</v>
      </c>
      <c r="I556" s="175" t="s">
        <v>5194</v>
      </c>
      <c r="J556" s="263" t="s">
        <v>3365</v>
      </c>
      <c r="K556" s="184" t="s">
        <v>3366</v>
      </c>
      <c r="L556" s="3" t="s">
        <v>2683</v>
      </c>
      <c r="M556" s="167"/>
      <c r="N556" s="218">
        <v>0</v>
      </c>
      <c r="O556" s="219">
        <v>0</v>
      </c>
      <c r="P556" s="219">
        <v>0</v>
      </c>
      <c r="Q556" s="219">
        <v>0</v>
      </c>
      <c r="R556" s="219">
        <v>0</v>
      </c>
      <c r="S556" s="220">
        <v>0</v>
      </c>
      <c r="T556" s="490">
        <f t="shared" si="48"/>
        <v>0</v>
      </c>
      <c r="U556" s="221" t="str">
        <f t="shared" si="49"/>
        <v/>
      </c>
      <c r="V556" s="490">
        <f t="shared" si="50"/>
        <v>0</v>
      </c>
      <c r="W556" s="221" t="str">
        <f t="shared" si="51"/>
        <v/>
      </c>
      <c r="X556" s="490">
        <f t="shared" si="52"/>
        <v>0</v>
      </c>
      <c r="Y556" s="221" t="str">
        <f t="shared" si="53"/>
        <v/>
      </c>
    </row>
    <row r="557" spans="1:25" ht="26.25" customHeight="1">
      <c r="A557" s="191" t="s">
        <v>1997</v>
      </c>
      <c r="B557" s="203" t="s">
        <v>3678</v>
      </c>
      <c r="C557" s="160" t="s">
        <v>3674</v>
      </c>
      <c r="D557" s="160" t="s">
        <v>3672</v>
      </c>
      <c r="E557" s="151" t="s">
        <v>1999</v>
      </c>
      <c r="F557" s="151" t="s">
        <v>1998</v>
      </c>
      <c r="G557" s="250"/>
      <c r="H557" s="250"/>
      <c r="I557" s="175"/>
      <c r="J557" s="263"/>
      <c r="K557" s="184"/>
      <c r="M557" s="167"/>
      <c r="N557" s="218">
        <v>0</v>
      </c>
      <c r="O557" s="219">
        <v>0</v>
      </c>
      <c r="P557" s="219">
        <v>0</v>
      </c>
      <c r="Q557" s="219">
        <v>0</v>
      </c>
      <c r="R557" s="219">
        <v>0</v>
      </c>
      <c r="S557" s="220">
        <v>0</v>
      </c>
      <c r="T557" s="490">
        <f t="shared" si="48"/>
        <v>0</v>
      </c>
      <c r="U557" s="221" t="str">
        <f t="shared" si="49"/>
        <v/>
      </c>
      <c r="V557" s="490">
        <f t="shared" si="50"/>
        <v>0</v>
      </c>
      <c r="W557" s="221" t="str">
        <f t="shared" si="51"/>
        <v/>
      </c>
      <c r="X557" s="490">
        <f t="shared" si="52"/>
        <v>0</v>
      </c>
      <c r="Y557" s="221" t="str">
        <f t="shared" si="53"/>
        <v/>
      </c>
    </row>
    <row r="558" spans="1:25" ht="26.25" customHeight="1">
      <c r="A558" s="190" t="s">
        <v>2000</v>
      </c>
      <c r="B558" s="202" t="s">
        <v>3678</v>
      </c>
      <c r="C558" s="157" t="s">
        <v>3674</v>
      </c>
      <c r="D558" s="157" t="s">
        <v>3670</v>
      </c>
      <c r="E558" s="152" t="s">
        <v>5199</v>
      </c>
      <c r="F558" s="152" t="s">
        <v>5200</v>
      </c>
      <c r="G558" s="250" t="s">
        <v>1461</v>
      </c>
      <c r="H558" s="250" t="s">
        <v>3609</v>
      </c>
      <c r="I558" s="175" t="s">
        <v>5181</v>
      </c>
      <c r="J558" s="263" t="s">
        <v>280</v>
      </c>
      <c r="K558" s="184" t="s">
        <v>3364</v>
      </c>
      <c r="L558" s="3" t="s">
        <v>2683</v>
      </c>
      <c r="M558" s="167"/>
      <c r="N558" s="218">
        <v>171535.12</v>
      </c>
      <c r="O558" s="219">
        <v>301000</v>
      </c>
      <c r="P558" s="219">
        <v>172000</v>
      </c>
      <c r="Q558" s="219">
        <v>172000</v>
      </c>
      <c r="R558" s="219">
        <v>172000</v>
      </c>
      <c r="S558" s="220">
        <v>172000</v>
      </c>
      <c r="T558" s="490">
        <f t="shared" si="48"/>
        <v>464.88000000000466</v>
      </c>
      <c r="U558" s="221">
        <f t="shared" si="49"/>
        <v>2.710115572834325E-3</v>
      </c>
      <c r="V558" s="490">
        <f t="shared" si="50"/>
        <v>-129000</v>
      </c>
      <c r="W558" s="221">
        <f t="shared" si="51"/>
        <v>-0.42857142857142855</v>
      </c>
      <c r="X558" s="490">
        <f t="shared" si="52"/>
        <v>0</v>
      </c>
      <c r="Y558" s="221">
        <f t="shared" si="53"/>
        <v>0</v>
      </c>
    </row>
    <row r="559" spans="1:25" ht="26.25" customHeight="1">
      <c r="A559" s="190" t="s">
        <v>3617</v>
      </c>
      <c r="B559" s="202" t="s">
        <v>3678</v>
      </c>
      <c r="C559" s="157" t="s">
        <v>3674</v>
      </c>
      <c r="D559" s="157" t="s">
        <v>3310</v>
      </c>
      <c r="E559" s="152" t="s">
        <v>5201</v>
      </c>
      <c r="F559" s="152" t="s">
        <v>5202</v>
      </c>
      <c r="G559" s="250" t="s">
        <v>1463</v>
      </c>
      <c r="H559" s="250" t="s">
        <v>3611</v>
      </c>
      <c r="I559" s="175" t="s">
        <v>5184</v>
      </c>
      <c r="J559" s="263" t="s">
        <v>280</v>
      </c>
      <c r="K559" s="184" t="s">
        <v>3364</v>
      </c>
      <c r="L559" s="3" t="s">
        <v>2683</v>
      </c>
      <c r="M559" s="167"/>
      <c r="N559" s="218">
        <v>0</v>
      </c>
      <c r="O559" s="219">
        <v>10000</v>
      </c>
      <c r="P559" s="219">
        <v>1000</v>
      </c>
      <c r="Q559" s="219">
        <v>0</v>
      </c>
      <c r="R559" s="219">
        <v>0</v>
      </c>
      <c r="S559" s="220">
        <v>0</v>
      </c>
      <c r="T559" s="490">
        <f t="shared" si="48"/>
        <v>0</v>
      </c>
      <c r="U559" s="221" t="str">
        <f t="shared" si="49"/>
        <v/>
      </c>
      <c r="V559" s="490">
        <f t="shared" si="50"/>
        <v>-10000</v>
      </c>
      <c r="W559" s="221">
        <f t="shared" si="51"/>
        <v>-1</v>
      </c>
      <c r="X559" s="490">
        <f t="shared" si="52"/>
        <v>-1000</v>
      </c>
      <c r="Y559" s="221">
        <f t="shared" si="53"/>
        <v>-1</v>
      </c>
    </row>
    <row r="560" spans="1:25" ht="26.25" customHeight="1">
      <c r="A560" s="190" t="s">
        <v>2001</v>
      </c>
      <c r="B560" s="202" t="s">
        <v>3678</v>
      </c>
      <c r="C560" s="157" t="s">
        <v>3674</v>
      </c>
      <c r="D560" s="157" t="s">
        <v>3680</v>
      </c>
      <c r="E560" s="152" t="s">
        <v>5203</v>
      </c>
      <c r="F560" s="152" t="s">
        <v>5204</v>
      </c>
      <c r="G560" s="250" t="s">
        <v>1469</v>
      </c>
      <c r="H560" s="250" t="s">
        <v>3613</v>
      </c>
      <c r="I560" s="175" t="s">
        <v>5191</v>
      </c>
      <c r="J560" s="263" t="s">
        <v>3365</v>
      </c>
      <c r="K560" s="184" t="s">
        <v>3366</v>
      </c>
      <c r="L560" s="3" t="s">
        <v>2683</v>
      </c>
      <c r="M560" s="167"/>
      <c r="N560" s="218">
        <v>292629.65000000002</v>
      </c>
      <c r="O560" s="219">
        <v>323000</v>
      </c>
      <c r="P560" s="219">
        <v>333000</v>
      </c>
      <c r="Q560" s="219">
        <v>333000</v>
      </c>
      <c r="R560" s="219">
        <v>333000</v>
      </c>
      <c r="S560" s="220">
        <v>333000</v>
      </c>
      <c r="T560" s="490">
        <f t="shared" si="48"/>
        <v>40370.349999999977</v>
      </c>
      <c r="U560" s="221">
        <f t="shared" si="49"/>
        <v>0.13795714139014953</v>
      </c>
      <c r="V560" s="490">
        <f t="shared" si="50"/>
        <v>10000</v>
      </c>
      <c r="W560" s="221">
        <f t="shared" si="51"/>
        <v>3.0959752321981424E-2</v>
      </c>
      <c r="X560" s="490">
        <f t="shared" si="52"/>
        <v>0</v>
      </c>
      <c r="Y560" s="221">
        <f t="shared" si="53"/>
        <v>0</v>
      </c>
    </row>
    <row r="561" spans="1:25" ht="26.25" customHeight="1">
      <c r="A561" s="190" t="s">
        <v>3618</v>
      </c>
      <c r="B561" s="202" t="s">
        <v>3678</v>
      </c>
      <c r="C561" s="157" t="s">
        <v>3674</v>
      </c>
      <c r="D561" s="157" t="s">
        <v>1756</v>
      </c>
      <c r="E561" s="152" t="s">
        <v>5205</v>
      </c>
      <c r="F561" s="152" t="s">
        <v>5206</v>
      </c>
      <c r="G561" s="250" t="s">
        <v>1471</v>
      </c>
      <c r="H561" s="250" t="s">
        <v>3615</v>
      </c>
      <c r="I561" s="175" t="s">
        <v>5194</v>
      </c>
      <c r="J561" s="263" t="s">
        <v>3365</v>
      </c>
      <c r="K561" s="184" t="s">
        <v>3366</v>
      </c>
      <c r="L561" s="3" t="s">
        <v>2683</v>
      </c>
      <c r="M561" s="167"/>
      <c r="N561" s="218">
        <v>13537.76</v>
      </c>
      <c r="O561" s="219">
        <v>18000</v>
      </c>
      <c r="P561" s="219">
        <v>12000</v>
      </c>
      <c r="Q561" s="219">
        <v>12000</v>
      </c>
      <c r="R561" s="219">
        <v>12000</v>
      </c>
      <c r="S561" s="220">
        <v>12000</v>
      </c>
      <c r="T561" s="490">
        <f t="shared" si="48"/>
        <v>-1537.7600000000002</v>
      </c>
      <c r="U561" s="221">
        <f t="shared" si="49"/>
        <v>-0.11359043150417795</v>
      </c>
      <c r="V561" s="490">
        <f t="shared" si="50"/>
        <v>-6000</v>
      </c>
      <c r="W561" s="221">
        <f t="shared" si="51"/>
        <v>-0.33333333333333331</v>
      </c>
      <c r="X561" s="490">
        <f t="shared" si="52"/>
        <v>0</v>
      </c>
      <c r="Y561" s="221">
        <f t="shared" si="53"/>
        <v>0</v>
      </c>
    </row>
    <row r="562" spans="1:25" ht="26.25" customHeight="1">
      <c r="A562" s="191" t="s">
        <v>2002</v>
      </c>
      <c r="B562" s="203" t="s">
        <v>3678</v>
      </c>
      <c r="C562" s="160" t="s">
        <v>3676</v>
      </c>
      <c r="D562" s="160" t="s">
        <v>3672</v>
      </c>
      <c r="E562" s="151" t="s">
        <v>2004</v>
      </c>
      <c r="F562" s="151" t="s">
        <v>2003</v>
      </c>
      <c r="G562" s="250"/>
      <c r="H562" s="250"/>
      <c r="I562" s="175"/>
      <c r="J562" s="263"/>
      <c r="K562" s="184"/>
      <c r="M562" s="167"/>
      <c r="N562" s="218">
        <v>0</v>
      </c>
      <c r="O562" s="219">
        <v>0</v>
      </c>
      <c r="P562" s="219">
        <v>0</v>
      </c>
      <c r="Q562" s="219">
        <v>0</v>
      </c>
      <c r="R562" s="219">
        <v>0</v>
      </c>
      <c r="S562" s="220">
        <v>0</v>
      </c>
      <c r="T562" s="490">
        <f t="shared" si="48"/>
        <v>0</v>
      </c>
      <c r="U562" s="221" t="str">
        <f t="shared" si="49"/>
        <v/>
      </c>
      <c r="V562" s="490">
        <f t="shared" si="50"/>
        <v>0</v>
      </c>
      <c r="W562" s="221" t="str">
        <f t="shared" si="51"/>
        <v/>
      </c>
      <c r="X562" s="490">
        <f t="shared" si="52"/>
        <v>0</v>
      </c>
      <c r="Y562" s="221" t="str">
        <f t="shared" si="53"/>
        <v/>
      </c>
    </row>
    <row r="563" spans="1:25" ht="36.75" customHeight="1">
      <c r="A563" s="190" t="s">
        <v>2005</v>
      </c>
      <c r="B563" s="202" t="s">
        <v>3678</v>
      </c>
      <c r="C563" s="157" t="s">
        <v>3676</v>
      </c>
      <c r="D563" s="157" t="s">
        <v>3670</v>
      </c>
      <c r="E563" s="152" t="s">
        <v>5207</v>
      </c>
      <c r="F563" s="152" t="s">
        <v>5208</v>
      </c>
      <c r="G563" s="250" t="s">
        <v>1461</v>
      </c>
      <c r="H563" s="250" t="s">
        <v>3609</v>
      </c>
      <c r="I563" s="175" t="s">
        <v>5181</v>
      </c>
      <c r="J563" s="263" t="s">
        <v>280</v>
      </c>
      <c r="K563" s="184" t="s">
        <v>3364</v>
      </c>
      <c r="L563" s="3" t="s">
        <v>2683</v>
      </c>
      <c r="M563" s="167"/>
      <c r="N563" s="218">
        <v>228207.39</v>
      </c>
      <c r="O563" s="219">
        <v>324000</v>
      </c>
      <c r="P563" s="219">
        <v>253000</v>
      </c>
      <c r="Q563" s="219">
        <v>249000</v>
      </c>
      <c r="R563" s="219">
        <v>249000</v>
      </c>
      <c r="S563" s="220">
        <v>249000</v>
      </c>
      <c r="T563" s="490">
        <f t="shared" si="48"/>
        <v>20792.609999999986</v>
      </c>
      <c r="U563" s="221">
        <f t="shared" si="49"/>
        <v>9.1112781229389567E-2</v>
      </c>
      <c r="V563" s="490">
        <f t="shared" si="50"/>
        <v>-75000</v>
      </c>
      <c r="W563" s="221">
        <f t="shared" si="51"/>
        <v>-0.23148148148148148</v>
      </c>
      <c r="X563" s="490">
        <f t="shared" si="52"/>
        <v>-4000</v>
      </c>
      <c r="Y563" s="221">
        <f t="shared" si="53"/>
        <v>-1.5810276679841896E-2</v>
      </c>
    </row>
    <row r="564" spans="1:25" ht="36.75" customHeight="1">
      <c r="A564" s="190" t="s">
        <v>3619</v>
      </c>
      <c r="B564" s="202" t="s">
        <v>3678</v>
      </c>
      <c r="C564" s="157" t="s">
        <v>3676</v>
      </c>
      <c r="D564" s="157" t="s">
        <v>3310</v>
      </c>
      <c r="E564" s="152" t="s">
        <v>5209</v>
      </c>
      <c r="F564" s="152" t="s">
        <v>5210</v>
      </c>
      <c r="G564" s="250" t="s">
        <v>1463</v>
      </c>
      <c r="H564" s="250" t="s">
        <v>3611</v>
      </c>
      <c r="I564" s="175" t="s">
        <v>5184</v>
      </c>
      <c r="J564" s="263" t="s">
        <v>280</v>
      </c>
      <c r="K564" s="184" t="s">
        <v>3364</v>
      </c>
      <c r="L564" s="3" t="s">
        <v>2683</v>
      </c>
      <c r="M564" s="167"/>
      <c r="N564" s="218">
        <v>4924.88</v>
      </c>
      <c r="O564" s="219">
        <v>47000</v>
      </c>
      <c r="P564" s="219">
        <v>9000</v>
      </c>
      <c r="Q564" s="219">
        <v>9000</v>
      </c>
      <c r="R564" s="219">
        <v>9000</v>
      </c>
      <c r="S564" s="220">
        <v>9000</v>
      </c>
      <c r="T564" s="490">
        <f t="shared" si="48"/>
        <v>4075.12</v>
      </c>
      <c r="U564" s="221">
        <f t="shared" si="49"/>
        <v>0.82745569435194355</v>
      </c>
      <c r="V564" s="490">
        <f t="shared" si="50"/>
        <v>-38000</v>
      </c>
      <c r="W564" s="221">
        <f t="shared" si="51"/>
        <v>-0.80851063829787229</v>
      </c>
      <c r="X564" s="490">
        <f t="shared" si="52"/>
        <v>0</v>
      </c>
      <c r="Y564" s="221">
        <f t="shared" si="53"/>
        <v>0</v>
      </c>
    </row>
    <row r="565" spans="1:25" ht="36.75" customHeight="1">
      <c r="A565" s="190" t="s">
        <v>2006</v>
      </c>
      <c r="B565" s="202" t="s">
        <v>3678</v>
      </c>
      <c r="C565" s="157" t="s">
        <v>3676</v>
      </c>
      <c r="D565" s="157" t="s">
        <v>3680</v>
      </c>
      <c r="E565" s="152" t="s">
        <v>5211</v>
      </c>
      <c r="F565" s="152" t="s">
        <v>5212</v>
      </c>
      <c r="G565" s="250" t="s">
        <v>1469</v>
      </c>
      <c r="H565" s="250" t="s">
        <v>3613</v>
      </c>
      <c r="I565" s="175" t="s">
        <v>5191</v>
      </c>
      <c r="J565" s="263" t="s">
        <v>3365</v>
      </c>
      <c r="K565" s="184" t="s">
        <v>3366</v>
      </c>
      <c r="L565" s="3" t="s">
        <v>2683</v>
      </c>
      <c r="M565" s="167"/>
      <c r="N565" s="218">
        <v>1164274.43</v>
      </c>
      <c r="O565" s="219">
        <v>1854000</v>
      </c>
      <c r="P565" s="219">
        <v>1189000</v>
      </c>
      <c r="Q565" s="219">
        <v>1193000</v>
      </c>
      <c r="R565" s="219">
        <v>1193000</v>
      </c>
      <c r="S565" s="220">
        <v>1193000</v>
      </c>
      <c r="T565" s="490">
        <f t="shared" si="48"/>
        <v>28725.570000000065</v>
      </c>
      <c r="U565" s="221">
        <f t="shared" si="49"/>
        <v>2.4672507838207926E-2</v>
      </c>
      <c r="V565" s="490">
        <f t="shared" si="50"/>
        <v>-661000</v>
      </c>
      <c r="W565" s="221">
        <f t="shared" si="51"/>
        <v>-0.35652642934196332</v>
      </c>
      <c r="X565" s="490">
        <f t="shared" si="52"/>
        <v>4000</v>
      </c>
      <c r="Y565" s="221">
        <f t="shared" si="53"/>
        <v>3.3641715727502101E-3</v>
      </c>
    </row>
    <row r="566" spans="1:25" ht="36.75" customHeight="1">
      <c r="A566" s="190" t="s">
        <v>3620</v>
      </c>
      <c r="B566" s="202" t="s">
        <v>3678</v>
      </c>
      <c r="C566" s="157" t="s">
        <v>3676</v>
      </c>
      <c r="D566" s="157" t="s">
        <v>1756</v>
      </c>
      <c r="E566" s="152" t="s">
        <v>5213</v>
      </c>
      <c r="F566" s="152" t="s">
        <v>5214</v>
      </c>
      <c r="G566" s="250" t="s">
        <v>1471</v>
      </c>
      <c r="H566" s="250" t="s">
        <v>3615</v>
      </c>
      <c r="I566" s="175" t="s">
        <v>5194</v>
      </c>
      <c r="J566" s="263" t="s">
        <v>3365</v>
      </c>
      <c r="K566" s="184" t="s">
        <v>3366</v>
      </c>
      <c r="L566" s="3" t="s">
        <v>2683</v>
      </c>
      <c r="M566" s="167"/>
      <c r="N566" s="218">
        <v>57535.38</v>
      </c>
      <c r="O566" s="219">
        <v>72000</v>
      </c>
      <c r="P566" s="219">
        <v>34000</v>
      </c>
      <c r="Q566" s="219">
        <v>35000</v>
      </c>
      <c r="R566" s="219">
        <v>35000</v>
      </c>
      <c r="S566" s="220">
        <v>35000</v>
      </c>
      <c r="T566" s="490">
        <f t="shared" si="48"/>
        <v>-22535.379999999997</v>
      </c>
      <c r="U566" s="221">
        <f t="shared" si="49"/>
        <v>-0.39167865059724988</v>
      </c>
      <c r="V566" s="490">
        <f t="shared" si="50"/>
        <v>-37000</v>
      </c>
      <c r="W566" s="221">
        <f t="shared" si="51"/>
        <v>-0.51388888888888884</v>
      </c>
      <c r="X566" s="490">
        <f t="shared" si="52"/>
        <v>1000</v>
      </c>
      <c r="Y566" s="221">
        <f t="shared" si="53"/>
        <v>2.9411764705882353E-2</v>
      </c>
    </row>
    <row r="567" spans="1:25" ht="25.5" customHeight="1">
      <c r="A567" s="191" t="s">
        <v>2007</v>
      </c>
      <c r="B567" s="203" t="s">
        <v>3678</v>
      </c>
      <c r="C567" s="160" t="s">
        <v>3681</v>
      </c>
      <c r="D567" s="160" t="s">
        <v>3672</v>
      </c>
      <c r="E567" s="156" t="s">
        <v>2009</v>
      </c>
      <c r="F567" s="156" t="s">
        <v>2008</v>
      </c>
      <c r="G567" s="250"/>
      <c r="H567" s="250"/>
      <c r="I567" s="175"/>
      <c r="J567" s="263"/>
      <c r="K567" s="184"/>
      <c r="M567" s="167"/>
      <c r="N567" s="218">
        <v>0</v>
      </c>
      <c r="O567" s="219">
        <v>0</v>
      </c>
      <c r="P567" s="219">
        <v>0</v>
      </c>
      <c r="Q567" s="219">
        <v>0</v>
      </c>
      <c r="R567" s="219">
        <v>0</v>
      </c>
      <c r="S567" s="220">
        <v>0</v>
      </c>
      <c r="T567" s="490">
        <f t="shared" si="48"/>
        <v>0</v>
      </c>
      <c r="U567" s="221" t="str">
        <f t="shared" si="49"/>
        <v/>
      </c>
      <c r="V567" s="490">
        <f t="shared" si="50"/>
        <v>0</v>
      </c>
      <c r="W567" s="221" t="str">
        <f t="shared" si="51"/>
        <v/>
      </c>
      <c r="X567" s="490">
        <f t="shared" si="52"/>
        <v>0</v>
      </c>
      <c r="Y567" s="221" t="str">
        <f t="shared" si="53"/>
        <v/>
      </c>
    </row>
    <row r="568" spans="1:25" ht="25.5" customHeight="1">
      <c r="A568" s="190" t="s">
        <v>2010</v>
      </c>
      <c r="B568" s="202" t="s">
        <v>3678</v>
      </c>
      <c r="C568" s="157" t="s">
        <v>3681</v>
      </c>
      <c r="D568" s="157" t="s">
        <v>3670</v>
      </c>
      <c r="E568" s="152" t="s">
        <v>5215</v>
      </c>
      <c r="F568" s="152" t="s">
        <v>5216</v>
      </c>
      <c r="G568" s="250" t="s">
        <v>1461</v>
      </c>
      <c r="H568" s="250" t="s">
        <v>3609</v>
      </c>
      <c r="I568" s="175" t="s">
        <v>5181</v>
      </c>
      <c r="J568" s="263" t="s">
        <v>280</v>
      </c>
      <c r="K568" s="184" t="s">
        <v>3364</v>
      </c>
      <c r="L568" s="3" t="s">
        <v>2683</v>
      </c>
      <c r="M568" s="167"/>
      <c r="N568" s="218">
        <v>1239515.67</v>
      </c>
      <c r="O568" s="219">
        <v>1525000</v>
      </c>
      <c r="P568" s="219">
        <v>1427000</v>
      </c>
      <c r="Q568" s="219">
        <v>1534000</v>
      </c>
      <c r="R568" s="219">
        <v>1543000</v>
      </c>
      <c r="S568" s="220">
        <v>1543000</v>
      </c>
      <c r="T568" s="490">
        <f t="shared" si="48"/>
        <v>294484.33000000007</v>
      </c>
      <c r="U568" s="221">
        <f t="shared" si="49"/>
        <v>0.23758015903098675</v>
      </c>
      <c r="V568" s="490">
        <f t="shared" si="50"/>
        <v>9000</v>
      </c>
      <c r="W568" s="221">
        <f t="shared" si="51"/>
        <v>5.9016393442622951E-3</v>
      </c>
      <c r="X568" s="490">
        <f t="shared" si="52"/>
        <v>107000</v>
      </c>
      <c r="Y568" s="221">
        <f t="shared" si="53"/>
        <v>7.4982480728801676E-2</v>
      </c>
    </row>
    <row r="569" spans="1:25" ht="25.5" customHeight="1">
      <c r="A569" s="190" t="s">
        <v>3621</v>
      </c>
      <c r="B569" s="202" t="s">
        <v>3678</v>
      </c>
      <c r="C569" s="157" t="s">
        <v>3681</v>
      </c>
      <c r="D569" s="157" t="s">
        <v>3310</v>
      </c>
      <c r="E569" s="152" t="s">
        <v>5217</v>
      </c>
      <c r="F569" s="152" t="s">
        <v>5218</v>
      </c>
      <c r="G569" s="250" t="s">
        <v>1463</v>
      </c>
      <c r="H569" s="250" t="s">
        <v>3611</v>
      </c>
      <c r="I569" s="175" t="s">
        <v>5184</v>
      </c>
      <c r="J569" s="263" t="s">
        <v>280</v>
      </c>
      <c r="K569" s="184" t="s">
        <v>3364</v>
      </c>
      <c r="L569" s="3" t="s">
        <v>2683</v>
      </c>
      <c r="M569" s="167"/>
      <c r="N569" s="218">
        <v>19114.28</v>
      </c>
      <c r="O569" s="219">
        <v>150000</v>
      </c>
      <c r="P569" s="219">
        <v>13000</v>
      </c>
      <c r="Q569" s="219">
        <v>13000</v>
      </c>
      <c r="R569" s="219">
        <v>13000</v>
      </c>
      <c r="S569" s="220">
        <v>13000</v>
      </c>
      <c r="T569" s="490">
        <f t="shared" si="48"/>
        <v>-6114.2799999999988</v>
      </c>
      <c r="U569" s="221">
        <f t="shared" si="49"/>
        <v>-0.3198802152108266</v>
      </c>
      <c r="V569" s="490">
        <f t="shared" si="50"/>
        <v>-137000</v>
      </c>
      <c r="W569" s="221">
        <f t="shared" si="51"/>
        <v>-0.91333333333333333</v>
      </c>
      <c r="X569" s="490">
        <f t="shared" si="52"/>
        <v>0</v>
      </c>
      <c r="Y569" s="221">
        <f t="shared" si="53"/>
        <v>0</v>
      </c>
    </row>
    <row r="570" spans="1:25" ht="25.5" customHeight="1">
      <c r="A570" s="190" t="s">
        <v>2011</v>
      </c>
      <c r="B570" s="202" t="s">
        <v>3678</v>
      </c>
      <c r="C570" s="157" t="s">
        <v>3681</v>
      </c>
      <c r="D570" s="157" t="s">
        <v>3680</v>
      </c>
      <c r="E570" s="152" t="s">
        <v>5219</v>
      </c>
      <c r="F570" s="152" t="s">
        <v>5220</v>
      </c>
      <c r="G570" s="250" t="s">
        <v>1469</v>
      </c>
      <c r="H570" s="250" t="s">
        <v>3613</v>
      </c>
      <c r="I570" s="175" t="s">
        <v>5191</v>
      </c>
      <c r="J570" s="263" t="s">
        <v>3365</v>
      </c>
      <c r="K570" s="184" t="s">
        <v>3366</v>
      </c>
      <c r="L570" s="3" t="s">
        <v>2683</v>
      </c>
      <c r="M570" s="167"/>
      <c r="N570" s="218">
        <v>9185689.8399999999</v>
      </c>
      <c r="O570" s="219">
        <v>9524000</v>
      </c>
      <c r="P570" s="219">
        <v>9628000</v>
      </c>
      <c r="Q570" s="219">
        <v>9750000</v>
      </c>
      <c r="R570" s="219">
        <v>9823000</v>
      </c>
      <c r="S570" s="220">
        <v>9823000</v>
      </c>
      <c r="T570" s="490">
        <f t="shared" si="48"/>
        <v>564310.16000000015</v>
      </c>
      <c r="U570" s="221">
        <f t="shared" si="49"/>
        <v>6.1433617924116647E-2</v>
      </c>
      <c r="V570" s="490">
        <f t="shared" si="50"/>
        <v>226000</v>
      </c>
      <c r="W570" s="221">
        <f t="shared" si="51"/>
        <v>2.372952540949181E-2</v>
      </c>
      <c r="X570" s="490">
        <f t="shared" si="52"/>
        <v>122000</v>
      </c>
      <c r="Y570" s="221">
        <f t="shared" si="53"/>
        <v>1.2671375155795596E-2</v>
      </c>
    </row>
    <row r="571" spans="1:25" ht="25.5" customHeight="1">
      <c r="A571" s="190" t="s">
        <v>3622</v>
      </c>
      <c r="B571" s="202" t="s">
        <v>3678</v>
      </c>
      <c r="C571" s="157" t="s">
        <v>3681</v>
      </c>
      <c r="D571" s="157" t="s">
        <v>1756</v>
      </c>
      <c r="E571" s="152" t="s">
        <v>5221</v>
      </c>
      <c r="F571" s="152" t="s">
        <v>5222</v>
      </c>
      <c r="G571" s="250" t="s">
        <v>1471</v>
      </c>
      <c r="H571" s="250" t="s">
        <v>3615</v>
      </c>
      <c r="I571" s="175" t="s">
        <v>5194</v>
      </c>
      <c r="J571" s="263" t="s">
        <v>3365</v>
      </c>
      <c r="K571" s="184" t="s">
        <v>3366</v>
      </c>
      <c r="L571" s="3" t="s">
        <v>2683</v>
      </c>
      <c r="M571" s="167"/>
      <c r="N571" s="218">
        <v>597854.84</v>
      </c>
      <c r="O571" s="219">
        <v>636000</v>
      </c>
      <c r="P571" s="219">
        <v>581000</v>
      </c>
      <c r="Q571" s="219">
        <v>619000</v>
      </c>
      <c r="R571" s="219">
        <v>624000</v>
      </c>
      <c r="S571" s="220">
        <v>624000</v>
      </c>
      <c r="T571" s="490">
        <f t="shared" si="48"/>
        <v>21145.160000000033</v>
      </c>
      <c r="U571" s="221">
        <f t="shared" si="49"/>
        <v>3.5368384740349403E-2</v>
      </c>
      <c r="V571" s="490">
        <f t="shared" si="50"/>
        <v>-17000</v>
      </c>
      <c r="W571" s="221">
        <f t="shared" si="51"/>
        <v>-2.6729559748427674E-2</v>
      </c>
      <c r="X571" s="490">
        <f t="shared" si="52"/>
        <v>38000</v>
      </c>
      <c r="Y571" s="221">
        <f t="shared" si="53"/>
        <v>6.5404475043029264E-2</v>
      </c>
    </row>
    <row r="572" spans="1:25" ht="36.75" customHeight="1">
      <c r="A572" s="190" t="s">
        <v>2012</v>
      </c>
      <c r="B572" s="202" t="s">
        <v>3678</v>
      </c>
      <c r="C572" s="157" t="s">
        <v>3681</v>
      </c>
      <c r="D572" s="157" t="s">
        <v>3082</v>
      </c>
      <c r="E572" s="152" t="s">
        <v>5223</v>
      </c>
      <c r="F572" s="152" t="s">
        <v>5224</v>
      </c>
      <c r="G572" s="250" t="s">
        <v>1461</v>
      </c>
      <c r="H572" s="250" t="s">
        <v>3609</v>
      </c>
      <c r="I572" s="175" t="s">
        <v>5181</v>
      </c>
      <c r="J572" s="263" t="s">
        <v>280</v>
      </c>
      <c r="K572" s="184" t="s">
        <v>3364</v>
      </c>
      <c r="L572" s="3" t="s">
        <v>2683</v>
      </c>
      <c r="M572" s="167"/>
      <c r="N572" s="218">
        <v>0</v>
      </c>
      <c r="O572" s="219">
        <v>0</v>
      </c>
      <c r="P572" s="219">
        <v>0</v>
      </c>
      <c r="Q572" s="219">
        <v>0</v>
      </c>
      <c r="R572" s="219">
        <v>0</v>
      </c>
      <c r="S572" s="220">
        <v>0</v>
      </c>
      <c r="T572" s="490">
        <f t="shared" si="48"/>
        <v>0</v>
      </c>
      <c r="U572" s="221" t="str">
        <f t="shared" si="49"/>
        <v/>
      </c>
      <c r="V572" s="490">
        <f t="shared" si="50"/>
        <v>0</v>
      </c>
      <c r="W572" s="221" t="str">
        <f t="shared" si="51"/>
        <v/>
      </c>
      <c r="X572" s="490">
        <f t="shared" si="52"/>
        <v>0</v>
      </c>
      <c r="Y572" s="221" t="str">
        <f t="shared" si="53"/>
        <v/>
      </c>
    </row>
    <row r="573" spans="1:25" ht="36.75" customHeight="1">
      <c r="A573" s="190" t="s">
        <v>3623</v>
      </c>
      <c r="B573" s="202" t="s">
        <v>3678</v>
      </c>
      <c r="C573" s="157" t="s">
        <v>3681</v>
      </c>
      <c r="D573" s="157" t="s">
        <v>3311</v>
      </c>
      <c r="E573" s="152" t="s">
        <v>5225</v>
      </c>
      <c r="F573" s="152" t="s">
        <v>5226</v>
      </c>
      <c r="G573" s="250" t="s">
        <v>1463</v>
      </c>
      <c r="H573" s="250" t="s">
        <v>3611</v>
      </c>
      <c r="I573" s="175" t="s">
        <v>5184</v>
      </c>
      <c r="J573" s="263" t="s">
        <v>280</v>
      </c>
      <c r="K573" s="184" t="s">
        <v>3364</v>
      </c>
      <c r="L573" s="3" t="s">
        <v>2683</v>
      </c>
      <c r="M573" s="167"/>
      <c r="N573" s="218">
        <v>0</v>
      </c>
      <c r="O573" s="219">
        <v>0</v>
      </c>
      <c r="P573" s="219">
        <v>0</v>
      </c>
      <c r="Q573" s="219">
        <v>0</v>
      </c>
      <c r="R573" s="219">
        <v>0</v>
      </c>
      <c r="S573" s="220">
        <v>0</v>
      </c>
      <c r="T573" s="490">
        <f t="shared" si="48"/>
        <v>0</v>
      </c>
      <c r="U573" s="221" t="str">
        <f t="shared" si="49"/>
        <v/>
      </c>
      <c r="V573" s="490">
        <f t="shared" si="50"/>
        <v>0</v>
      </c>
      <c r="W573" s="221" t="str">
        <f t="shared" si="51"/>
        <v/>
      </c>
      <c r="X573" s="490">
        <f t="shared" si="52"/>
        <v>0</v>
      </c>
      <c r="Y573" s="221" t="str">
        <f t="shared" si="53"/>
        <v/>
      </c>
    </row>
    <row r="574" spans="1:25" ht="36.75" customHeight="1">
      <c r="A574" s="190" t="s">
        <v>2013</v>
      </c>
      <c r="B574" s="202" t="s">
        <v>3678</v>
      </c>
      <c r="C574" s="157" t="s">
        <v>3681</v>
      </c>
      <c r="D574" s="157" t="s">
        <v>1763</v>
      </c>
      <c r="E574" s="152" t="s">
        <v>5227</v>
      </c>
      <c r="F574" s="152" t="s">
        <v>5228</v>
      </c>
      <c r="G574" s="250" t="s">
        <v>1469</v>
      </c>
      <c r="H574" s="250" t="s">
        <v>3613</v>
      </c>
      <c r="I574" s="175" t="s">
        <v>5191</v>
      </c>
      <c r="J574" s="263" t="s">
        <v>3365</v>
      </c>
      <c r="K574" s="184" t="s">
        <v>3366</v>
      </c>
      <c r="L574" s="3" t="s">
        <v>2683</v>
      </c>
      <c r="M574" s="167"/>
      <c r="N574" s="218">
        <v>0</v>
      </c>
      <c r="O574" s="219">
        <v>0</v>
      </c>
      <c r="P574" s="219">
        <v>0</v>
      </c>
      <c r="Q574" s="219">
        <v>0</v>
      </c>
      <c r="R574" s="219">
        <v>0</v>
      </c>
      <c r="S574" s="220">
        <v>0</v>
      </c>
      <c r="T574" s="490">
        <f t="shared" si="48"/>
        <v>0</v>
      </c>
      <c r="U574" s="221" t="str">
        <f t="shared" si="49"/>
        <v/>
      </c>
      <c r="V574" s="490">
        <f t="shared" si="50"/>
        <v>0</v>
      </c>
      <c r="W574" s="221" t="str">
        <f t="shared" si="51"/>
        <v/>
      </c>
      <c r="X574" s="490">
        <f t="shared" si="52"/>
        <v>0</v>
      </c>
      <c r="Y574" s="221" t="str">
        <f t="shared" si="53"/>
        <v/>
      </c>
    </row>
    <row r="575" spans="1:25" ht="36.75" customHeight="1">
      <c r="A575" s="190" t="s">
        <v>3008</v>
      </c>
      <c r="B575" s="202" t="s">
        <v>3678</v>
      </c>
      <c r="C575" s="157" t="s">
        <v>3681</v>
      </c>
      <c r="D575" s="157" t="s">
        <v>1728</v>
      </c>
      <c r="E575" s="152" t="s">
        <v>5229</v>
      </c>
      <c r="F575" s="152" t="s">
        <v>5230</v>
      </c>
      <c r="G575" s="250" t="s">
        <v>1471</v>
      </c>
      <c r="H575" s="250" t="s">
        <v>3615</v>
      </c>
      <c r="I575" s="175" t="s">
        <v>5194</v>
      </c>
      <c r="J575" s="263" t="s">
        <v>3365</v>
      </c>
      <c r="K575" s="184" t="s">
        <v>3366</v>
      </c>
      <c r="L575" s="3" t="s">
        <v>2683</v>
      </c>
      <c r="M575" s="167"/>
      <c r="N575" s="218">
        <v>0</v>
      </c>
      <c r="O575" s="219">
        <v>0</v>
      </c>
      <c r="P575" s="219">
        <v>0</v>
      </c>
      <c r="Q575" s="219">
        <v>0</v>
      </c>
      <c r="R575" s="219">
        <v>0</v>
      </c>
      <c r="S575" s="220">
        <v>0</v>
      </c>
      <c r="T575" s="490">
        <f t="shared" si="48"/>
        <v>0</v>
      </c>
      <c r="U575" s="221" t="str">
        <f t="shared" si="49"/>
        <v/>
      </c>
      <c r="V575" s="490">
        <f t="shared" si="50"/>
        <v>0</v>
      </c>
      <c r="W575" s="221" t="str">
        <f t="shared" si="51"/>
        <v/>
      </c>
      <c r="X575" s="490">
        <f t="shared" si="52"/>
        <v>0</v>
      </c>
      <c r="Y575" s="221" t="str">
        <f t="shared" si="53"/>
        <v/>
      </c>
    </row>
    <row r="576" spans="1:25" ht="36.75" customHeight="1">
      <c r="A576" s="191" t="s">
        <v>2014</v>
      </c>
      <c r="B576" s="203" t="s">
        <v>3678</v>
      </c>
      <c r="C576" s="160" t="s">
        <v>3080</v>
      </c>
      <c r="D576" s="160" t="s">
        <v>3672</v>
      </c>
      <c r="E576" s="156" t="s">
        <v>5231</v>
      </c>
      <c r="F576" s="156" t="s">
        <v>5232</v>
      </c>
      <c r="G576" s="250"/>
      <c r="H576" s="250"/>
      <c r="I576" s="175"/>
      <c r="J576" s="263"/>
      <c r="K576" s="184"/>
      <c r="M576" s="167"/>
      <c r="N576" s="218">
        <v>0</v>
      </c>
      <c r="O576" s="219">
        <v>0</v>
      </c>
      <c r="P576" s="219">
        <v>0</v>
      </c>
      <c r="Q576" s="219">
        <v>0</v>
      </c>
      <c r="R576" s="219">
        <v>0</v>
      </c>
      <c r="S576" s="220">
        <v>0</v>
      </c>
      <c r="T576" s="490">
        <f t="shared" si="48"/>
        <v>0</v>
      </c>
      <c r="U576" s="221" t="str">
        <f t="shared" si="49"/>
        <v/>
      </c>
      <c r="V576" s="490">
        <f t="shared" si="50"/>
        <v>0</v>
      </c>
      <c r="W576" s="221" t="str">
        <f t="shared" si="51"/>
        <v/>
      </c>
      <c r="X576" s="490">
        <f t="shared" si="52"/>
        <v>0</v>
      </c>
      <c r="Y576" s="221" t="str">
        <f t="shared" si="53"/>
        <v/>
      </c>
    </row>
    <row r="577" spans="1:25" ht="46.5" customHeight="1">
      <c r="A577" s="190" t="s">
        <v>2015</v>
      </c>
      <c r="B577" s="202" t="s">
        <v>3678</v>
      </c>
      <c r="C577" s="157" t="s">
        <v>3080</v>
      </c>
      <c r="D577" s="157" t="s">
        <v>3670</v>
      </c>
      <c r="E577" s="152" t="s">
        <v>5233</v>
      </c>
      <c r="F577" s="152" t="s">
        <v>5234</v>
      </c>
      <c r="G577" s="250" t="s">
        <v>1461</v>
      </c>
      <c r="H577" s="250" t="s">
        <v>3609</v>
      </c>
      <c r="I577" s="175" t="s">
        <v>5181</v>
      </c>
      <c r="J577" s="263" t="s">
        <v>280</v>
      </c>
      <c r="K577" s="184" t="s">
        <v>3364</v>
      </c>
      <c r="L577" s="3" t="s">
        <v>2683</v>
      </c>
      <c r="M577" s="167"/>
      <c r="N577" s="218">
        <v>97311.35</v>
      </c>
      <c r="O577" s="219">
        <v>0</v>
      </c>
      <c r="P577" s="219">
        <v>97000</v>
      </c>
      <c r="Q577" s="219">
        <v>97000</v>
      </c>
      <c r="R577" s="219">
        <v>97000</v>
      </c>
      <c r="S577" s="220">
        <v>97000</v>
      </c>
      <c r="T577" s="490">
        <f t="shared" si="48"/>
        <v>-311.35000000000582</v>
      </c>
      <c r="U577" s="221">
        <f t="shared" si="49"/>
        <v>-3.1995240020820368E-3</v>
      </c>
      <c r="V577" s="490">
        <f t="shared" si="50"/>
        <v>97000</v>
      </c>
      <c r="W577" s="221" t="str">
        <f t="shared" si="51"/>
        <v/>
      </c>
      <c r="X577" s="490">
        <f t="shared" si="52"/>
        <v>0</v>
      </c>
      <c r="Y577" s="221">
        <f t="shared" si="53"/>
        <v>0</v>
      </c>
    </row>
    <row r="578" spans="1:25" ht="51.75" customHeight="1">
      <c r="A578" s="190" t="s">
        <v>3009</v>
      </c>
      <c r="B578" s="202" t="s">
        <v>3678</v>
      </c>
      <c r="C578" s="157" t="s">
        <v>3080</v>
      </c>
      <c r="D578" s="157" t="s">
        <v>3310</v>
      </c>
      <c r="E578" s="152" t="s">
        <v>5235</v>
      </c>
      <c r="F578" s="152" t="s">
        <v>5236</v>
      </c>
      <c r="G578" s="250" t="s">
        <v>1463</v>
      </c>
      <c r="H578" s="250" t="s">
        <v>3611</v>
      </c>
      <c r="I578" s="175" t="s">
        <v>5184</v>
      </c>
      <c r="J578" s="263" t="s">
        <v>280</v>
      </c>
      <c r="K578" s="184" t="s">
        <v>3364</v>
      </c>
      <c r="L578" s="3" t="s">
        <v>2683</v>
      </c>
      <c r="M578" s="167"/>
      <c r="N578" s="218">
        <v>3000</v>
      </c>
      <c r="O578" s="219">
        <v>0</v>
      </c>
      <c r="P578" s="219">
        <v>3000</v>
      </c>
      <c r="Q578" s="219">
        <v>3000</v>
      </c>
      <c r="R578" s="219">
        <v>3000</v>
      </c>
      <c r="S578" s="220">
        <v>3000</v>
      </c>
      <c r="T578" s="490">
        <f t="shared" si="48"/>
        <v>0</v>
      </c>
      <c r="U578" s="221">
        <f t="shared" si="49"/>
        <v>0</v>
      </c>
      <c r="V578" s="490">
        <f t="shared" si="50"/>
        <v>3000</v>
      </c>
      <c r="W578" s="221" t="str">
        <f t="shared" si="51"/>
        <v/>
      </c>
      <c r="X578" s="490">
        <f t="shared" si="52"/>
        <v>0</v>
      </c>
      <c r="Y578" s="221">
        <f t="shared" si="53"/>
        <v>0</v>
      </c>
    </row>
    <row r="579" spans="1:25" ht="51.75" customHeight="1">
      <c r="A579" s="188" t="s">
        <v>2016</v>
      </c>
      <c r="B579" s="201" t="s">
        <v>3678</v>
      </c>
      <c r="C579" s="155" t="s">
        <v>3080</v>
      </c>
      <c r="D579" s="155" t="s">
        <v>2574</v>
      </c>
      <c r="E579" s="152" t="s">
        <v>5237</v>
      </c>
      <c r="F579" s="152" t="s">
        <v>5238</v>
      </c>
      <c r="G579" s="250" t="s">
        <v>1469</v>
      </c>
      <c r="H579" s="250" t="s">
        <v>3613</v>
      </c>
      <c r="I579" s="175" t="s">
        <v>5191</v>
      </c>
      <c r="J579" s="263" t="s">
        <v>3365</v>
      </c>
      <c r="K579" s="184" t="s">
        <v>3366</v>
      </c>
      <c r="L579" s="3" t="s">
        <v>2683</v>
      </c>
      <c r="M579" s="167"/>
      <c r="N579" s="218">
        <v>771509.03</v>
      </c>
      <c r="O579" s="219">
        <v>0</v>
      </c>
      <c r="P579" s="219">
        <v>771000</v>
      </c>
      <c r="Q579" s="219">
        <v>771000</v>
      </c>
      <c r="R579" s="219">
        <v>771000</v>
      </c>
      <c r="S579" s="220">
        <v>771000</v>
      </c>
      <c r="T579" s="490">
        <f t="shared" si="48"/>
        <v>-509.03000000002794</v>
      </c>
      <c r="U579" s="221">
        <f t="shared" si="49"/>
        <v>-6.5978488936160331E-4</v>
      </c>
      <c r="V579" s="490">
        <f t="shared" si="50"/>
        <v>771000</v>
      </c>
      <c r="W579" s="221" t="str">
        <f t="shared" si="51"/>
        <v/>
      </c>
      <c r="X579" s="490">
        <f t="shared" si="52"/>
        <v>0</v>
      </c>
      <c r="Y579" s="221">
        <f t="shared" si="53"/>
        <v>0</v>
      </c>
    </row>
    <row r="580" spans="1:25" ht="51.75" customHeight="1">
      <c r="A580" s="188" t="s">
        <v>3010</v>
      </c>
      <c r="B580" s="201" t="s">
        <v>3678</v>
      </c>
      <c r="C580" s="155" t="s">
        <v>3080</v>
      </c>
      <c r="D580" s="155" t="s">
        <v>2911</v>
      </c>
      <c r="E580" s="152" t="s">
        <v>5239</v>
      </c>
      <c r="F580" s="152" t="s">
        <v>5240</v>
      </c>
      <c r="G580" s="250" t="s">
        <v>1471</v>
      </c>
      <c r="H580" s="250" t="s">
        <v>3615</v>
      </c>
      <c r="I580" s="175" t="s">
        <v>5194</v>
      </c>
      <c r="J580" s="263" t="s">
        <v>3365</v>
      </c>
      <c r="K580" s="184" t="s">
        <v>3366</v>
      </c>
      <c r="L580" s="3" t="s">
        <v>2683</v>
      </c>
      <c r="M580" s="167"/>
      <c r="N580" s="218">
        <v>45053.09</v>
      </c>
      <c r="O580" s="219">
        <v>0</v>
      </c>
      <c r="P580" s="219">
        <v>45000</v>
      </c>
      <c r="Q580" s="219">
        <v>45000</v>
      </c>
      <c r="R580" s="219">
        <v>45000</v>
      </c>
      <c r="S580" s="220">
        <v>45000</v>
      </c>
      <c r="T580" s="490">
        <f t="shared" si="48"/>
        <v>-53.089999999996508</v>
      </c>
      <c r="U580" s="221">
        <f t="shared" si="49"/>
        <v>-1.1783875423416355E-3</v>
      </c>
      <c r="V580" s="490">
        <f t="shared" si="50"/>
        <v>45000</v>
      </c>
      <c r="W580" s="221" t="str">
        <f t="shared" si="51"/>
        <v/>
      </c>
      <c r="X580" s="490">
        <f t="shared" si="52"/>
        <v>0</v>
      </c>
      <c r="Y580" s="221">
        <f t="shared" si="53"/>
        <v>0</v>
      </c>
    </row>
    <row r="581" spans="1:25" ht="36.75" customHeight="1">
      <c r="A581" s="190" t="s">
        <v>2017</v>
      </c>
      <c r="B581" s="202" t="s">
        <v>3678</v>
      </c>
      <c r="C581" s="157" t="s">
        <v>3080</v>
      </c>
      <c r="D581" s="157" t="s">
        <v>3680</v>
      </c>
      <c r="E581" s="152" t="s">
        <v>5241</v>
      </c>
      <c r="F581" s="152" t="s">
        <v>5242</v>
      </c>
      <c r="G581" s="250" t="s">
        <v>1461</v>
      </c>
      <c r="H581" s="250" t="s">
        <v>3609</v>
      </c>
      <c r="I581" s="175" t="s">
        <v>5181</v>
      </c>
      <c r="J581" s="263" t="s">
        <v>280</v>
      </c>
      <c r="K581" s="184" t="s">
        <v>3364</v>
      </c>
      <c r="L581" s="3" t="s">
        <v>2683</v>
      </c>
      <c r="M581" s="167"/>
      <c r="N581" s="218">
        <v>286339.15000000002</v>
      </c>
      <c r="O581" s="219">
        <v>0</v>
      </c>
      <c r="P581" s="219">
        <v>286000</v>
      </c>
      <c r="Q581" s="219">
        <v>286000</v>
      </c>
      <c r="R581" s="219">
        <v>286000</v>
      </c>
      <c r="S581" s="220">
        <v>286000</v>
      </c>
      <c r="T581" s="490">
        <f t="shared" si="48"/>
        <v>-339.15000000002328</v>
      </c>
      <c r="U581" s="221">
        <f t="shared" si="49"/>
        <v>-1.1844346118930061E-3</v>
      </c>
      <c r="V581" s="490">
        <f t="shared" si="50"/>
        <v>286000</v>
      </c>
      <c r="W581" s="221" t="str">
        <f t="shared" si="51"/>
        <v/>
      </c>
      <c r="X581" s="490">
        <f t="shared" si="52"/>
        <v>0</v>
      </c>
      <c r="Y581" s="221">
        <f t="shared" si="53"/>
        <v>0</v>
      </c>
    </row>
    <row r="582" spans="1:25" ht="36.75" customHeight="1">
      <c r="A582" s="190" t="s">
        <v>3011</v>
      </c>
      <c r="B582" s="202" t="s">
        <v>3678</v>
      </c>
      <c r="C582" s="157" t="s">
        <v>3080</v>
      </c>
      <c r="D582" s="157" t="s">
        <v>1756</v>
      </c>
      <c r="E582" s="152" t="s">
        <v>5243</v>
      </c>
      <c r="F582" s="152" t="s">
        <v>5244</v>
      </c>
      <c r="G582" s="250" t="s">
        <v>1463</v>
      </c>
      <c r="H582" s="250" t="s">
        <v>3611</v>
      </c>
      <c r="I582" s="175" t="s">
        <v>5184</v>
      </c>
      <c r="J582" s="263" t="s">
        <v>280</v>
      </c>
      <c r="K582" s="184" t="s">
        <v>3364</v>
      </c>
      <c r="L582" s="3" t="s">
        <v>2683</v>
      </c>
      <c r="M582" s="167"/>
      <c r="N582" s="218">
        <v>996</v>
      </c>
      <c r="O582" s="219">
        <v>0</v>
      </c>
      <c r="P582" s="219">
        <v>1000</v>
      </c>
      <c r="Q582" s="219">
        <v>1000</v>
      </c>
      <c r="R582" s="219">
        <v>1000</v>
      </c>
      <c r="S582" s="220">
        <v>1000</v>
      </c>
      <c r="T582" s="490">
        <f t="shared" si="48"/>
        <v>4</v>
      </c>
      <c r="U582" s="221">
        <f t="shared" si="49"/>
        <v>4.0160642570281121E-3</v>
      </c>
      <c r="V582" s="490">
        <f t="shared" si="50"/>
        <v>1000</v>
      </c>
      <c r="W582" s="221" t="str">
        <f t="shared" si="51"/>
        <v/>
      </c>
      <c r="X582" s="490">
        <f t="shared" si="52"/>
        <v>0</v>
      </c>
      <c r="Y582" s="221">
        <f t="shared" si="53"/>
        <v>0</v>
      </c>
    </row>
    <row r="583" spans="1:25" ht="36.75" customHeight="1">
      <c r="A583" s="188" t="s">
        <v>2774</v>
      </c>
      <c r="B583" s="201" t="s">
        <v>3678</v>
      </c>
      <c r="C583" s="155" t="s">
        <v>3080</v>
      </c>
      <c r="D583" s="155" t="s">
        <v>1760</v>
      </c>
      <c r="E583" s="152" t="s">
        <v>5245</v>
      </c>
      <c r="F583" s="152" t="s">
        <v>5246</v>
      </c>
      <c r="G583" s="250" t="s">
        <v>1469</v>
      </c>
      <c r="H583" s="250" t="s">
        <v>3613</v>
      </c>
      <c r="I583" s="175" t="s">
        <v>5191</v>
      </c>
      <c r="J583" s="263" t="s">
        <v>3365</v>
      </c>
      <c r="K583" s="184" t="s">
        <v>3366</v>
      </c>
      <c r="L583" s="3" t="s">
        <v>2683</v>
      </c>
      <c r="M583" s="167"/>
      <c r="N583" s="218">
        <v>197682.51</v>
      </c>
      <c r="O583" s="219">
        <v>0</v>
      </c>
      <c r="P583" s="219">
        <v>198000</v>
      </c>
      <c r="Q583" s="219">
        <v>198000</v>
      </c>
      <c r="R583" s="219">
        <v>198000</v>
      </c>
      <c r="S583" s="220">
        <v>198000</v>
      </c>
      <c r="T583" s="490">
        <f t="shared" si="48"/>
        <v>317.48999999999069</v>
      </c>
      <c r="U583" s="221">
        <f t="shared" si="49"/>
        <v>1.6060601415875924E-3</v>
      </c>
      <c r="V583" s="490">
        <f t="shared" si="50"/>
        <v>198000</v>
      </c>
      <c r="W583" s="221" t="str">
        <f t="shared" si="51"/>
        <v/>
      </c>
      <c r="X583" s="490">
        <f t="shared" si="52"/>
        <v>0</v>
      </c>
      <c r="Y583" s="221">
        <f t="shared" si="53"/>
        <v>0</v>
      </c>
    </row>
    <row r="584" spans="1:25" ht="36.75" customHeight="1">
      <c r="A584" s="188" t="s">
        <v>3012</v>
      </c>
      <c r="B584" s="201" t="s">
        <v>3678</v>
      </c>
      <c r="C584" s="155" t="s">
        <v>3080</v>
      </c>
      <c r="D584" s="155" t="s">
        <v>1761</v>
      </c>
      <c r="E584" s="152" t="s">
        <v>5247</v>
      </c>
      <c r="F584" s="152" t="s">
        <v>5248</v>
      </c>
      <c r="G584" s="250" t="s">
        <v>1471</v>
      </c>
      <c r="H584" s="250" t="s">
        <v>3615</v>
      </c>
      <c r="I584" s="175" t="s">
        <v>5194</v>
      </c>
      <c r="J584" s="263" t="s">
        <v>3365</v>
      </c>
      <c r="K584" s="184" t="s">
        <v>3366</v>
      </c>
      <c r="L584" s="3" t="s">
        <v>2683</v>
      </c>
      <c r="M584" s="167"/>
      <c r="N584" s="218">
        <v>9024.15</v>
      </c>
      <c r="O584" s="219">
        <v>0</v>
      </c>
      <c r="P584" s="219">
        <v>9000</v>
      </c>
      <c r="Q584" s="219">
        <v>9000</v>
      </c>
      <c r="R584" s="219">
        <v>9000</v>
      </c>
      <c r="S584" s="220">
        <v>9000</v>
      </c>
      <c r="T584" s="490">
        <f t="shared" si="48"/>
        <v>-24.149999999999636</v>
      </c>
      <c r="U584" s="221">
        <f t="shared" si="49"/>
        <v>-2.6761523245956279E-3</v>
      </c>
      <c r="V584" s="490">
        <f t="shared" si="50"/>
        <v>9000</v>
      </c>
      <c r="W584" s="221" t="str">
        <f t="shared" si="51"/>
        <v/>
      </c>
      <c r="X584" s="490">
        <f t="shared" si="52"/>
        <v>0</v>
      </c>
      <c r="Y584" s="221">
        <f t="shared" si="53"/>
        <v>0</v>
      </c>
    </row>
    <row r="585" spans="1:25" ht="36.75" customHeight="1">
      <c r="A585" s="190" t="s">
        <v>2775</v>
      </c>
      <c r="B585" s="202" t="s">
        <v>3678</v>
      </c>
      <c r="C585" s="157" t="s">
        <v>3080</v>
      </c>
      <c r="D585" s="157" t="s">
        <v>3082</v>
      </c>
      <c r="E585" s="150" t="s">
        <v>5249</v>
      </c>
      <c r="F585" s="152" t="s">
        <v>5250</v>
      </c>
      <c r="G585" s="250" t="s">
        <v>1461</v>
      </c>
      <c r="H585" s="250" t="s">
        <v>3609</v>
      </c>
      <c r="I585" s="175" t="s">
        <v>5181</v>
      </c>
      <c r="J585" s="263" t="s">
        <v>280</v>
      </c>
      <c r="K585" s="184" t="s">
        <v>3364</v>
      </c>
      <c r="L585" s="3" t="s">
        <v>2683</v>
      </c>
      <c r="M585" s="167"/>
      <c r="N585" s="218">
        <v>101667.38</v>
      </c>
      <c r="O585" s="219">
        <v>0</v>
      </c>
      <c r="P585" s="219">
        <v>102000</v>
      </c>
      <c r="Q585" s="219">
        <v>102000</v>
      </c>
      <c r="R585" s="219">
        <v>102000</v>
      </c>
      <c r="S585" s="220">
        <v>102000</v>
      </c>
      <c r="T585" s="490">
        <f t="shared" ref="T585:T648" si="54">IF(N585="","",Q585-N585)</f>
        <v>332.61999999999534</v>
      </c>
      <c r="U585" s="221">
        <f t="shared" ref="U585:U648" si="55">IF(N585=0,"",T585/N585)</f>
        <v>3.27164917596967E-3</v>
      </c>
      <c r="V585" s="490">
        <f t="shared" ref="V585:V648" si="56">IF(P585="","",Q585-O585)</f>
        <v>102000</v>
      </c>
      <c r="W585" s="221" t="str">
        <f t="shared" ref="W585:W648" si="57">IF(O585=0,"",V585/O585)</f>
        <v/>
      </c>
      <c r="X585" s="490">
        <f t="shared" ref="X585:X648" si="58">IF(P585="","",Q585-P585)</f>
        <v>0</v>
      </c>
      <c r="Y585" s="221">
        <f t="shared" ref="Y585:Y648" si="59">IF(P585=0,"",X585/P585)</f>
        <v>0</v>
      </c>
    </row>
    <row r="586" spans="1:25" ht="36.75" customHeight="1">
      <c r="A586" s="190" t="s">
        <v>3013</v>
      </c>
      <c r="B586" s="202" t="s">
        <v>3678</v>
      </c>
      <c r="C586" s="157" t="s">
        <v>3080</v>
      </c>
      <c r="D586" s="157" t="s">
        <v>3311</v>
      </c>
      <c r="E586" s="150" t="s">
        <v>5251</v>
      </c>
      <c r="F586" s="152" t="s">
        <v>5252</v>
      </c>
      <c r="G586" s="250" t="s">
        <v>1463</v>
      </c>
      <c r="H586" s="250" t="s">
        <v>3611</v>
      </c>
      <c r="I586" s="175" t="s">
        <v>5184</v>
      </c>
      <c r="J586" s="263" t="s">
        <v>280</v>
      </c>
      <c r="K586" s="184" t="s">
        <v>3364</v>
      </c>
      <c r="L586" s="3" t="s">
        <v>2683</v>
      </c>
      <c r="M586" s="167"/>
      <c r="N586" s="218">
        <v>1814.19</v>
      </c>
      <c r="O586" s="219">
        <v>0</v>
      </c>
      <c r="P586" s="219">
        <v>2000</v>
      </c>
      <c r="Q586" s="219">
        <v>2000</v>
      </c>
      <c r="R586" s="219">
        <v>2000</v>
      </c>
      <c r="S586" s="220">
        <v>2000</v>
      </c>
      <c r="T586" s="490">
        <f t="shared" si="54"/>
        <v>185.80999999999995</v>
      </c>
      <c r="U586" s="221">
        <f t="shared" si="55"/>
        <v>0.10242036390896209</v>
      </c>
      <c r="V586" s="490">
        <f t="shared" si="56"/>
        <v>2000</v>
      </c>
      <c r="W586" s="221" t="str">
        <f t="shared" si="57"/>
        <v/>
      </c>
      <c r="X586" s="490">
        <f t="shared" si="58"/>
        <v>0</v>
      </c>
      <c r="Y586" s="221">
        <f t="shared" si="59"/>
        <v>0</v>
      </c>
    </row>
    <row r="587" spans="1:25" ht="36.75" customHeight="1">
      <c r="A587" s="188" t="s">
        <v>2776</v>
      </c>
      <c r="B587" s="201" t="s">
        <v>3678</v>
      </c>
      <c r="C587" s="155" t="s">
        <v>3080</v>
      </c>
      <c r="D587" s="155" t="s">
        <v>1916</v>
      </c>
      <c r="E587" s="150" t="s">
        <v>5253</v>
      </c>
      <c r="F587" s="152" t="s">
        <v>5254</v>
      </c>
      <c r="G587" s="250" t="s">
        <v>1469</v>
      </c>
      <c r="H587" s="250" t="s">
        <v>3613</v>
      </c>
      <c r="I587" s="175" t="s">
        <v>5191</v>
      </c>
      <c r="J587" s="263" t="s">
        <v>3365</v>
      </c>
      <c r="K587" s="184" t="s">
        <v>3366</v>
      </c>
      <c r="L587" s="3" t="s">
        <v>2683</v>
      </c>
      <c r="M587" s="167"/>
      <c r="N587" s="218">
        <v>258236.02</v>
      </c>
      <c r="O587" s="219">
        <v>0</v>
      </c>
      <c r="P587" s="219">
        <v>258000</v>
      </c>
      <c r="Q587" s="219">
        <v>258000</v>
      </c>
      <c r="R587" s="219">
        <v>318000</v>
      </c>
      <c r="S587" s="220">
        <v>318000</v>
      </c>
      <c r="T587" s="490">
        <f t="shared" si="54"/>
        <v>-236.01999999998952</v>
      </c>
      <c r="U587" s="221">
        <f t="shared" si="55"/>
        <v>-9.1397009603845947E-4</v>
      </c>
      <c r="V587" s="490">
        <f t="shared" si="56"/>
        <v>258000</v>
      </c>
      <c r="W587" s="221" t="str">
        <f t="shared" si="57"/>
        <v/>
      </c>
      <c r="X587" s="490">
        <f t="shared" si="58"/>
        <v>0</v>
      </c>
      <c r="Y587" s="221">
        <f t="shared" si="59"/>
        <v>0</v>
      </c>
    </row>
    <row r="588" spans="1:25" ht="36.75" customHeight="1">
      <c r="A588" s="188" t="s">
        <v>3132</v>
      </c>
      <c r="B588" s="201" t="s">
        <v>3678</v>
      </c>
      <c r="C588" s="155" t="s">
        <v>3080</v>
      </c>
      <c r="D588" s="155" t="s">
        <v>3683</v>
      </c>
      <c r="E588" s="150" t="s">
        <v>5255</v>
      </c>
      <c r="F588" s="152" t="s">
        <v>5256</v>
      </c>
      <c r="G588" s="250" t="s">
        <v>1471</v>
      </c>
      <c r="H588" s="250" t="s">
        <v>3615</v>
      </c>
      <c r="I588" s="175" t="s">
        <v>5194</v>
      </c>
      <c r="J588" s="263" t="s">
        <v>3365</v>
      </c>
      <c r="K588" s="184" t="s">
        <v>3366</v>
      </c>
      <c r="L588" s="3" t="s">
        <v>2683</v>
      </c>
      <c r="M588" s="167"/>
      <c r="N588" s="218">
        <v>15258.76</v>
      </c>
      <c r="O588" s="219">
        <v>0</v>
      </c>
      <c r="P588" s="219">
        <v>15000</v>
      </c>
      <c r="Q588" s="219">
        <v>15000</v>
      </c>
      <c r="R588" s="219">
        <v>120000</v>
      </c>
      <c r="S588" s="220">
        <v>120000</v>
      </c>
      <c r="T588" s="490">
        <f t="shared" si="54"/>
        <v>-258.76000000000022</v>
      </c>
      <c r="U588" s="221">
        <f t="shared" si="55"/>
        <v>-1.695812765912828E-2</v>
      </c>
      <c r="V588" s="490">
        <f t="shared" si="56"/>
        <v>15000</v>
      </c>
      <c r="W588" s="221" t="str">
        <f t="shared" si="57"/>
        <v/>
      </c>
      <c r="X588" s="490">
        <f t="shared" si="58"/>
        <v>0</v>
      </c>
      <c r="Y588" s="221">
        <f t="shared" si="59"/>
        <v>0</v>
      </c>
    </row>
    <row r="589" spans="1:25" ht="36.75" customHeight="1">
      <c r="A589" s="190" t="s">
        <v>2777</v>
      </c>
      <c r="B589" s="202" t="s">
        <v>3678</v>
      </c>
      <c r="C589" s="157" t="s">
        <v>3080</v>
      </c>
      <c r="D589" s="157" t="s">
        <v>1763</v>
      </c>
      <c r="E589" s="150" t="s">
        <v>5257</v>
      </c>
      <c r="F589" s="152" t="s">
        <v>5258</v>
      </c>
      <c r="G589" s="251" t="s">
        <v>1461</v>
      </c>
      <c r="H589" s="251" t="s">
        <v>3609</v>
      </c>
      <c r="I589" s="176" t="s">
        <v>5181</v>
      </c>
      <c r="J589" s="264" t="s">
        <v>280</v>
      </c>
      <c r="K589" s="185" t="s">
        <v>3364</v>
      </c>
      <c r="L589" s="3" t="s">
        <v>2683</v>
      </c>
      <c r="M589" s="167"/>
      <c r="N589" s="218">
        <v>0</v>
      </c>
      <c r="O589" s="219">
        <v>0</v>
      </c>
      <c r="P589" s="219">
        <v>0</v>
      </c>
      <c r="Q589" s="219">
        <v>0</v>
      </c>
      <c r="R589" s="219">
        <v>0</v>
      </c>
      <c r="S589" s="220">
        <v>0</v>
      </c>
      <c r="T589" s="490">
        <f t="shared" si="54"/>
        <v>0</v>
      </c>
      <c r="U589" s="221" t="str">
        <f t="shared" si="55"/>
        <v/>
      </c>
      <c r="V589" s="490">
        <f t="shared" si="56"/>
        <v>0</v>
      </c>
      <c r="W589" s="221" t="str">
        <f t="shared" si="57"/>
        <v/>
      </c>
      <c r="X589" s="490">
        <f t="shared" si="58"/>
        <v>0</v>
      </c>
      <c r="Y589" s="221" t="str">
        <f t="shared" si="59"/>
        <v/>
      </c>
    </row>
    <row r="590" spans="1:25" ht="36.75" customHeight="1">
      <c r="A590" s="190" t="s">
        <v>3133</v>
      </c>
      <c r="B590" s="202" t="s">
        <v>3678</v>
      </c>
      <c r="C590" s="157" t="s">
        <v>3080</v>
      </c>
      <c r="D590" s="157" t="s">
        <v>1728</v>
      </c>
      <c r="E590" s="150" t="s">
        <v>5259</v>
      </c>
      <c r="F590" s="152" t="s">
        <v>5260</v>
      </c>
      <c r="G590" s="251" t="s">
        <v>1463</v>
      </c>
      <c r="H590" s="251" t="s">
        <v>3611</v>
      </c>
      <c r="I590" s="176" t="s">
        <v>5184</v>
      </c>
      <c r="J590" s="264" t="s">
        <v>280</v>
      </c>
      <c r="K590" s="185" t="s">
        <v>3364</v>
      </c>
      <c r="L590" s="3" t="s">
        <v>2683</v>
      </c>
      <c r="M590" s="167"/>
      <c r="N590" s="218">
        <v>2850</v>
      </c>
      <c r="O590" s="219">
        <v>0</v>
      </c>
      <c r="P590" s="219">
        <v>3000</v>
      </c>
      <c r="Q590" s="219">
        <v>3000</v>
      </c>
      <c r="R590" s="219">
        <v>3000</v>
      </c>
      <c r="S590" s="220">
        <v>3000</v>
      </c>
      <c r="T590" s="490">
        <f t="shared" si="54"/>
        <v>150</v>
      </c>
      <c r="U590" s="221">
        <f t="shared" si="55"/>
        <v>5.2631578947368418E-2</v>
      </c>
      <c r="V590" s="490">
        <f t="shared" si="56"/>
        <v>3000</v>
      </c>
      <c r="W590" s="221" t="str">
        <f t="shared" si="57"/>
        <v/>
      </c>
      <c r="X590" s="490">
        <f t="shared" si="58"/>
        <v>0</v>
      </c>
      <c r="Y590" s="221">
        <f t="shared" si="59"/>
        <v>0</v>
      </c>
    </row>
    <row r="591" spans="1:25" ht="36.75" customHeight="1">
      <c r="A591" s="190" t="s">
        <v>2778</v>
      </c>
      <c r="B591" s="202" t="s">
        <v>3678</v>
      </c>
      <c r="C591" s="157" t="s">
        <v>3080</v>
      </c>
      <c r="D591" s="157" t="s">
        <v>1919</v>
      </c>
      <c r="E591" s="150" t="s">
        <v>5261</v>
      </c>
      <c r="F591" s="152" t="s">
        <v>5262</v>
      </c>
      <c r="G591" s="251" t="s">
        <v>1469</v>
      </c>
      <c r="H591" s="251" t="s">
        <v>3613</v>
      </c>
      <c r="I591" s="176" t="s">
        <v>5191</v>
      </c>
      <c r="J591" s="264" t="s">
        <v>3365</v>
      </c>
      <c r="K591" s="185" t="s">
        <v>3366</v>
      </c>
      <c r="L591" s="3" t="s">
        <v>2683</v>
      </c>
      <c r="M591" s="167"/>
      <c r="N591" s="218">
        <v>5264</v>
      </c>
      <c r="O591" s="219">
        <v>0</v>
      </c>
      <c r="P591" s="219">
        <v>5000</v>
      </c>
      <c r="Q591" s="219">
        <v>5000</v>
      </c>
      <c r="R591" s="219">
        <v>5000</v>
      </c>
      <c r="S591" s="220">
        <v>5000</v>
      </c>
      <c r="T591" s="490">
        <f t="shared" si="54"/>
        <v>-264</v>
      </c>
      <c r="U591" s="221">
        <f t="shared" si="55"/>
        <v>-5.0151975683890578E-2</v>
      </c>
      <c r="V591" s="490">
        <f t="shared" si="56"/>
        <v>5000</v>
      </c>
      <c r="W591" s="221" t="str">
        <f t="shared" si="57"/>
        <v/>
      </c>
      <c r="X591" s="490">
        <f t="shared" si="58"/>
        <v>0</v>
      </c>
      <c r="Y591" s="221">
        <f t="shared" si="59"/>
        <v>0</v>
      </c>
    </row>
    <row r="592" spans="1:25" ht="36.75" customHeight="1">
      <c r="A592" s="190" t="s">
        <v>3134</v>
      </c>
      <c r="B592" s="202" t="s">
        <v>3678</v>
      </c>
      <c r="C592" s="157" t="s">
        <v>3080</v>
      </c>
      <c r="D592" s="157" t="s">
        <v>3637</v>
      </c>
      <c r="E592" s="150" t="s">
        <v>5263</v>
      </c>
      <c r="F592" s="152" t="s">
        <v>5264</v>
      </c>
      <c r="G592" s="251" t="s">
        <v>1471</v>
      </c>
      <c r="H592" s="251" t="s">
        <v>3615</v>
      </c>
      <c r="I592" s="176" t="s">
        <v>5194</v>
      </c>
      <c r="J592" s="264" t="s">
        <v>3365</v>
      </c>
      <c r="K592" s="185" t="s">
        <v>3366</v>
      </c>
      <c r="L592" s="3" t="s">
        <v>2683</v>
      </c>
      <c r="M592" s="167"/>
      <c r="N592" s="218">
        <v>3503</v>
      </c>
      <c r="O592" s="219">
        <v>0</v>
      </c>
      <c r="P592" s="219">
        <v>0</v>
      </c>
      <c r="Q592" s="219">
        <v>0</v>
      </c>
      <c r="R592" s="219">
        <v>0</v>
      </c>
      <c r="S592" s="220">
        <v>0</v>
      </c>
      <c r="T592" s="490">
        <f t="shared" si="54"/>
        <v>-3503</v>
      </c>
      <c r="U592" s="221">
        <f t="shared" si="55"/>
        <v>-1</v>
      </c>
      <c r="V592" s="490">
        <f t="shared" si="56"/>
        <v>0</v>
      </c>
      <c r="W592" s="221" t="str">
        <f t="shared" si="57"/>
        <v/>
      </c>
      <c r="X592" s="490">
        <f t="shared" si="58"/>
        <v>0</v>
      </c>
      <c r="Y592" s="221" t="str">
        <f t="shared" si="59"/>
        <v/>
      </c>
    </row>
    <row r="593" spans="1:25" ht="36.75" customHeight="1">
      <c r="A593" s="188" t="s">
        <v>2779</v>
      </c>
      <c r="B593" s="201" t="s">
        <v>3678</v>
      </c>
      <c r="C593" s="155" t="s">
        <v>3080</v>
      </c>
      <c r="D593" s="155" t="s">
        <v>2727</v>
      </c>
      <c r="E593" s="150" t="s">
        <v>5265</v>
      </c>
      <c r="F593" s="152" t="s">
        <v>5266</v>
      </c>
      <c r="G593" s="250" t="s">
        <v>1461</v>
      </c>
      <c r="H593" s="250" t="s">
        <v>3609</v>
      </c>
      <c r="I593" s="175" t="s">
        <v>5181</v>
      </c>
      <c r="J593" s="263" t="s">
        <v>280</v>
      </c>
      <c r="K593" s="184" t="s">
        <v>3364</v>
      </c>
      <c r="L593" s="3" t="s">
        <v>2683</v>
      </c>
      <c r="M593" s="167"/>
      <c r="N593" s="218">
        <v>5043.18</v>
      </c>
      <c r="O593" s="219">
        <v>28090</v>
      </c>
      <c r="P593" s="219">
        <v>28090</v>
      </c>
      <c r="Q593" s="219">
        <v>35940</v>
      </c>
      <c r="R593" s="219">
        <v>42840</v>
      </c>
      <c r="S593" s="220">
        <v>42840</v>
      </c>
      <c r="T593" s="490">
        <f t="shared" si="54"/>
        <v>30896.82</v>
      </c>
      <c r="U593" s="221">
        <f t="shared" si="55"/>
        <v>6.1264559266177292</v>
      </c>
      <c r="V593" s="490">
        <f t="shared" si="56"/>
        <v>7850</v>
      </c>
      <c r="W593" s="221">
        <f t="shared" si="57"/>
        <v>0.27945888216447134</v>
      </c>
      <c r="X593" s="490">
        <f t="shared" si="58"/>
        <v>7850</v>
      </c>
      <c r="Y593" s="221">
        <f t="shared" si="59"/>
        <v>0.27945888216447134</v>
      </c>
    </row>
    <row r="594" spans="1:25" ht="36.75" customHeight="1">
      <c r="A594" s="188" t="s">
        <v>3135</v>
      </c>
      <c r="B594" s="201" t="s">
        <v>3678</v>
      </c>
      <c r="C594" s="155" t="s">
        <v>3080</v>
      </c>
      <c r="D594" s="155" t="s">
        <v>3083</v>
      </c>
      <c r="E594" s="150" t="s">
        <v>5267</v>
      </c>
      <c r="F594" s="152" t="s">
        <v>5268</v>
      </c>
      <c r="G594" s="250" t="s">
        <v>1463</v>
      </c>
      <c r="H594" s="250" t="s">
        <v>3611</v>
      </c>
      <c r="I594" s="175" t="s">
        <v>5184</v>
      </c>
      <c r="J594" s="263" t="s">
        <v>280</v>
      </c>
      <c r="K594" s="184" t="s">
        <v>3364</v>
      </c>
      <c r="L594" s="3" t="s">
        <v>2683</v>
      </c>
      <c r="M594" s="167"/>
      <c r="N594" s="218">
        <v>112.22</v>
      </c>
      <c r="O594" s="219">
        <v>1600</v>
      </c>
      <c r="P594" s="219">
        <v>1600</v>
      </c>
      <c r="Q594" s="219">
        <v>2060</v>
      </c>
      <c r="R594" s="219">
        <v>3120</v>
      </c>
      <c r="S594" s="220">
        <v>3120</v>
      </c>
      <c r="T594" s="490">
        <f t="shared" si="54"/>
        <v>1947.78</v>
      </c>
      <c r="U594" s="221">
        <f t="shared" si="55"/>
        <v>17.356799144537515</v>
      </c>
      <c r="V594" s="490">
        <f t="shared" si="56"/>
        <v>460</v>
      </c>
      <c r="W594" s="221">
        <f t="shared" si="57"/>
        <v>0.28749999999999998</v>
      </c>
      <c r="X594" s="490">
        <f t="shared" si="58"/>
        <v>460</v>
      </c>
      <c r="Y594" s="221">
        <f t="shared" si="59"/>
        <v>0.28749999999999998</v>
      </c>
    </row>
    <row r="595" spans="1:25" ht="36.75" customHeight="1">
      <c r="A595" s="190" t="s">
        <v>2780</v>
      </c>
      <c r="B595" s="202" t="s">
        <v>3678</v>
      </c>
      <c r="C595" s="157" t="s">
        <v>3080</v>
      </c>
      <c r="D595" s="157" t="s">
        <v>102</v>
      </c>
      <c r="E595" s="150" t="s">
        <v>5269</v>
      </c>
      <c r="F595" s="152" t="s">
        <v>5270</v>
      </c>
      <c r="G595" s="250" t="s">
        <v>1469</v>
      </c>
      <c r="H595" s="250" t="s">
        <v>3613</v>
      </c>
      <c r="I595" s="175" t="s">
        <v>5191</v>
      </c>
      <c r="J595" s="263" t="s">
        <v>3365</v>
      </c>
      <c r="K595" s="184" t="s">
        <v>3366</v>
      </c>
      <c r="L595" s="3" t="s">
        <v>2683</v>
      </c>
      <c r="M595" s="167"/>
      <c r="N595" s="218">
        <v>84326.1</v>
      </c>
      <c r="O595" s="219">
        <v>221410</v>
      </c>
      <c r="P595" s="219">
        <v>221410</v>
      </c>
      <c r="Q595" s="219">
        <v>291530</v>
      </c>
      <c r="R595" s="219">
        <v>359910</v>
      </c>
      <c r="S595" s="220">
        <v>359910</v>
      </c>
      <c r="T595" s="490">
        <f t="shared" si="54"/>
        <v>207203.9</v>
      </c>
      <c r="U595" s="221">
        <f t="shared" si="55"/>
        <v>2.4571739947655589</v>
      </c>
      <c r="V595" s="490">
        <f t="shared" si="56"/>
        <v>70120</v>
      </c>
      <c r="W595" s="221">
        <f t="shared" si="57"/>
        <v>0.31669752947021362</v>
      </c>
      <c r="X595" s="490">
        <f t="shared" si="58"/>
        <v>70120</v>
      </c>
      <c r="Y595" s="221">
        <f t="shared" si="59"/>
        <v>0.31669752947021362</v>
      </c>
    </row>
    <row r="596" spans="1:25" ht="36.75" customHeight="1">
      <c r="A596" s="190" t="s">
        <v>3136</v>
      </c>
      <c r="B596" s="202" t="s">
        <v>3678</v>
      </c>
      <c r="C596" s="157" t="s">
        <v>3080</v>
      </c>
      <c r="D596" s="157" t="s">
        <v>3943</v>
      </c>
      <c r="E596" s="150" t="s">
        <v>5271</v>
      </c>
      <c r="F596" s="152" t="s">
        <v>5272</v>
      </c>
      <c r="G596" s="250" t="s">
        <v>1471</v>
      </c>
      <c r="H596" s="250" t="s">
        <v>3615</v>
      </c>
      <c r="I596" s="175" t="s">
        <v>5194</v>
      </c>
      <c r="J596" s="263" t="s">
        <v>3365</v>
      </c>
      <c r="K596" s="184" t="s">
        <v>3366</v>
      </c>
      <c r="L596" s="3" t="s">
        <v>2683</v>
      </c>
      <c r="M596" s="167"/>
      <c r="N596" s="218">
        <v>1359.19</v>
      </c>
      <c r="O596" s="219">
        <v>16070</v>
      </c>
      <c r="P596" s="219">
        <v>16070</v>
      </c>
      <c r="Q596" s="219">
        <v>24550</v>
      </c>
      <c r="R596" s="219">
        <v>34400</v>
      </c>
      <c r="S596" s="220">
        <v>34400</v>
      </c>
      <c r="T596" s="490">
        <f t="shared" si="54"/>
        <v>23190.81</v>
      </c>
      <c r="U596" s="221">
        <f t="shared" si="55"/>
        <v>17.062228238877566</v>
      </c>
      <c r="V596" s="490">
        <f t="shared" si="56"/>
        <v>8480</v>
      </c>
      <c r="W596" s="221">
        <f t="shared" si="57"/>
        <v>0.52769135034225267</v>
      </c>
      <c r="X596" s="490">
        <f t="shared" si="58"/>
        <v>8480</v>
      </c>
      <c r="Y596" s="221">
        <f t="shared" si="59"/>
        <v>0.52769135034225267</v>
      </c>
    </row>
    <row r="597" spans="1:25" ht="15.75" customHeight="1">
      <c r="A597" s="187" t="s">
        <v>2781</v>
      </c>
      <c r="B597" s="213" t="s">
        <v>2782</v>
      </c>
      <c r="C597" s="214" t="s">
        <v>3671</v>
      </c>
      <c r="D597" s="214" t="s">
        <v>3672</v>
      </c>
      <c r="E597" s="215" t="s">
        <v>2784</v>
      </c>
      <c r="F597" s="215" t="s">
        <v>2783</v>
      </c>
      <c r="G597" s="249"/>
      <c r="H597" s="249"/>
      <c r="I597" s="216"/>
      <c r="J597" s="262"/>
      <c r="K597" s="217"/>
      <c r="L597" s="282"/>
      <c r="M597" s="228"/>
      <c r="N597" s="218">
        <v>0</v>
      </c>
      <c r="O597" s="219">
        <v>0</v>
      </c>
      <c r="P597" s="219">
        <v>0</v>
      </c>
      <c r="Q597" s="219">
        <v>0</v>
      </c>
      <c r="R597" s="219">
        <v>0</v>
      </c>
      <c r="S597" s="220">
        <v>0</v>
      </c>
      <c r="T597" s="490">
        <f t="shared" si="54"/>
        <v>0</v>
      </c>
      <c r="U597" s="221" t="str">
        <f t="shared" si="55"/>
        <v/>
      </c>
      <c r="V597" s="490">
        <f t="shared" si="56"/>
        <v>0</v>
      </c>
      <c r="W597" s="221" t="str">
        <f t="shared" si="57"/>
        <v/>
      </c>
      <c r="X597" s="490">
        <f t="shared" si="58"/>
        <v>0</v>
      </c>
      <c r="Y597" s="221" t="str">
        <f t="shared" si="59"/>
        <v/>
      </c>
    </row>
    <row r="598" spans="1:25" ht="28.5" customHeight="1">
      <c r="A598" s="189" t="s">
        <v>2785</v>
      </c>
      <c r="B598" s="200" t="s">
        <v>2782</v>
      </c>
      <c r="C598" s="164" t="s">
        <v>3673</v>
      </c>
      <c r="D598" s="164" t="s">
        <v>3672</v>
      </c>
      <c r="E598" s="156" t="s">
        <v>3137</v>
      </c>
      <c r="F598" s="151" t="s">
        <v>2786</v>
      </c>
      <c r="G598" s="250"/>
      <c r="H598" s="250"/>
      <c r="I598" s="175"/>
      <c r="J598" s="263"/>
      <c r="K598" s="184"/>
      <c r="M598" s="167"/>
      <c r="N598" s="218">
        <v>0</v>
      </c>
      <c r="O598" s="219">
        <v>0</v>
      </c>
      <c r="P598" s="219">
        <v>0</v>
      </c>
      <c r="Q598" s="219">
        <v>0</v>
      </c>
      <c r="R598" s="219">
        <v>0</v>
      </c>
      <c r="S598" s="220">
        <v>0</v>
      </c>
      <c r="T598" s="490">
        <f t="shared" si="54"/>
        <v>0</v>
      </c>
      <c r="U598" s="221" t="str">
        <f t="shared" si="55"/>
        <v/>
      </c>
      <c r="V598" s="490">
        <f t="shared" si="56"/>
        <v>0</v>
      </c>
      <c r="W598" s="221" t="str">
        <f t="shared" si="57"/>
        <v/>
      </c>
      <c r="X598" s="490">
        <f t="shared" si="58"/>
        <v>0</v>
      </c>
      <c r="Y598" s="221" t="str">
        <f t="shared" si="59"/>
        <v/>
      </c>
    </row>
    <row r="599" spans="1:25" ht="28.5" customHeight="1">
      <c r="A599" s="190" t="s">
        <v>3138</v>
      </c>
      <c r="B599" s="202" t="s">
        <v>2782</v>
      </c>
      <c r="C599" s="157" t="s">
        <v>3673</v>
      </c>
      <c r="D599" s="157" t="s">
        <v>3582</v>
      </c>
      <c r="E599" s="152" t="s">
        <v>3139</v>
      </c>
      <c r="F599" s="152" t="s">
        <v>3140</v>
      </c>
      <c r="G599" s="251" t="s">
        <v>870</v>
      </c>
      <c r="H599" s="251" t="s">
        <v>3141</v>
      </c>
      <c r="I599" s="176" t="s">
        <v>3142</v>
      </c>
      <c r="J599" s="264" t="s">
        <v>4147</v>
      </c>
      <c r="K599" s="185" t="s">
        <v>2788</v>
      </c>
      <c r="L599" s="3" t="s">
        <v>2683</v>
      </c>
      <c r="M599" s="167"/>
      <c r="N599" s="218">
        <v>0</v>
      </c>
      <c r="O599" s="219">
        <v>0</v>
      </c>
      <c r="P599" s="219">
        <v>0</v>
      </c>
      <c r="Q599" s="219">
        <v>0</v>
      </c>
      <c r="R599" s="219">
        <v>0</v>
      </c>
      <c r="S599" s="220">
        <v>0</v>
      </c>
      <c r="T599" s="490">
        <f t="shared" si="54"/>
        <v>0</v>
      </c>
      <c r="U599" s="221" t="str">
        <f t="shared" si="55"/>
        <v/>
      </c>
      <c r="V599" s="490">
        <f t="shared" si="56"/>
        <v>0</v>
      </c>
      <c r="W599" s="221" t="str">
        <f t="shared" si="57"/>
        <v/>
      </c>
      <c r="X599" s="490">
        <f t="shared" si="58"/>
        <v>0</v>
      </c>
      <c r="Y599" s="221" t="str">
        <f t="shared" si="59"/>
        <v/>
      </c>
    </row>
    <row r="600" spans="1:25" ht="28.5" customHeight="1">
      <c r="A600" s="188" t="s">
        <v>2787</v>
      </c>
      <c r="B600" s="201" t="s">
        <v>2782</v>
      </c>
      <c r="C600" s="155" t="s">
        <v>3673</v>
      </c>
      <c r="D600" s="155" t="s">
        <v>3670</v>
      </c>
      <c r="E600" s="150" t="s">
        <v>3143</v>
      </c>
      <c r="F600" s="152" t="s">
        <v>3144</v>
      </c>
      <c r="G600" s="250" t="s">
        <v>872</v>
      </c>
      <c r="H600" s="250" t="s">
        <v>3145</v>
      </c>
      <c r="I600" s="175" t="s">
        <v>3146</v>
      </c>
      <c r="J600" s="264" t="s">
        <v>4147</v>
      </c>
      <c r="K600" s="185" t="s">
        <v>2788</v>
      </c>
      <c r="L600" s="3" t="s">
        <v>2683</v>
      </c>
      <c r="M600" s="167"/>
      <c r="N600" s="218">
        <v>1608807.34</v>
      </c>
      <c r="O600" s="219">
        <v>1604000</v>
      </c>
      <c r="P600" s="219">
        <v>1800000</v>
      </c>
      <c r="Q600" s="219">
        <v>1820000</v>
      </c>
      <c r="R600" s="219">
        <v>1835000</v>
      </c>
      <c r="S600" s="220">
        <v>1835000</v>
      </c>
      <c r="T600" s="490">
        <f t="shared" si="54"/>
        <v>211192.65999999992</v>
      </c>
      <c r="U600" s="221">
        <f t="shared" si="55"/>
        <v>0.13127280983190934</v>
      </c>
      <c r="V600" s="490">
        <f t="shared" si="56"/>
        <v>216000</v>
      </c>
      <c r="W600" s="221">
        <f t="shared" si="57"/>
        <v>0.13466334164588528</v>
      </c>
      <c r="X600" s="490">
        <f t="shared" si="58"/>
        <v>20000</v>
      </c>
      <c r="Y600" s="221">
        <f t="shared" si="59"/>
        <v>1.1111111111111112E-2</v>
      </c>
    </row>
    <row r="601" spans="1:25" ht="36" customHeight="1">
      <c r="A601" s="188" t="s">
        <v>3147</v>
      </c>
      <c r="B601" s="201" t="s">
        <v>2782</v>
      </c>
      <c r="C601" s="155" t="s">
        <v>3673</v>
      </c>
      <c r="D601" s="155" t="s">
        <v>3680</v>
      </c>
      <c r="E601" s="152" t="s">
        <v>3148</v>
      </c>
      <c r="F601" s="152" t="s">
        <v>3149</v>
      </c>
      <c r="G601" s="250" t="s">
        <v>435</v>
      </c>
      <c r="H601" s="250" t="s">
        <v>3150</v>
      </c>
      <c r="I601" s="175" t="s">
        <v>3151</v>
      </c>
      <c r="J601" s="264" t="s">
        <v>4147</v>
      </c>
      <c r="K601" s="185" t="s">
        <v>2788</v>
      </c>
      <c r="L601" s="3" t="s">
        <v>2683</v>
      </c>
      <c r="M601" s="167"/>
      <c r="N601" s="218">
        <v>111171.25</v>
      </c>
      <c r="O601" s="219">
        <v>256000</v>
      </c>
      <c r="P601" s="219">
        <v>115000</v>
      </c>
      <c r="Q601" s="219">
        <v>120000</v>
      </c>
      <c r="R601" s="219">
        <v>122000</v>
      </c>
      <c r="S601" s="220">
        <v>122000</v>
      </c>
      <c r="T601" s="490">
        <f t="shared" si="54"/>
        <v>8828.75</v>
      </c>
      <c r="U601" s="221">
        <f t="shared" si="55"/>
        <v>7.9415766216535302E-2</v>
      </c>
      <c r="V601" s="490">
        <f t="shared" si="56"/>
        <v>-136000</v>
      </c>
      <c r="W601" s="221">
        <f t="shared" si="57"/>
        <v>-0.53125</v>
      </c>
      <c r="X601" s="490">
        <f t="shared" si="58"/>
        <v>5000</v>
      </c>
      <c r="Y601" s="221">
        <f t="shared" si="59"/>
        <v>4.3478260869565216E-2</v>
      </c>
    </row>
    <row r="602" spans="1:25" ht="28.5" customHeight="1">
      <c r="A602" s="188" t="s">
        <v>3152</v>
      </c>
      <c r="B602" s="201" t="s">
        <v>2782</v>
      </c>
      <c r="C602" s="155" t="s">
        <v>3673</v>
      </c>
      <c r="D602" s="155" t="s">
        <v>1763</v>
      </c>
      <c r="E602" s="150" t="s">
        <v>3153</v>
      </c>
      <c r="F602" s="152" t="s">
        <v>4058</v>
      </c>
      <c r="G602" s="250" t="s">
        <v>439</v>
      </c>
      <c r="H602" s="250" t="s">
        <v>4059</v>
      </c>
      <c r="I602" s="175" t="s">
        <v>4060</v>
      </c>
      <c r="J602" s="264" t="s">
        <v>4147</v>
      </c>
      <c r="K602" s="185" t="s">
        <v>2788</v>
      </c>
      <c r="L602" s="3" t="s">
        <v>2683</v>
      </c>
      <c r="M602" s="167"/>
      <c r="N602" s="218">
        <v>362485.75</v>
      </c>
      <c r="O602" s="219">
        <v>9000</v>
      </c>
      <c r="P602" s="219">
        <v>361000</v>
      </c>
      <c r="Q602" s="219">
        <v>365000</v>
      </c>
      <c r="R602" s="219">
        <v>370000</v>
      </c>
      <c r="S602" s="220">
        <v>370000</v>
      </c>
      <c r="T602" s="490">
        <f t="shared" si="54"/>
        <v>2514.25</v>
      </c>
      <c r="U602" s="221">
        <f t="shared" si="55"/>
        <v>6.9361347308135564E-3</v>
      </c>
      <c r="V602" s="490">
        <f t="shared" si="56"/>
        <v>356000</v>
      </c>
      <c r="W602" s="221">
        <f t="shared" si="57"/>
        <v>39.555555555555557</v>
      </c>
      <c r="X602" s="490">
        <f t="shared" si="58"/>
        <v>4000</v>
      </c>
      <c r="Y602" s="221">
        <f t="shared" si="59"/>
        <v>1.1080332409972299E-2</v>
      </c>
    </row>
    <row r="603" spans="1:25" ht="36" customHeight="1">
      <c r="A603" s="188" t="s">
        <v>4061</v>
      </c>
      <c r="B603" s="201" t="s">
        <v>2782</v>
      </c>
      <c r="C603" s="155" t="s">
        <v>3673</v>
      </c>
      <c r="D603" s="155" t="s">
        <v>1764</v>
      </c>
      <c r="E603" s="150" t="s">
        <v>4062</v>
      </c>
      <c r="F603" s="150" t="s">
        <v>4063</v>
      </c>
      <c r="G603" s="250" t="s">
        <v>1702</v>
      </c>
      <c r="H603" s="250" t="s">
        <v>2518</v>
      </c>
      <c r="I603" s="176" t="s">
        <v>4004</v>
      </c>
      <c r="J603" s="264" t="s">
        <v>3055</v>
      </c>
      <c r="K603" s="185" t="s">
        <v>4126</v>
      </c>
      <c r="L603" s="3" t="s">
        <v>2683</v>
      </c>
      <c r="M603" s="167"/>
      <c r="N603" s="218">
        <v>199937.46</v>
      </c>
      <c r="O603" s="219">
        <v>284000</v>
      </c>
      <c r="P603" s="219">
        <v>20000</v>
      </c>
      <c r="Q603" s="219">
        <v>33000</v>
      </c>
      <c r="R603" s="219">
        <v>33000</v>
      </c>
      <c r="S603" s="220">
        <v>33000</v>
      </c>
      <c r="T603" s="490">
        <f t="shared" si="54"/>
        <v>-166937.46</v>
      </c>
      <c r="U603" s="221">
        <f t="shared" si="55"/>
        <v>-0.83494838836104046</v>
      </c>
      <c r="V603" s="490">
        <f t="shared" si="56"/>
        <v>-251000</v>
      </c>
      <c r="W603" s="221">
        <f t="shared" si="57"/>
        <v>-0.88380281690140849</v>
      </c>
      <c r="X603" s="490">
        <f t="shared" si="58"/>
        <v>13000</v>
      </c>
      <c r="Y603" s="221">
        <f t="shared" si="59"/>
        <v>0.65</v>
      </c>
    </row>
    <row r="604" spans="1:25" ht="28.5" customHeight="1">
      <c r="A604" s="189" t="s">
        <v>2789</v>
      </c>
      <c r="B604" s="200" t="s">
        <v>2782</v>
      </c>
      <c r="C604" s="164" t="s">
        <v>3224</v>
      </c>
      <c r="D604" s="164" t="s">
        <v>3672</v>
      </c>
      <c r="E604" s="151" t="s">
        <v>2791</v>
      </c>
      <c r="F604" s="151" t="s">
        <v>2790</v>
      </c>
      <c r="G604" s="250"/>
      <c r="H604" s="250"/>
      <c r="I604" s="175"/>
      <c r="J604" s="263"/>
      <c r="K604" s="184"/>
      <c r="M604" s="167"/>
      <c r="N604" s="218">
        <v>0</v>
      </c>
      <c r="O604" s="219">
        <v>0</v>
      </c>
      <c r="P604" s="219">
        <v>0</v>
      </c>
      <c r="Q604" s="219">
        <v>0</v>
      </c>
      <c r="R604" s="219">
        <v>0</v>
      </c>
      <c r="S604" s="220">
        <v>0</v>
      </c>
      <c r="T604" s="490">
        <f t="shared" si="54"/>
        <v>0</v>
      </c>
      <c r="U604" s="221" t="str">
        <f t="shared" si="55"/>
        <v/>
      </c>
      <c r="V604" s="490">
        <f t="shared" si="56"/>
        <v>0</v>
      </c>
      <c r="W604" s="221" t="str">
        <f t="shared" si="57"/>
        <v/>
      </c>
      <c r="X604" s="490">
        <f t="shared" si="58"/>
        <v>0</v>
      </c>
      <c r="Y604" s="221" t="str">
        <f t="shared" si="59"/>
        <v/>
      </c>
    </row>
    <row r="605" spans="1:25" ht="28.5" customHeight="1">
      <c r="A605" s="188" t="s">
        <v>2792</v>
      </c>
      <c r="B605" s="201" t="s">
        <v>2782</v>
      </c>
      <c r="C605" s="155" t="s">
        <v>3224</v>
      </c>
      <c r="D605" s="155" t="s">
        <v>3670</v>
      </c>
      <c r="E605" s="152" t="s">
        <v>5273</v>
      </c>
      <c r="F605" s="152" t="s">
        <v>4064</v>
      </c>
      <c r="G605" s="250" t="s">
        <v>752</v>
      </c>
      <c r="H605" s="250" t="s">
        <v>4316</v>
      </c>
      <c r="I605" s="175" t="s">
        <v>4861</v>
      </c>
      <c r="J605" s="263" t="s">
        <v>1266</v>
      </c>
      <c r="K605" s="184" t="s">
        <v>3361</v>
      </c>
      <c r="L605" s="3" t="s">
        <v>2683</v>
      </c>
      <c r="M605" s="167"/>
      <c r="N605" s="218">
        <v>15343259.800000001</v>
      </c>
      <c r="O605" s="219">
        <v>11215000</v>
      </c>
      <c r="P605" s="219">
        <v>6300000</v>
      </c>
      <c r="Q605" s="219">
        <v>6320000</v>
      </c>
      <c r="R605" s="219">
        <v>6330000</v>
      </c>
      <c r="S605" s="220">
        <v>6330000</v>
      </c>
      <c r="T605" s="490">
        <f t="shared" si="54"/>
        <v>-9023259.8000000007</v>
      </c>
      <c r="U605" s="221">
        <f t="shared" si="55"/>
        <v>-0.58809274675776524</v>
      </c>
      <c r="V605" s="490">
        <f t="shared" si="56"/>
        <v>-4895000</v>
      </c>
      <c r="W605" s="221">
        <f t="shared" si="57"/>
        <v>-0.43646901471243871</v>
      </c>
      <c r="X605" s="490">
        <f t="shared" si="58"/>
        <v>20000</v>
      </c>
      <c r="Y605" s="221">
        <f t="shared" si="59"/>
        <v>3.1746031746031746E-3</v>
      </c>
    </row>
    <row r="606" spans="1:25" ht="28.5" customHeight="1">
      <c r="A606" s="188" t="s">
        <v>2793</v>
      </c>
      <c r="B606" s="201" t="s">
        <v>2782</v>
      </c>
      <c r="C606" s="155" t="s">
        <v>3224</v>
      </c>
      <c r="D606" s="155" t="s">
        <v>3310</v>
      </c>
      <c r="E606" s="152" t="s">
        <v>5274</v>
      </c>
      <c r="F606" s="152" t="s">
        <v>4065</v>
      </c>
      <c r="G606" s="250" t="s">
        <v>760</v>
      </c>
      <c r="H606" s="250" t="s">
        <v>4320</v>
      </c>
      <c r="I606" s="175" t="s">
        <v>4871</v>
      </c>
      <c r="J606" s="263" t="s">
        <v>1289</v>
      </c>
      <c r="K606" s="184" t="s">
        <v>3362</v>
      </c>
      <c r="L606" s="3" t="s">
        <v>2683</v>
      </c>
      <c r="M606" s="167"/>
      <c r="N606" s="218">
        <v>355830.79</v>
      </c>
      <c r="O606" s="219">
        <v>167000</v>
      </c>
      <c r="P606" s="219">
        <v>98000</v>
      </c>
      <c r="Q606" s="219">
        <v>119000</v>
      </c>
      <c r="R606" s="219">
        <v>119000</v>
      </c>
      <c r="S606" s="220">
        <v>119000</v>
      </c>
      <c r="T606" s="490">
        <f t="shared" si="54"/>
        <v>-236830.78999999998</v>
      </c>
      <c r="U606" s="221">
        <f t="shared" si="55"/>
        <v>-0.66557138014953676</v>
      </c>
      <c r="V606" s="490">
        <f t="shared" si="56"/>
        <v>-48000</v>
      </c>
      <c r="W606" s="221">
        <f t="shared" si="57"/>
        <v>-0.28742514970059879</v>
      </c>
      <c r="X606" s="490">
        <f t="shared" si="58"/>
        <v>21000</v>
      </c>
      <c r="Y606" s="221">
        <f t="shared" si="59"/>
        <v>0.21428571428571427</v>
      </c>
    </row>
    <row r="607" spans="1:25" ht="28.5" customHeight="1">
      <c r="A607" s="188" t="s">
        <v>2794</v>
      </c>
      <c r="B607" s="201" t="s">
        <v>2782</v>
      </c>
      <c r="C607" s="155" t="s">
        <v>3224</v>
      </c>
      <c r="D607" s="155" t="s">
        <v>1735</v>
      </c>
      <c r="E607" s="152" t="s">
        <v>5308</v>
      </c>
      <c r="F607" s="152" t="s">
        <v>4066</v>
      </c>
      <c r="G607" s="250" t="s">
        <v>1804</v>
      </c>
      <c r="H607" s="250" t="s">
        <v>4324</v>
      </c>
      <c r="I607" s="175" t="s">
        <v>4881</v>
      </c>
      <c r="J607" s="263" t="s">
        <v>1321</v>
      </c>
      <c r="K607" s="184" t="s">
        <v>3363</v>
      </c>
      <c r="L607" s="3" t="s">
        <v>2683</v>
      </c>
      <c r="M607" s="167"/>
      <c r="N607" s="218">
        <v>3695684.83</v>
      </c>
      <c r="O607" s="219">
        <v>1141000</v>
      </c>
      <c r="P607" s="219">
        <v>47000</v>
      </c>
      <c r="Q607" s="219">
        <v>45000</v>
      </c>
      <c r="R607" s="219">
        <v>45000</v>
      </c>
      <c r="S607" s="220">
        <v>45000</v>
      </c>
      <c r="T607" s="490">
        <f t="shared" si="54"/>
        <v>-3650684.83</v>
      </c>
      <c r="U607" s="221">
        <f t="shared" si="55"/>
        <v>-0.98782363700640563</v>
      </c>
      <c r="V607" s="490">
        <f t="shared" si="56"/>
        <v>-1096000</v>
      </c>
      <c r="W607" s="221">
        <f t="shared" si="57"/>
        <v>-0.96056091148115685</v>
      </c>
      <c r="X607" s="490">
        <f t="shared" si="58"/>
        <v>-2000</v>
      </c>
      <c r="Y607" s="221">
        <f t="shared" si="59"/>
        <v>-4.2553191489361701E-2</v>
      </c>
    </row>
    <row r="608" spans="1:25" ht="18" customHeight="1">
      <c r="A608" s="188" t="s">
        <v>2795</v>
      </c>
      <c r="B608" s="201" t="s">
        <v>2782</v>
      </c>
      <c r="C608" s="155" t="s">
        <v>3224</v>
      </c>
      <c r="D608" s="155" t="s">
        <v>1736</v>
      </c>
      <c r="E608" s="152" t="s">
        <v>5275</v>
      </c>
      <c r="F608" s="152" t="s">
        <v>4067</v>
      </c>
      <c r="G608" s="250" t="s">
        <v>1453</v>
      </c>
      <c r="H608" s="250" t="s">
        <v>3729</v>
      </c>
      <c r="I608" s="175" t="s">
        <v>5105</v>
      </c>
      <c r="J608" s="263" t="s">
        <v>3365</v>
      </c>
      <c r="K608" s="184" t="s">
        <v>3366</v>
      </c>
      <c r="L608" s="3" t="s">
        <v>2683</v>
      </c>
      <c r="M608" s="167"/>
      <c r="N608" s="218">
        <v>168879.15</v>
      </c>
      <c r="O608" s="219">
        <v>3000</v>
      </c>
      <c r="P608" s="219">
        <v>180000</v>
      </c>
      <c r="Q608" s="219">
        <v>180000</v>
      </c>
      <c r="R608" s="219">
        <v>180000</v>
      </c>
      <c r="S608" s="220">
        <v>180000</v>
      </c>
      <c r="T608" s="490">
        <f t="shared" si="54"/>
        <v>11120.850000000006</v>
      </c>
      <c r="U608" s="221">
        <f t="shared" si="55"/>
        <v>6.5850935417427231E-2</v>
      </c>
      <c r="V608" s="490">
        <f t="shared" si="56"/>
        <v>177000</v>
      </c>
      <c r="W608" s="221">
        <f t="shared" si="57"/>
        <v>59</v>
      </c>
      <c r="X608" s="490">
        <f t="shared" si="58"/>
        <v>0</v>
      </c>
      <c r="Y608" s="221">
        <f t="shared" si="59"/>
        <v>0</v>
      </c>
    </row>
    <row r="609" spans="1:25" ht="28.5" customHeight="1">
      <c r="A609" s="188" t="s">
        <v>2796</v>
      </c>
      <c r="B609" s="201" t="s">
        <v>2782</v>
      </c>
      <c r="C609" s="155" t="s">
        <v>3224</v>
      </c>
      <c r="D609" s="155" t="s">
        <v>3680</v>
      </c>
      <c r="E609" s="152" t="s">
        <v>5276</v>
      </c>
      <c r="F609" s="152" t="s">
        <v>5277</v>
      </c>
      <c r="G609" s="251" t="s">
        <v>754</v>
      </c>
      <c r="H609" s="251" t="s">
        <v>4068</v>
      </c>
      <c r="I609" s="176" t="s">
        <v>4069</v>
      </c>
      <c r="J609" s="263" t="s">
        <v>1266</v>
      </c>
      <c r="K609" s="184" t="s">
        <v>3361</v>
      </c>
      <c r="L609" s="3" t="s">
        <v>2553</v>
      </c>
      <c r="M609" s="167"/>
      <c r="N609" s="218">
        <v>110438.85</v>
      </c>
      <c r="O609" s="219">
        <v>102000</v>
      </c>
      <c r="P609" s="219">
        <v>76000</v>
      </c>
      <c r="Q609" s="219">
        <v>76000</v>
      </c>
      <c r="R609" s="219">
        <v>76000</v>
      </c>
      <c r="S609" s="220">
        <v>76000</v>
      </c>
      <c r="T609" s="490">
        <f t="shared" si="54"/>
        <v>-34438.850000000006</v>
      </c>
      <c r="U609" s="221">
        <f t="shared" si="55"/>
        <v>-0.31183636917624552</v>
      </c>
      <c r="V609" s="490">
        <f t="shared" si="56"/>
        <v>-26000</v>
      </c>
      <c r="W609" s="221">
        <f t="shared" si="57"/>
        <v>-0.25490196078431371</v>
      </c>
      <c r="X609" s="490">
        <f t="shared" si="58"/>
        <v>0</v>
      </c>
      <c r="Y609" s="221">
        <f t="shared" si="59"/>
        <v>0</v>
      </c>
    </row>
    <row r="610" spans="1:25" ht="28.5" customHeight="1">
      <c r="A610" s="191" t="s">
        <v>2797</v>
      </c>
      <c r="B610" s="203" t="s">
        <v>2782</v>
      </c>
      <c r="C610" s="160" t="s">
        <v>2798</v>
      </c>
      <c r="D610" s="160" t="s">
        <v>3672</v>
      </c>
      <c r="E610" s="151" t="s">
        <v>2051</v>
      </c>
      <c r="F610" s="151" t="s">
        <v>2050</v>
      </c>
      <c r="G610" s="251"/>
      <c r="H610" s="251"/>
      <c r="I610" s="176"/>
      <c r="J610" s="263"/>
      <c r="K610" s="184"/>
      <c r="M610" s="167"/>
      <c r="N610" s="218">
        <v>0</v>
      </c>
      <c r="O610" s="219">
        <v>0</v>
      </c>
      <c r="P610" s="219">
        <v>0</v>
      </c>
      <c r="Q610" s="219">
        <v>0</v>
      </c>
      <c r="R610" s="219">
        <v>0</v>
      </c>
      <c r="S610" s="220">
        <v>0</v>
      </c>
      <c r="T610" s="490">
        <f t="shared" si="54"/>
        <v>0</v>
      </c>
      <c r="U610" s="221" t="str">
        <f t="shared" si="55"/>
        <v/>
      </c>
      <c r="V610" s="490">
        <f t="shared" si="56"/>
        <v>0</v>
      </c>
      <c r="W610" s="221" t="str">
        <f t="shared" si="57"/>
        <v/>
      </c>
      <c r="X610" s="490">
        <f t="shared" si="58"/>
        <v>0</v>
      </c>
      <c r="Y610" s="221" t="str">
        <f t="shared" si="59"/>
        <v/>
      </c>
    </row>
    <row r="611" spans="1:25" ht="28.5" customHeight="1">
      <c r="A611" s="190" t="s">
        <v>2052</v>
      </c>
      <c r="B611" s="202" t="s">
        <v>2782</v>
      </c>
      <c r="C611" s="157" t="s">
        <v>2798</v>
      </c>
      <c r="D611" s="157" t="s">
        <v>3670</v>
      </c>
      <c r="E611" s="152" t="s">
        <v>2053</v>
      </c>
      <c r="F611" s="152" t="s">
        <v>4070</v>
      </c>
      <c r="G611" s="251" t="s">
        <v>1634</v>
      </c>
      <c r="H611" s="251" t="s">
        <v>4071</v>
      </c>
      <c r="I611" s="176" t="s">
        <v>2054</v>
      </c>
      <c r="J611" s="263" t="s">
        <v>4152</v>
      </c>
      <c r="K611" s="185" t="s">
        <v>3345</v>
      </c>
      <c r="L611" s="3" t="s">
        <v>2683</v>
      </c>
      <c r="M611" s="167"/>
      <c r="N611" s="218">
        <v>28410.92</v>
      </c>
      <c r="O611" s="219">
        <v>38000</v>
      </c>
      <c r="P611" s="219">
        <v>0</v>
      </c>
      <c r="Q611" s="219">
        <v>0</v>
      </c>
      <c r="R611" s="219">
        <v>0</v>
      </c>
      <c r="S611" s="220">
        <v>0</v>
      </c>
      <c r="T611" s="490">
        <f t="shared" si="54"/>
        <v>-28410.92</v>
      </c>
      <c r="U611" s="221">
        <f t="shared" si="55"/>
        <v>-1</v>
      </c>
      <c r="V611" s="490">
        <f t="shared" si="56"/>
        <v>-38000</v>
      </c>
      <c r="W611" s="221">
        <f t="shared" si="57"/>
        <v>-1</v>
      </c>
      <c r="X611" s="490">
        <f t="shared" si="58"/>
        <v>0</v>
      </c>
      <c r="Y611" s="221" t="str">
        <f t="shared" si="59"/>
        <v/>
      </c>
    </row>
    <row r="612" spans="1:25" ht="28.5" customHeight="1">
      <c r="A612" s="188" t="s">
        <v>2055</v>
      </c>
      <c r="B612" s="201" t="s">
        <v>2782</v>
      </c>
      <c r="C612" s="155" t="s">
        <v>2798</v>
      </c>
      <c r="D612" s="155" t="s">
        <v>2574</v>
      </c>
      <c r="E612" s="150" t="s">
        <v>2056</v>
      </c>
      <c r="F612" s="152" t="s">
        <v>4072</v>
      </c>
      <c r="G612" s="250" t="s">
        <v>1634</v>
      </c>
      <c r="H612" s="250" t="s">
        <v>4071</v>
      </c>
      <c r="I612" s="175" t="s">
        <v>2054</v>
      </c>
      <c r="J612" s="263" t="s">
        <v>4152</v>
      </c>
      <c r="K612" s="185" t="s">
        <v>3345</v>
      </c>
      <c r="L612" s="3" t="s">
        <v>2683</v>
      </c>
      <c r="M612" s="167"/>
      <c r="N612" s="218">
        <v>492.93</v>
      </c>
      <c r="O612" s="219">
        <v>0</v>
      </c>
      <c r="P612" s="219">
        <v>110.17</v>
      </c>
      <c r="Q612" s="219">
        <v>0</v>
      </c>
      <c r="R612" s="219">
        <v>0</v>
      </c>
      <c r="S612" s="220">
        <v>0</v>
      </c>
      <c r="T612" s="490">
        <f t="shared" si="54"/>
        <v>-492.93</v>
      </c>
      <c r="U612" s="221">
        <f t="shared" si="55"/>
        <v>-1</v>
      </c>
      <c r="V612" s="490">
        <f t="shared" si="56"/>
        <v>0</v>
      </c>
      <c r="W612" s="221" t="str">
        <f t="shared" si="57"/>
        <v/>
      </c>
      <c r="X612" s="490">
        <f t="shared" si="58"/>
        <v>-110.17</v>
      </c>
      <c r="Y612" s="221">
        <f t="shared" si="59"/>
        <v>-1</v>
      </c>
    </row>
    <row r="613" spans="1:25" ht="28.5" customHeight="1">
      <c r="A613" s="188" t="s">
        <v>2057</v>
      </c>
      <c r="B613" s="201" t="s">
        <v>2782</v>
      </c>
      <c r="C613" s="155" t="s">
        <v>2798</v>
      </c>
      <c r="D613" s="155" t="s">
        <v>3680</v>
      </c>
      <c r="E613" s="150" t="s">
        <v>2059</v>
      </c>
      <c r="F613" s="152" t="s">
        <v>2058</v>
      </c>
      <c r="G613" s="250" t="s">
        <v>1177</v>
      </c>
      <c r="H613" s="250" t="s">
        <v>4073</v>
      </c>
      <c r="I613" s="175" t="s">
        <v>2060</v>
      </c>
      <c r="J613" s="263" t="s">
        <v>3355</v>
      </c>
      <c r="K613" s="184" t="s">
        <v>3978</v>
      </c>
      <c r="L613" s="3" t="s">
        <v>2683</v>
      </c>
      <c r="M613" s="167"/>
      <c r="N613" s="218">
        <v>50026.85</v>
      </c>
      <c r="O613" s="219">
        <v>60000</v>
      </c>
      <c r="P613" s="219">
        <v>40000</v>
      </c>
      <c r="Q613" s="219">
        <v>40000</v>
      </c>
      <c r="R613" s="219">
        <v>40000</v>
      </c>
      <c r="S613" s="220">
        <v>40000</v>
      </c>
      <c r="T613" s="490">
        <f t="shared" si="54"/>
        <v>-10026.849999999999</v>
      </c>
      <c r="U613" s="221">
        <f t="shared" si="55"/>
        <v>-0.2004293694286168</v>
      </c>
      <c r="V613" s="490">
        <f t="shared" si="56"/>
        <v>-20000</v>
      </c>
      <c r="W613" s="221">
        <f t="shared" si="57"/>
        <v>-0.33333333333333331</v>
      </c>
      <c r="X613" s="490">
        <f t="shared" si="58"/>
        <v>0</v>
      </c>
      <c r="Y613" s="221">
        <f t="shared" si="59"/>
        <v>0</v>
      </c>
    </row>
    <row r="614" spans="1:25" ht="28.5" customHeight="1">
      <c r="A614" s="195" t="s">
        <v>2061</v>
      </c>
      <c r="B614" s="204" t="s">
        <v>2782</v>
      </c>
      <c r="C614" s="169" t="s">
        <v>2798</v>
      </c>
      <c r="D614" s="169" t="s">
        <v>1760</v>
      </c>
      <c r="E614" s="150" t="s">
        <v>2063</v>
      </c>
      <c r="F614" s="152" t="s">
        <v>2062</v>
      </c>
      <c r="G614" s="250" t="s">
        <v>1177</v>
      </c>
      <c r="H614" s="250" t="s">
        <v>4073</v>
      </c>
      <c r="I614" s="175" t="s">
        <v>2060</v>
      </c>
      <c r="J614" s="263" t="s">
        <v>3355</v>
      </c>
      <c r="K614" s="184" t="s">
        <v>3978</v>
      </c>
      <c r="L614" s="3" t="s">
        <v>2683</v>
      </c>
      <c r="M614" s="167"/>
      <c r="N614" s="218">
        <v>12758.9</v>
      </c>
      <c r="O614" s="219">
        <v>17500</v>
      </c>
      <c r="P614" s="219">
        <v>12000</v>
      </c>
      <c r="Q614" s="219">
        <v>12000</v>
      </c>
      <c r="R614" s="219">
        <v>12000</v>
      </c>
      <c r="S614" s="220">
        <v>12000</v>
      </c>
      <c r="T614" s="490">
        <f t="shared" si="54"/>
        <v>-758.89999999999964</v>
      </c>
      <c r="U614" s="221">
        <f t="shared" si="55"/>
        <v>-5.9480049220544062E-2</v>
      </c>
      <c r="V614" s="490">
        <f t="shared" si="56"/>
        <v>-5500</v>
      </c>
      <c r="W614" s="221">
        <f t="shared" si="57"/>
        <v>-0.31428571428571428</v>
      </c>
      <c r="X614" s="490">
        <f t="shared" si="58"/>
        <v>0</v>
      </c>
      <c r="Y614" s="221">
        <f t="shared" si="59"/>
        <v>0</v>
      </c>
    </row>
    <row r="615" spans="1:25" ht="28.5" customHeight="1">
      <c r="A615" s="196" t="s">
        <v>2064</v>
      </c>
      <c r="B615" s="205" t="s">
        <v>2782</v>
      </c>
      <c r="C615" s="170" t="s">
        <v>3343</v>
      </c>
      <c r="D615" s="170" t="s">
        <v>3672</v>
      </c>
      <c r="E615" s="156" t="s">
        <v>1508</v>
      </c>
      <c r="F615" s="156" t="s">
        <v>2065</v>
      </c>
      <c r="G615" s="250"/>
      <c r="H615" s="250"/>
      <c r="I615" s="175"/>
      <c r="J615" s="263"/>
      <c r="K615" s="184"/>
      <c r="M615" s="167"/>
      <c r="N615" s="218">
        <v>0</v>
      </c>
      <c r="O615" s="219">
        <v>0</v>
      </c>
      <c r="P615" s="219">
        <v>0</v>
      </c>
      <c r="Q615" s="219">
        <v>0</v>
      </c>
      <c r="R615" s="219">
        <v>0</v>
      </c>
      <c r="S615" s="220">
        <v>0</v>
      </c>
      <c r="T615" s="490">
        <f t="shared" si="54"/>
        <v>0</v>
      </c>
      <c r="U615" s="221" t="str">
        <f t="shared" si="55"/>
        <v/>
      </c>
      <c r="V615" s="490">
        <f t="shared" si="56"/>
        <v>0</v>
      </c>
      <c r="W615" s="221" t="str">
        <f t="shared" si="57"/>
        <v/>
      </c>
      <c r="X615" s="490">
        <f t="shared" si="58"/>
        <v>0</v>
      </c>
      <c r="Y615" s="221" t="str">
        <f t="shared" si="59"/>
        <v/>
      </c>
    </row>
    <row r="616" spans="1:25" ht="18.75" customHeight="1">
      <c r="A616" s="195" t="s">
        <v>1509</v>
      </c>
      <c r="B616" s="204" t="s">
        <v>2782</v>
      </c>
      <c r="C616" s="169" t="s">
        <v>3343</v>
      </c>
      <c r="D616" s="169" t="s">
        <v>3670</v>
      </c>
      <c r="E616" s="150" t="s">
        <v>1508</v>
      </c>
      <c r="F616" s="150" t="s">
        <v>2065</v>
      </c>
      <c r="G616" s="250" t="s">
        <v>1184</v>
      </c>
      <c r="H616" s="250" t="s">
        <v>4074</v>
      </c>
      <c r="I616" s="175" t="s">
        <v>4075</v>
      </c>
      <c r="J616" s="263" t="s">
        <v>3355</v>
      </c>
      <c r="K616" s="184" t="s">
        <v>3978</v>
      </c>
      <c r="L616" s="3" t="s">
        <v>2683</v>
      </c>
      <c r="M616" s="167"/>
      <c r="N616" s="218">
        <v>72362.02</v>
      </c>
      <c r="O616" s="219">
        <v>84100</v>
      </c>
      <c r="P616" s="219">
        <v>36000</v>
      </c>
      <c r="Q616" s="219">
        <v>36000</v>
      </c>
      <c r="R616" s="219">
        <v>36000</v>
      </c>
      <c r="S616" s="220">
        <v>36000</v>
      </c>
      <c r="T616" s="490">
        <f t="shared" si="54"/>
        <v>-36362.020000000004</v>
      </c>
      <c r="U616" s="221">
        <f t="shared" si="55"/>
        <v>-0.50250145034646632</v>
      </c>
      <c r="V616" s="490">
        <f t="shared" si="56"/>
        <v>-48100</v>
      </c>
      <c r="W616" s="221">
        <f t="shared" si="57"/>
        <v>-0.57193816884661119</v>
      </c>
      <c r="X616" s="490">
        <f t="shared" si="58"/>
        <v>0</v>
      </c>
      <c r="Y616" s="221">
        <f t="shared" si="59"/>
        <v>0</v>
      </c>
    </row>
    <row r="617" spans="1:25" ht="36" customHeight="1">
      <c r="A617" s="196" t="s">
        <v>1510</v>
      </c>
      <c r="B617" s="205" t="s">
        <v>2782</v>
      </c>
      <c r="C617" s="170" t="s">
        <v>3676</v>
      </c>
      <c r="D617" s="170" t="s">
        <v>3672</v>
      </c>
      <c r="E617" s="156" t="s">
        <v>1511</v>
      </c>
      <c r="F617" s="151" t="s">
        <v>1513</v>
      </c>
      <c r="G617" s="250"/>
      <c r="H617" s="250"/>
      <c r="I617" s="175"/>
      <c r="J617" s="263"/>
      <c r="K617" s="184"/>
      <c r="M617" s="167"/>
      <c r="N617" s="218">
        <v>0</v>
      </c>
      <c r="O617" s="219">
        <v>0</v>
      </c>
      <c r="P617" s="219">
        <v>0</v>
      </c>
      <c r="Q617" s="219">
        <v>0</v>
      </c>
      <c r="R617" s="219">
        <v>0</v>
      </c>
      <c r="S617" s="220">
        <v>0</v>
      </c>
      <c r="T617" s="490">
        <f t="shared" si="54"/>
        <v>0</v>
      </c>
      <c r="U617" s="221" t="str">
        <f t="shared" si="55"/>
        <v/>
      </c>
      <c r="V617" s="490">
        <f t="shared" si="56"/>
        <v>0</v>
      </c>
      <c r="W617" s="221" t="str">
        <f t="shared" si="57"/>
        <v/>
      </c>
      <c r="X617" s="490">
        <f t="shared" si="58"/>
        <v>0</v>
      </c>
      <c r="Y617" s="221" t="str">
        <f t="shared" si="59"/>
        <v/>
      </c>
    </row>
    <row r="618" spans="1:25" ht="26.25" customHeight="1">
      <c r="A618" s="195" t="s">
        <v>1512</v>
      </c>
      <c r="B618" s="204" t="s">
        <v>2782</v>
      </c>
      <c r="C618" s="169" t="s">
        <v>3676</v>
      </c>
      <c r="D618" s="169" t="s">
        <v>3670</v>
      </c>
      <c r="E618" s="150" t="s">
        <v>1511</v>
      </c>
      <c r="F618" s="152" t="s">
        <v>1513</v>
      </c>
      <c r="G618" s="250" t="s">
        <v>1643</v>
      </c>
      <c r="H618" s="250" t="s">
        <v>4076</v>
      </c>
      <c r="I618" s="175" t="s">
        <v>4077</v>
      </c>
      <c r="J618" s="263" t="s">
        <v>4152</v>
      </c>
      <c r="K618" s="185" t="s">
        <v>3345</v>
      </c>
      <c r="L618" s="3" t="s">
        <v>2683</v>
      </c>
      <c r="M618" s="167"/>
      <c r="N618" s="218">
        <v>689695.21</v>
      </c>
      <c r="O618" s="219">
        <v>725000</v>
      </c>
      <c r="P618" s="219">
        <v>725000</v>
      </c>
      <c r="Q618" s="219">
        <v>725000</v>
      </c>
      <c r="R618" s="219">
        <v>725000</v>
      </c>
      <c r="S618" s="220">
        <v>725000</v>
      </c>
      <c r="T618" s="490">
        <f t="shared" si="54"/>
        <v>35304.790000000037</v>
      </c>
      <c r="U618" s="221">
        <f t="shared" si="55"/>
        <v>5.1188973749723504E-2</v>
      </c>
      <c r="V618" s="490">
        <f t="shared" si="56"/>
        <v>0</v>
      </c>
      <c r="W618" s="221">
        <f t="shared" si="57"/>
        <v>0</v>
      </c>
      <c r="X618" s="490">
        <f t="shared" si="58"/>
        <v>0</v>
      </c>
      <c r="Y618" s="221">
        <f t="shared" si="59"/>
        <v>0</v>
      </c>
    </row>
    <row r="619" spans="1:25" ht="36" customHeight="1">
      <c r="A619" s="196" t="s">
        <v>1514</v>
      </c>
      <c r="B619" s="205" t="s">
        <v>2782</v>
      </c>
      <c r="C619" s="170" t="s">
        <v>3677</v>
      </c>
      <c r="D619" s="170" t="s">
        <v>3672</v>
      </c>
      <c r="E619" s="156" t="s">
        <v>1516</v>
      </c>
      <c r="F619" s="151" t="s">
        <v>1515</v>
      </c>
      <c r="G619" s="250"/>
      <c r="H619" s="250"/>
      <c r="I619" s="175"/>
      <c r="J619" s="263"/>
      <c r="K619" s="184"/>
      <c r="M619" s="167"/>
      <c r="N619" s="218">
        <v>0</v>
      </c>
      <c r="O619" s="219">
        <v>0</v>
      </c>
      <c r="P619" s="219">
        <v>0</v>
      </c>
      <c r="Q619" s="219">
        <v>0</v>
      </c>
      <c r="R619" s="219">
        <v>0</v>
      </c>
      <c r="S619" s="220">
        <v>0</v>
      </c>
      <c r="T619" s="490">
        <f t="shared" si="54"/>
        <v>0</v>
      </c>
      <c r="U619" s="221" t="str">
        <f t="shared" si="55"/>
        <v/>
      </c>
      <c r="V619" s="490">
        <f t="shared" si="56"/>
        <v>0</v>
      </c>
      <c r="W619" s="221" t="str">
        <f t="shared" si="57"/>
        <v/>
      </c>
      <c r="X619" s="490">
        <f t="shared" si="58"/>
        <v>0</v>
      </c>
      <c r="Y619" s="221" t="str">
        <f t="shared" si="59"/>
        <v/>
      </c>
    </row>
    <row r="620" spans="1:25" ht="26.25" customHeight="1">
      <c r="A620" s="195" t="s">
        <v>1517</v>
      </c>
      <c r="B620" s="204" t="s">
        <v>2782</v>
      </c>
      <c r="C620" s="169" t="s">
        <v>3677</v>
      </c>
      <c r="D620" s="169" t="s">
        <v>3670</v>
      </c>
      <c r="E620" s="150" t="s">
        <v>1516</v>
      </c>
      <c r="F620" s="152" t="s">
        <v>1515</v>
      </c>
      <c r="G620" s="250" t="s">
        <v>39</v>
      </c>
      <c r="H620" s="250" t="s">
        <v>4078</v>
      </c>
      <c r="I620" s="175" t="s">
        <v>1518</v>
      </c>
      <c r="J620" s="263" t="s">
        <v>3357</v>
      </c>
      <c r="K620" s="184" t="s">
        <v>3358</v>
      </c>
      <c r="L620" s="3" t="s">
        <v>2683</v>
      </c>
      <c r="M620" s="167"/>
      <c r="N620" s="218">
        <v>2305943.0299999998</v>
      </c>
      <c r="O620" s="219">
        <v>2504000</v>
      </c>
      <c r="P620" s="219">
        <v>2504000</v>
      </c>
      <c r="Q620" s="219">
        <v>2504000</v>
      </c>
      <c r="R620" s="219">
        <v>2504000</v>
      </c>
      <c r="S620" s="220">
        <v>2504000</v>
      </c>
      <c r="T620" s="490">
        <f t="shared" si="54"/>
        <v>198056.9700000002</v>
      </c>
      <c r="U620" s="221">
        <f t="shared" si="55"/>
        <v>8.5889793209678822E-2</v>
      </c>
      <c r="V620" s="490">
        <f t="shared" si="56"/>
        <v>0</v>
      </c>
      <c r="W620" s="221">
        <f t="shared" si="57"/>
        <v>0</v>
      </c>
      <c r="X620" s="490">
        <f t="shared" si="58"/>
        <v>0</v>
      </c>
      <c r="Y620" s="221">
        <f t="shared" si="59"/>
        <v>0</v>
      </c>
    </row>
    <row r="621" spans="1:25" ht="18" customHeight="1">
      <c r="A621" s="196" t="s">
        <v>1519</v>
      </c>
      <c r="B621" s="205" t="s">
        <v>2782</v>
      </c>
      <c r="C621" s="170" t="s">
        <v>1566</v>
      </c>
      <c r="D621" s="170" t="s">
        <v>3672</v>
      </c>
      <c r="E621" s="156" t="s">
        <v>1521</v>
      </c>
      <c r="F621" s="151" t="s">
        <v>1520</v>
      </c>
      <c r="G621" s="250"/>
      <c r="H621" s="250"/>
      <c r="I621" s="175"/>
      <c r="J621" s="263"/>
      <c r="K621" s="184"/>
      <c r="M621" s="167"/>
      <c r="N621" s="218">
        <v>0</v>
      </c>
      <c r="O621" s="219">
        <v>0</v>
      </c>
      <c r="P621" s="219">
        <v>0</v>
      </c>
      <c r="Q621" s="219">
        <v>0</v>
      </c>
      <c r="R621" s="219">
        <v>0</v>
      </c>
      <c r="S621" s="220">
        <v>0</v>
      </c>
      <c r="T621" s="490">
        <f t="shared" si="54"/>
        <v>0</v>
      </c>
      <c r="U621" s="221" t="str">
        <f t="shared" si="55"/>
        <v/>
      </c>
      <c r="V621" s="490">
        <f t="shared" si="56"/>
        <v>0</v>
      </c>
      <c r="W621" s="221" t="str">
        <f t="shared" si="57"/>
        <v/>
      </c>
      <c r="X621" s="490">
        <f t="shared" si="58"/>
        <v>0</v>
      </c>
      <c r="Y621" s="221" t="str">
        <f t="shared" si="59"/>
        <v/>
      </c>
    </row>
    <row r="622" spans="1:25" ht="18" customHeight="1">
      <c r="A622" s="195" t="s">
        <v>1522</v>
      </c>
      <c r="B622" s="204" t="s">
        <v>2782</v>
      </c>
      <c r="C622" s="169" t="s">
        <v>1566</v>
      </c>
      <c r="D622" s="169" t="s">
        <v>3670</v>
      </c>
      <c r="E622" s="150" t="s">
        <v>1521</v>
      </c>
      <c r="F622" s="152" t="s">
        <v>1520</v>
      </c>
      <c r="G622" s="250" t="s">
        <v>1643</v>
      </c>
      <c r="H622" s="250" t="s">
        <v>4076</v>
      </c>
      <c r="I622" s="175" t="s">
        <v>4077</v>
      </c>
      <c r="J622" s="263" t="s">
        <v>4152</v>
      </c>
      <c r="K622" s="185" t="s">
        <v>3345</v>
      </c>
      <c r="L622" s="3" t="s">
        <v>2683</v>
      </c>
      <c r="M622" s="167"/>
      <c r="N622" s="218">
        <v>25223.72</v>
      </c>
      <c r="O622" s="219">
        <v>30000</v>
      </c>
      <c r="P622" s="219">
        <v>33000</v>
      </c>
      <c r="Q622" s="219">
        <v>33000</v>
      </c>
      <c r="R622" s="219">
        <v>33000</v>
      </c>
      <c r="S622" s="220">
        <v>33000</v>
      </c>
      <c r="T622" s="490">
        <f t="shared" si="54"/>
        <v>7776.2799999999988</v>
      </c>
      <c r="U622" s="221">
        <f t="shared" si="55"/>
        <v>0.30829235338800137</v>
      </c>
      <c r="V622" s="490">
        <f t="shared" si="56"/>
        <v>3000</v>
      </c>
      <c r="W622" s="221">
        <f t="shared" si="57"/>
        <v>0.1</v>
      </c>
      <c r="X622" s="490">
        <f t="shared" si="58"/>
        <v>0</v>
      </c>
      <c r="Y622" s="221">
        <f t="shared" si="59"/>
        <v>0</v>
      </c>
    </row>
    <row r="623" spans="1:25" ht="25.5" customHeight="1">
      <c r="A623" s="196" t="s">
        <v>1523</v>
      </c>
      <c r="B623" s="205" t="s">
        <v>2782</v>
      </c>
      <c r="C623" s="170" t="s">
        <v>3678</v>
      </c>
      <c r="D623" s="170" t="s">
        <v>3672</v>
      </c>
      <c r="E623" s="156" t="s">
        <v>1525</v>
      </c>
      <c r="F623" s="151" t="s">
        <v>1524</v>
      </c>
      <c r="G623" s="250"/>
      <c r="H623" s="250"/>
      <c r="I623" s="175"/>
      <c r="J623" s="263"/>
      <c r="K623" s="184"/>
      <c r="M623" s="167"/>
      <c r="N623" s="218">
        <v>0</v>
      </c>
      <c r="O623" s="219">
        <v>0</v>
      </c>
      <c r="P623" s="219">
        <v>0</v>
      </c>
      <c r="Q623" s="219">
        <v>0</v>
      </c>
      <c r="R623" s="219">
        <v>0</v>
      </c>
      <c r="S623" s="220">
        <v>0</v>
      </c>
      <c r="T623" s="490">
        <f t="shared" si="54"/>
        <v>0</v>
      </c>
      <c r="U623" s="221" t="str">
        <f t="shared" si="55"/>
        <v/>
      </c>
      <c r="V623" s="490">
        <f t="shared" si="56"/>
        <v>0</v>
      </c>
      <c r="W623" s="221" t="str">
        <f t="shared" si="57"/>
        <v/>
      </c>
      <c r="X623" s="490">
        <f t="shared" si="58"/>
        <v>0</v>
      </c>
      <c r="Y623" s="221" t="str">
        <f t="shared" si="59"/>
        <v/>
      </c>
    </row>
    <row r="624" spans="1:25" ht="26.25" customHeight="1">
      <c r="A624" s="195" t="s">
        <v>1526</v>
      </c>
      <c r="B624" s="204" t="s">
        <v>2782</v>
      </c>
      <c r="C624" s="169" t="s">
        <v>3678</v>
      </c>
      <c r="D624" s="169" t="s">
        <v>3670</v>
      </c>
      <c r="E624" s="150" t="s">
        <v>1525</v>
      </c>
      <c r="F624" s="152" t="s">
        <v>1524</v>
      </c>
      <c r="G624" s="250" t="s">
        <v>37</v>
      </c>
      <c r="H624" s="250" t="s">
        <v>4079</v>
      </c>
      <c r="I624" s="175" t="s">
        <v>1527</v>
      </c>
      <c r="J624" s="263" t="s">
        <v>3357</v>
      </c>
      <c r="K624" s="184" t="s">
        <v>3358</v>
      </c>
      <c r="L624" s="3" t="s">
        <v>2683</v>
      </c>
      <c r="M624" s="167"/>
      <c r="N624" s="218">
        <v>239826.48</v>
      </c>
      <c r="O624" s="219">
        <v>298900</v>
      </c>
      <c r="P624" s="219">
        <v>282000</v>
      </c>
      <c r="Q624" s="219">
        <v>288000</v>
      </c>
      <c r="R624" s="219">
        <v>288000</v>
      </c>
      <c r="S624" s="220">
        <v>288000</v>
      </c>
      <c r="T624" s="490">
        <f t="shared" si="54"/>
        <v>48173.51999999999</v>
      </c>
      <c r="U624" s="221">
        <f t="shared" si="55"/>
        <v>0.20086822772864776</v>
      </c>
      <c r="V624" s="490">
        <f t="shared" si="56"/>
        <v>-10900</v>
      </c>
      <c r="W624" s="221">
        <f t="shared" si="57"/>
        <v>-3.6467045834727332E-2</v>
      </c>
      <c r="X624" s="490">
        <f t="shared" si="58"/>
        <v>6000</v>
      </c>
      <c r="Y624" s="221">
        <f t="shared" si="59"/>
        <v>2.1276595744680851E-2</v>
      </c>
    </row>
    <row r="625" spans="1:25" ht="18" customHeight="1">
      <c r="A625" s="196" t="s">
        <v>1528</v>
      </c>
      <c r="B625" s="205" t="s">
        <v>2782</v>
      </c>
      <c r="C625" s="170" t="s">
        <v>3778</v>
      </c>
      <c r="D625" s="170" t="s">
        <v>3672</v>
      </c>
      <c r="E625" s="156" t="s">
        <v>1530</v>
      </c>
      <c r="F625" s="151" t="s">
        <v>1529</v>
      </c>
      <c r="G625" s="250"/>
      <c r="H625" s="250"/>
      <c r="I625" s="175"/>
      <c r="J625" s="263"/>
      <c r="K625" s="184"/>
      <c r="M625" s="167"/>
      <c r="N625" s="218">
        <v>0</v>
      </c>
      <c r="O625" s="219">
        <v>0</v>
      </c>
      <c r="P625" s="219">
        <v>0</v>
      </c>
      <c r="Q625" s="219">
        <v>0</v>
      </c>
      <c r="R625" s="219">
        <v>0</v>
      </c>
      <c r="S625" s="220">
        <v>0</v>
      </c>
      <c r="T625" s="490">
        <f t="shared" si="54"/>
        <v>0</v>
      </c>
      <c r="U625" s="221" t="str">
        <f t="shared" si="55"/>
        <v/>
      </c>
      <c r="V625" s="490">
        <f t="shared" si="56"/>
        <v>0</v>
      </c>
      <c r="W625" s="221" t="str">
        <f t="shared" si="57"/>
        <v/>
      </c>
      <c r="X625" s="490">
        <f t="shared" si="58"/>
        <v>0</v>
      </c>
      <c r="Y625" s="221" t="str">
        <f t="shared" si="59"/>
        <v/>
      </c>
    </row>
    <row r="626" spans="1:25" ht="18" customHeight="1">
      <c r="A626" s="195" t="s">
        <v>1531</v>
      </c>
      <c r="B626" s="204" t="s">
        <v>2782</v>
      </c>
      <c r="C626" s="169" t="s">
        <v>3778</v>
      </c>
      <c r="D626" s="169" t="s">
        <v>3670</v>
      </c>
      <c r="E626" s="150" t="s">
        <v>1530</v>
      </c>
      <c r="F626" s="152" t="s">
        <v>1529</v>
      </c>
      <c r="G626" s="250" t="s">
        <v>39</v>
      </c>
      <c r="H626" s="250" t="s">
        <v>4078</v>
      </c>
      <c r="I626" s="175" t="s">
        <v>1518</v>
      </c>
      <c r="J626" s="263" t="s">
        <v>3357</v>
      </c>
      <c r="K626" s="184" t="s">
        <v>3358</v>
      </c>
      <c r="L626" s="3" t="s">
        <v>2683</v>
      </c>
      <c r="M626" s="167"/>
      <c r="N626" s="218">
        <v>384250.8</v>
      </c>
      <c r="O626" s="219">
        <v>390800</v>
      </c>
      <c r="P626" s="219">
        <v>390800</v>
      </c>
      <c r="Q626" s="219">
        <v>390800</v>
      </c>
      <c r="R626" s="219">
        <v>390800</v>
      </c>
      <c r="S626" s="220">
        <v>390800</v>
      </c>
      <c r="T626" s="490">
        <f t="shared" si="54"/>
        <v>6549.2000000000116</v>
      </c>
      <c r="U626" s="221">
        <f t="shared" si="55"/>
        <v>1.7044076420920949E-2</v>
      </c>
      <c r="V626" s="490">
        <f t="shared" si="56"/>
        <v>0</v>
      </c>
      <c r="W626" s="221">
        <f t="shared" si="57"/>
        <v>0</v>
      </c>
      <c r="X626" s="490">
        <f t="shared" si="58"/>
        <v>0</v>
      </c>
      <c r="Y626" s="221">
        <f t="shared" si="59"/>
        <v>0</v>
      </c>
    </row>
    <row r="627" spans="1:25" ht="26.25" customHeight="1">
      <c r="A627" s="196" t="s">
        <v>1532</v>
      </c>
      <c r="B627" s="205" t="s">
        <v>2782</v>
      </c>
      <c r="C627" s="170" t="s">
        <v>3681</v>
      </c>
      <c r="D627" s="170" t="s">
        <v>3672</v>
      </c>
      <c r="E627" s="156" t="s">
        <v>1534</v>
      </c>
      <c r="F627" s="156" t="s">
        <v>1533</v>
      </c>
      <c r="G627" s="250"/>
      <c r="H627" s="250"/>
      <c r="I627" s="175"/>
      <c r="J627" s="263"/>
      <c r="K627" s="184"/>
      <c r="M627" s="167"/>
      <c r="N627" s="218">
        <v>0</v>
      </c>
      <c r="O627" s="219">
        <v>0</v>
      </c>
      <c r="P627" s="219">
        <v>0</v>
      </c>
      <c r="Q627" s="219">
        <v>0</v>
      </c>
      <c r="R627" s="219">
        <v>0</v>
      </c>
      <c r="S627" s="220">
        <v>0</v>
      </c>
      <c r="T627" s="490">
        <f t="shared" si="54"/>
        <v>0</v>
      </c>
      <c r="U627" s="221" t="str">
        <f t="shared" si="55"/>
        <v/>
      </c>
      <c r="V627" s="490">
        <f t="shared" si="56"/>
        <v>0</v>
      </c>
      <c r="W627" s="221" t="str">
        <f t="shared" si="57"/>
        <v/>
      </c>
      <c r="X627" s="490">
        <f t="shared" si="58"/>
        <v>0</v>
      </c>
      <c r="Y627" s="221" t="str">
        <f t="shared" si="59"/>
        <v/>
      </c>
    </row>
    <row r="628" spans="1:25" ht="26.25" customHeight="1">
      <c r="A628" s="195" t="s">
        <v>1535</v>
      </c>
      <c r="B628" s="204" t="s">
        <v>2782</v>
      </c>
      <c r="C628" s="169" t="s">
        <v>3681</v>
      </c>
      <c r="D628" s="169" t="s">
        <v>3670</v>
      </c>
      <c r="E628" s="150" t="s">
        <v>1534</v>
      </c>
      <c r="F628" s="152" t="s">
        <v>1533</v>
      </c>
      <c r="G628" s="250" t="s">
        <v>749</v>
      </c>
      <c r="H628" s="250" t="s">
        <v>4314</v>
      </c>
      <c r="I628" s="175" t="s">
        <v>4858</v>
      </c>
      <c r="J628" s="263" t="s">
        <v>1266</v>
      </c>
      <c r="K628" s="184" t="s">
        <v>3361</v>
      </c>
      <c r="L628" s="3" t="s">
        <v>2683</v>
      </c>
      <c r="M628" s="167"/>
      <c r="N628" s="218">
        <v>36300</v>
      </c>
      <c r="O628" s="219">
        <v>0</v>
      </c>
      <c r="P628" s="219">
        <v>0</v>
      </c>
      <c r="Q628" s="219">
        <v>0</v>
      </c>
      <c r="R628" s="219">
        <v>0</v>
      </c>
      <c r="S628" s="220">
        <v>0</v>
      </c>
      <c r="T628" s="490">
        <f t="shared" si="54"/>
        <v>-36300</v>
      </c>
      <c r="U628" s="221">
        <f t="shared" si="55"/>
        <v>-1</v>
      </c>
      <c r="V628" s="490">
        <f t="shared" si="56"/>
        <v>0</v>
      </c>
      <c r="W628" s="221" t="str">
        <f t="shared" si="57"/>
        <v/>
      </c>
      <c r="X628" s="490">
        <f t="shared" si="58"/>
        <v>0</v>
      </c>
      <c r="Y628" s="221" t="str">
        <f t="shared" si="59"/>
        <v/>
      </c>
    </row>
    <row r="629" spans="1:25" ht="26.25" customHeight="1">
      <c r="A629" s="196" t="s">
        <v>1536</v>
      </c>
      <c r="B629" s="205" t="s">
        <v>2782</v>
      </c>
      <c r="C629" s="170" t="s">
        <v>2663</v>
      </c>
      <c r="D629" s="170" t="s">
        <v>3672</v>
      </c>
      <c r="E629" s="156" t="s">
        <v>1538</v>
      </c>
      <c r="F629" s="151" t="s">
        <v>1537</v>
      </c>
      <c r="G629" s="250"/>
      <c r="H629" s="250"/>
      <c r="I629" s="175"/>
      <c r="J629" s="263"/>
      <c r="K629" s="184"/>
      <c r="M629" s="167"/>
      <c r="N629" s="218">
        <v>0</v>
      </c>
      <c r="O629" s="219">
        <v>0</v>
      </c>
      <c r="P629" s="219">
        <v>0</v>
      </c>
      <c r="Q629" s="219">
        <v>0</v>
      </c>
      <c r="R629" s="219">
        <v>0</v>
      </c>
      <c r="S629" s="220">
        <v>0</v>
      </c>
      <c r="T629" s="490">
        <f t="shared" si="54"/>
        <v>0</v>
      </c>
      <c r="U629" s="221" t="str">
        <f t="shared" si="55"/>
        <v/>
      </c>
      <c r="V629" s="490">
        <f t="shared" si="56"/>
        <v>0</v>
      </c>
      <c r="W629" s="221" t="str">
        <f t="shared" si="57"/>
        <v/>
      </c>
      <c r="X629" s="490">
        <f t="shared" si="58"/>
        <v>0</v>
      </c>
      <c r="Y629" s="221" t="str">
        <f t="shared" si="59"/>
        <v/>
      </c>
    </row>
    <row r="630" spans="1:25" ht="26.25" customHeight="1">
      <c r="A630" s="195" t="s">
        <v>1539</v>
      </c>
      <c r="B630" s="204" t="s">
        <v>2782</v>
      </c>
      <c r="C630" s="169" t="s">
        <v>2663</v>
      </c>
      <c r="D630" s="169" t="s">
        <v>3670</v>
      </c>
      <c r="E630" s="150" t="s">
        <v>1538</v>
      </c>
      <c r="F630" s="152" t="s">
        <v>1537</v>
      </c>
      <c r="G630" s="250" t="s">
        <v>749</v>
      </c>
      <c r="H630" s="250" t="s">
        <v>4314</v>
      </c>
      <c r="I630" s="175" t="s">
        <v>4858</v>
      </c>
      <c r="J630" s="263" t="s">
        <v>1266</v>
      </c>
      <c r="K630" s="184" t="s">
        <v>3361</v>
      </c>
      <c r="L630" s="3" t="s">
        <v>2683</v>
      </c>
      <c r="M630" s="167"/>
      <c r="N630" s="218">
        <v>1622321.03</v>
      </c>
      <c r="O630" s="219">
        <v>1853800</v>
      </c>
      <c r="P630" s="219">
        <v>1853800</v>
      </c>
      <c r="Q630" s="219">
        <v>1853800</v>
      </c>
      <c r="R630" s="219">
        <v>1853800</v>
      </c>
      <c r="S630" s="220">
        <v>1853800</v>
      </c>
      <c r="T630" s="490">
        <f t="shared" si="54"/>
        <v>231478.96999999997</v>
      </c>
      <c r="U630" s="221">
        <f t="shared" si="55"/>
        <v>0.14268382503800742</v>
      </c>
      <c r="V630" s="490">
        <f t="shared" si="56"/>
        <v>0</v>
      </c>
      <c r="W630" s="221">
        <f t="shared" si="57"/>
        <v>0</v>
      </c>
      <c r="X630" s="490">
        <f t="shared" si="58"/>
        <v>0</v>
      </c>
      <c r="Y630" s="221">
        <f t="shared" si="59"/>
        <v>0</v>
      </c>
    </row>
    <row r="631" spans="1:25" ht="26.25" customHeight="1">
      <c r="A631" s="196" t="s">
        <v>1540</v>
      </c>
      <c r="B631" s="205" t="s">
        <v>2782</v>
      </c>
      <c r="C631" s="170" t="s">
        <v>3080</v>
      </c>
      <c r="D631" s="170" t="s">
        <v>3672</v>
      </c>
      <c r="E631" s="171" t="s">
        <v>4080</v>
      </c>
      <c r="F631" s="171" t="s">
        <v>1541</v>
      </c>
      <c r="G631" s="250"/>
      <c r="H631" s="250"/>
      <c r="I631" s="175"/>
      <c r="J631" s="263"/>
      <c r="K631" s="184"/>
      <c r="M631" s="167"/>
      <c r="N631" s="218">
        <v>0</v>
      </c>
      <c r="O631" s="219">
        <v>0</v>
      </c>
      <c r="P631" s="219">
        <v>0</v>
      </c>
      <c r="Q631" s="219">
        <v>0</v>
      </c>
      <c r="R631" s="219">
        <v>0</v>
      </c>
      <c r="S631" s="220">
        <v>0</v>
      </c>
      <c r="T631" s="490">
        <f t="shared" si="54"/>
        <v>0</v>
      </c>
      <c r="U631" s="221" t="str">
        <f t="shared" si="55"/>
        <v/>
      </c>
      <c r="V631" s="490">
        <f t="shared" si="56"/>
        <v>0</v>
      </c>
      <c r="W631" s="221" t="str">
        <f t="shared" si="57"/>
        <v/>
      </c>
      <c r="X631" s="490">
        <f t="shared" si="58"/>
        <v>0</v>
      </c>
      <c r="Y631" s="221" t="str">
        <f t="shared" si="59"/>
        <v/>
      </c>
    </row>
    <row r="632" spans="1:25" ht="36.75" customHeight="1">
      <c r="A632" s="195" t="s">
        <v>1542</v>
      </c>
      <c r="B632" s="204" t="s">
        <v>2782</v>
      </c>
      <c r="C632" s="169" t="s">
        <v>3080</v>
      </c>
      <c r="D632" s="169" t="s">
        <v>1735</v>
      </c>
      <c r="E632" s="150" t="s">
        <v>1543</v>
      </c>
      <c r="F632" s="158" t="s">
        <v>3812</v>
      </c>
      <c r="G632" s="250" t="s">
        <v>1655</v>
      </c>
      <c r="H632" s="250" t="s">
        <v>3813</v>
      </c>
      <c r="I632" s="175" t="s">
        <v>3814</v>
      </c>
      <c r="J632" s="263" t="s">
        <v>4152</v>
      </c>
      <c r="K632" s="185" t="s">
        <v>3345</v>
      </c>
      <c r="L632" s="3" t="s">
        <v>2683</v>
      </c>
      <c r="M632" s="167"/>
      <c r="N632" s="218">
        <v>0</v>
      </c>
      <c r="O632" s="219">
        <v>0</v>
      </c>
      <c r="P632" s="219">
        <v>0</v>
      </c>
      <c r="Q632" s="219">
        <v>0</v>
      </c>
      <c r="R632" s="219">
        <v>0</v>
      </c>
      <c r="S632" s="220">
        <v>0</v>
      </c>
      <c r="T632" s="490">
        <f t="shared" si="54"/>
        <v>0</v>
      </c>
      <c r="U632" s="221" t="str">
        <f t="shared" si="55"/>
        <v/>
      </c>
      <c r="V632" s="490">
        <f t="shared" si="56"/>
        <v>0</v>
      </c>
      <c r="W632" s="221" t="str">
        <f t="shared" si="57"/>
        <v/>
      </c>
      <c r="X632" s="490">
        <f t="shared" si="58"/>
        <v>0</v>
      </c>
      <c r="Y632" s="221" t="str">
        <f t="shared" si="59"/>
        <v/>
      </c>
    </row>
    <row r="633" spans="1:25" ht="26.25" customHeight="1">
      <c r="A633" s="195" t="s">
        <v>1544</v>
      </c>
      <c r="B633" s="204" t="s">
        <v>2782</v>
      </c>
      <c r="C633" s="169" t="s">
        <v>3080</v>
      </c>
      <c r="D633" s="169" t="s">
        <v>1736</v>
      </c>
      <c r="E633" s="150" t="s">
        <v>1545</v>
      </c>
      <c r="F633" s="158" t="s">
        <v>3815</v>
      </c>
      <c r="G633" s="250" t="s">
        <v>1652</v>
      </c>
      <c r="H633" s="250" t="s">
        <v>3816</v>
      </c>
      <c r="I633" s="175" t="s">
        <v>3817</v>
      </c>
      <c r="J633" s="263" t="s">
        <v>4152</v>
      </c>
      <c r="K633" s="185" t="s">
        <v>3345</v>
      </c>
      <c r="L633" s="3" t="s">
        <v>2683</v>
      </c>
      <c r="M633" s="167"/>
      <c r="N633" s="218">
        <v>99639.75</v>
      </c>
      <c r="O633" s="219">
        <v>113000</v>
      </c>
      <c r="P633" s="219">
        <v>70000</v>
      </c>
      <c r="Q633" s="219">
        <v>70000</v>
      </c>
      <c r="R633" s="219">
        <v>70000</v>
      </c>
      <c r="S633" s="220">
        <v>70000</v>
      </c>
      <c r="T633" s="490">
        <f t="shared" si="54"/>
        <v>-29639.75</v>
      </c>
      <c r="U633" s="221">
        <f t="shared" si="55"/>
        <v>-0.29746913255001139</v>
      </c>
      <c r="V633" s="490">
        <f t="shared" si="56"/>
        <v>-43000</v>
      </c>
      <c r="W633" s="221">
        <f t="shared" si="57"/>
        <v>-0.38053097345132741</v>
      </c>
      <c r="X633" s="490">
        <f t="shared" si="58"/>
        <v>0</v>
      </c>
      <c r="Y633" s="221">
        <f t="shared" si="59"/>
        <v>0</v>
      </c>
    </row>
    <row r="634" spans="1:25" ht="36.75" customHeight="1">
      <c r="A634" s="195" t="s">
        <v>505</v>
      </c>
      <c r="B634" s="204" t="s">
        <v>2782</v>
      </c>
      <c r="C634" s="169" t="s">
        <v>3080</v>
      </c>
      <c r="D634" s="169" t="s">
        <v>1757</v>
      </c>
      <c r="E634" s="150" t="s">
        <v>506</v>
      </c>
      <c r="F634" s="158" t="s">
        <v>3818</v>
      </c>
      <c r="G634" s="250" t="s">
        <v>32</v>
      </c>
      <c r="H634" s="250" t="s">
        <v>507</v>
      </c>
      <c r="I634" s="175" t="s">
        <v>3819</v>
      </c>
      <c r="J634" s="263" t="s">
        <v>3355</v>
      </c>
      <c r="K634" s="184" t="s">
        <v>3978</v>
      </c>
      <c r="L634" s="3" t="s">
        <v>2683</v>
      </c>
      <c r="M634" s="167"/>
      <c r="N634" s="218">
        <v>0</v>
      </c>
      <c r="O634" s="219">
        <v>0</v>
      </c>
      <c r="P634" s="219">
        <v>0</v>
      </c>
      <c r="Q634" s="219">
        <v>0</v>
      </c>
      <c r="R634" s="219">
        <v>0</v>
      </c>
      <c r="S634" s="220">
        <v>0</v>
      </c>
      <c r="T634" s="490">
        <f t="shared" si="54"/>
        <v>0</v>
      </c>
      <c r="U634" s="221" t="str">
        <f t="shared" si="55"/>
        <v/>
      </c>
      <c r="V634" s="490">
        <f t="shared" si="56"/>
        <v>0</v>
      </c>
      <c r="W634" s="221" t="str">
        <f t="shared" si="57"/>
        <v/>
      </c>
      <c r="X634" s="490">
        <f t="shared" si="58"/>
        <v>0</v>
      </c>
      <c r="Y634" s="221" t="str">
        <f t="shared" si="59"/>
        <v/>
      </c>
    </row>
    <row r="635" spans="1:25" ht="26.25" customHeight="1">
      <c r="A635" s="195" t="s">
        <v>1250</v>
      </c>
      <c r="B635" s="204" t="s">
        <v>2782</v>
      </c>
      <c r="C635" s="169" t="s">
        <v>3080</v>
      </c>
      <c r="D635" s="169" t="s">
        <v>1758</v>
      </c>
      <c r="E635" s="150" t="s">
        <v>1251</v>
      </c>
      <c r="F635" s="158" t="s">
        <v>3820</v>
      </c>
      <c r="G635" s="250" t="s">
        <v>29</v>
      </c>
      <c r="H635" s="250" t="s">
        <v>3821</v>
      </c>
      <c r="I635" s="175" t="s">
        <v>3822</v>
      </c>
      <c r="J635" s="263" t="s">
        <v>3355</v>
      </c>
      <c r="K635" s="184" t="s">
        <v>3978</v>
      </c>
      <c r="L635" s="3" t="s">
        <v>2683</v>
      </c>
      <c r="M635" s="167"/>
      <c r="N635" s="218">
        <v>0</v>
      </c>
      <c r="O635" s="219">
        <v>80000</v>
      </c>
      <c r="P635" s="219">
        <v>39025.22</v>
      </c>
      <c r="Q635" s="219">
        <v>40000</v>
      </c>
      <c r="R635" s="219">
        <v>40000</v>
      </c>
      <c r="S635" s="220">
        <v>40000</v>
      </c>
      <c r="T635" s="490">
        <f t="shared" si="54"/>
        <v>40000</v>
      </c>
      <c r="U635" s="221" t="str">
        <f t="shared" si="55"/>
        <v/>
      </c>
      <c r="V635" s="490">
        <f t="shared" si="56"/>
        <v>-40000</v>
      </c>
      <c r="W635" s="221">
        <f t="shared" si="57"/>
        <v>-0.5</v>
      </c>
      <c r="X635" s="490">
        <f t="shared" si="58"/>
        <v>974.77999999999884</v>
      </c>
      <c r="Y635" s="221">
        <f t="shared" si="59"/>
        <v>2.4978206400886372E-2</v>
      </c>
    </row>
    <row r="636" spans="1:25" ht="26.25" customHeight="1">
      <c r="A636" s="196" t="s">
        <v>1252</v>
      </c>
      <c r="B636" s="205" t="s">
        <v>2782</v>
      </c>
      <c r="C636" s="170" t="s">
        <v>3081</v>
      </c>
      <c r="D636" s="170" t="s">
        <v>3672</v>
      </c>
      <c r="E636" s="156" t="s">
        <v>1254</v>
      </c>
      <c r="F636" s="162" t="s">
        <v>1253</v>
      </c>
      <c r="G636" s="250"/>
      <c r="H636" s="250"/>
      <c r="I636" s="175"/>
      <c r="J636" s="263"/>
      <c r="K636" s="184"/>
      <c r="M636" s="167"/>
      <c r="N636" s="218">
        <v>0</v>
      </c>
      <c r="O636" s="219">
        <v>0</v>
      </c>
      <c r="P636" s="219">
        <v>0</v>
      </c>
      <c r="Q636" s="219">
        <v>0</v>
      </c>
      <c r="R636" s="219">
        <v>0</v>
      </c>
      <c r="S636" s="220">
        <v>0</v>
      </c>
      <c r="T636" s="490">
        <f t="shared" si="54"/>
        <v>0</v>
      </c>
      <c r="U636" s="221" t="str">
        <f t="shared" si="55"/>
        <v/>
      </c>
      <c r="V636" s="490">
        <f t="shared" si="56"/>
        <v>0</v>
      </c>
      <c r="W636" s="221" t="str">
        <f t="shared" si="57"/>
        <v/>
      </c>
      <c r="X636" s="490">
        <f t="shared" si="58"/>
        <v>0</v>
      </c>
      <c r="Y636" s="221" t="str">
        <f t="shared" si="59"/>
        <v/>
      </c>
    </row>
    <row r="637" spans="1:25" ht="26.25" customHeight="1">
      <c r="A637" s="195" t="s">
        <v>1255</v>
      </c>
      <c r="B637" s="204" t="s">
        <v>2782</v>
      </c>
      <c r="C637" s="169" t="s">
        <v>3081</v>
      </c>
      <c r="D637" s="169" t="s">
        <v>3670</v>
      </c>
      <c r="E637" s="150" t="s">
        <v>5278</v>
      </c>
      <c r="F637" s="158" t="s">
        <v>5279</v>
      </c>
      <c r="G637" s="250" t="s">
        <v>749</v>
      </c>
      <c r="H637" s="250" t="s">
        <v>4314</v>
      </c>
      <c r="I637" s="175" t="s">
        <v>4858</v>
      </c>
      <c r="J637" s="263" t="s">
        <v>1266</v>
      </c>
      <c r="K637" s="184" t="s">
        <v>3361</v>
      </c>
      <c r="L637" s="3" t="s">
        <v>2683</v>
      </c>
      <c r="M637" s="167"/>
      <c r="N637" s="218">
        <v>1988342.69</v>
      </c>
      <c r="O637" s="219">
        <v>1897000</v>
      </c>
      <c r="P637" s="219">
        <v>1230000</v>
      </c>
      <c r="Q637" s="219">
        <v>1230000</v>
      </c>
      <c r="R637" s="219">
        <v>1230000</v>
      </c>
      <c r="S637" s="220">
        <v>1230000</v>
      </c>
      <c r="T637" s="490">
        <f t="shared" si="54"/>
        <v>-758342.69</v>
      </c>
      <c r="U637" s="221">
        <f t="shared" si="55"/>
        <v>-0.38139436115008923</v>
      </c>
      <c r="V637" s="490">
        <f t="shared" si="56"/>
        <v>-667000</v>
      </c>
      <c r="W637" s="221">
        <f t="shared" si="57"/>
        <v>-0.35160780179230366</v>
      </c>
      <c r="X637" s="490">
        <f t="shared" si="58"/>
        <v>0</v>
      </c>
      <c r="Y637" s="221">
        <f t="shared" si="59"/>
        <v>0</v>
      </c>
    </row>
    <row r="638" spans="1:25" ht="27" customHeight="1">
      <c r="A638" s="187" t="s">
        <v>1256</v>
      </c>
      <c r="B638" s="213" t="s">
        <v>1257</v>
      </c>
      <c r="C638" s="214" t="s">
        <v>3671</v>
      </c>
      <c r="D638" s="214" t="s">
        <v>3672</v>
      </c>
      <c r="E638" s="215" t="s">
        <v>1259</v>
      </c>
      <c r="F638" s="215" t="s">
        <v>1258</v>
      </c>
      <c r="G638" s="249"/>
      <c r="H638" s="249"/>
      <c r="I638" s="216"/>
      <c r="J638" s="262"/>
      <c r="K638" s="217"/>
      <c r="L638" s="282"/>
      <c r="M638" s="228"/>
      <c r="N638" s="218">
        <v>0</v>
      </c>
      <c r="O638" s="219">
        <v>0</v>
      </c>
      <c r="P638" s="219">
        <v>0</v>
      </c>
      <c r="Q638" s="219">
        <v>0</v>
      </c>
      <c r="R638" s="219">
        <v>0</v>
      </c>
      <c r="S638" s="220">
        <v>0</v>
      </c>
      <c r="T638" s="490">
        <f t="shared" si="54"/>
        <v>0</v>
      </c>
      <c r="U638" s="221" t="str">
        <f t="shared" si="55"/>
        <v/>
      </c>
      <c r="V638" s="490">
        <f t="shared" si="56"/>
        <v>0</v>
      </c>
      <c r="W638" s="221" t="str">
        <f t="shared" si="57"/>
        <v/>
      </c>
      <c r="X638" s="490">
        <f t="shared" si="58"/>
        <v>0</v>
      </c>
      <c r="Y638" s="221" t="str">
        <f t="shared" si="59"/>
        <v/>
      </c>
    </row>
    <row r="639" spans="1:25" ht="27" customHeight="1">
      <c r="A639" s="196" t="s">
        <v>1260</v>
      </c>
      <c r="B639" s="205" t="s">
        <v>1257</v>
      </c>
      <c r="C639" s="170" t="s">
        <v>3673</v>
      </c>
      <c r="D639" s="170" t="s">
        <v>3672</v>
      </c>
      <c r="E639" s="156" t="s">
        <v>1262</v>
      </c>
      <c r="F639" s="162" t="s">
        <v>1261</v>
      </c>
      <c r="G639" s="250"/>
      <c r="H639" s="250"/>
      <c r="I639" s="175"/>
      <c r="J639" s="263"/>
      <c r="K639" s="184"/>
      <c r="M639" s="167"/>
      <c r="N639" s="218">
        <v>0</v>
      </c>
      <c r="O639" s="219">
        <v>0</v>
      </c>
      <c r="P639" s="219">
        <v>0</v>
      </c>
      <c r="Q639" s="219">
        <v>0</v>
      </c>
      <c r="R639" s="219">
        <v>0</v>
      </c>
      <c r="S639" s="220">
        <v>0</v>
      </c>
      <c r="T639" s="490">
        <f t="shared" si="54"/>
        <v>0</v>
      </c>
      <c r="U639" s="221" t="str">
        <f t="shared" si="55"/>
        <v/>
      </c>
      <c r="V639" s="490">
        <f t="shared" si="56"/>
        <v>0</v>
      </c>
      <c r="W639" s="221" t="str">
        <f t="shared" si="57"/>
        <v/>
      </c>
      <c r="X639" s="490">
        <f t="shared" si="58"/>
        <v>0</v>
      </c>
      <c r="Y639" s="221" t="str">
        <f t="shared" si="59"/>
        <v/>
      </c>
    </row>
    <row r="640" spans="1:25" ht="27" customHeight="1">
      <c r="A640" s="195" t="s">
        <v>1263</v>
      </c>
      <c r="B640" s="204" t="s">
        <v>1257</v>
      </c>
      <c r="C640" s="169" t="s">
        <v>3673</v>
      </c>
      <c r="D640" s="169" t="s">
        <v>3670</v>
      </c>
      <c r="E640" s="150" t="s">
        <v>1262</v>
      </c>
      <c r="F640" s="158" t="s">
        <v>1261</v>
      </c>
      <c r="G640" s="250" t="s">
        <v>1491</v>
      </c>
      <c r="H640" s="250" t="s">
        <v>3823</v>
      </c>
      <c r="I640" s="175" t="s">
        <v>1264</v>
      </c>
      <c r="J640" s="263" t="s">
        <v>3368</v>
      </c>
      <c r="K640" s="184" t="s">
        <v>3369</v>
      </c>
      <c r="L640" s="6" t="s">
        <v>1265</v>
      </c>
      <c r="M640" s="167"/>
      <c r="N640" s="218">
        <v>0</v>
      </c>
      <c r="O640" s="219">
        <v>0</v>
      </c>
      <c r="P640" s="219">
        <v>0</v>
      </c>
      <c r="Q640" s="219">
        <v>0</v>
      </c>
      <c r="R640" s="219">
        <v>0</v>
      </c>
      <c r="S640" s="220">
        <v>0</v>
      </c>
      <c r="T640" s="490">
        <f t="shared" si="54"/>
        <v>0</v>
      </c>
      <c r="U640" s="221" t="str">
        <f t="shared" si="55"/>
        <v/>
      </c>
      <c r="V640" s="490">
        <f t="shared" si="56"/>
        <v>0</v>
      </c>
      <c r="W640" s="221" t="str">
        <f t="shared" si="57"/>
        <v/>
      </c>
      <c r="X640" s="490">
        <f t="shared" si="58"/>
        <v>0</v>
      </c>
      <c r="Y640" s="221" t="str">
        <f t="shared" si="59"/>
        <v/>
      </c>
    </row>
    <row r="641" spans="1:25" ht="27" customHeight="1">
      <c r="A641" s="196" t="s">
        <v>1267</v>
      </c>
      <c r="B641" s="205" t="s">
        <v>1257</v>
      </c>
      <c r="C641" s="170" t="s">
        <v>3674</v>
      </c>
      <c r="D641" s="170" t="s">
        <v>3672</v>
      </c>
      <c r="E641" s="156" t="s">
        <v>3824</v>
      </c>
      <c r="F641" s="162" t="s">
        <v>3825</v>
      </c>
      <c r="G641" s="250"/>
      <c r="H641" s="250"/>
      <c r="I641" s="175"/>
      <c r="J641" s="263"/>
      <c r="K641" s="184"/>
      <c r="M641" s="167"/>
      <c r="N641" s="218">
        <v>0</v>
      </c>
      <c r="O641" s="219">
        <v>0</v>
      </c>
      <c r="P641" s="219">
        <v>0</v>
      </c>
      <c r="Q641" s="219">
        <v>0</v>
      </c>
      <c r="R641" s="219">
        <v>0</v>
      </c>
      <c r="S641" s="220">
        <v>0</v>
      </c>
      <c r="T641" s="490">
        <f t="shared" si="54"/>
        <v>0</v>
      </c>
      <c r="U641" s="221" t="str">
        <f t="shared" si="55"/>
        <v/>
      </c>
      <c r="V641" s="490">
        <f t="shared" si="56"/>
        <v>0</v>
      </c>
      <c r="W641" s="221" t="str">
        <f t="shared" si="57"/>
        <v/>
      </c>
      <c r="X641" s="490">
        <f t="shared" si="58"/>
        <v>0</v>
      </c>
      <c r="Y641" s="221" t="str">
        <f t="shared" si="59"/>
        <v/>
      </c>
    </row>
    <row r="642" spans="1:25" ht="27" customHeight="1">
      <c r="A642" s="195" t="s">
        <v>1268</v>
      </c>
      <c r="B642" s="204" t="s">
        <v>1257</v>
      </c>
      <c r="C642" s="169" t="s">
        <v>3674</v>
      </c>
      <c r="D642" s="169" t="s">
        <v>3670</v>
      </c>
      <c r="E642" s="150" t="s">
        <v>3826</v>
      </c>
      <c r="F642" s="158" t="s">
        <v>3825</v>
      </c>
      <c r="G642" s="250" t="s">
        <v>1491</v>
      </c>
      <c r="H642" s="250" t="s">
        <v>3823</v>
      </c>
      <c r="I642" s="175" t="s">
        <v>1264</v>
      </c>
      <c r="J642" s="263" t="s">
        <v>3368</v>
      </c>
      <c r="K642" s="184" t="s">
        <v>3369</v>
      </c>
      <c r="L642" s="6" t="s">
        <v>1265</v>
      </c>
      <c r="M642" s="167"/>
      <c r="N642" s="218">
        <v>0</v>
      </c>
      <c r="O642" s="219">
        <v>0</v>
      </c>
      <c r="P642" s="219">
        <v>0</v>
      </c>
      <c r="Q642" s="219">
        <v>0</v>
      </c>
      <c r="R642" s="219">
        <v>0</v>
      </c>
      <c r="S642" s="220">
        <v>0</v>
      </c>
      <c r="T642" s="490">
        <f t="shared" si="54"/>
        <v>0</v>
      </c>
      <c r="U642" s="221" t="str">
        <f t="shared" si="55"/>
        <v/>
      </c>
      <c r="V642" s="490">
        <f t="shared" si="56"/>
        <v>0</v>
      </c>
      <c r="W642" s="221" t="str">
        <f t="shared" si="57"/>
        <v/>
      </c>
      <c r="X642" s="490">
        <f t="shared" si="58"/>
        <v>0</v>
      </c>
      <c r="Y642" s="221" t="str">
        <f t="shared" si="59"/>
        <v/>
      </c>
    </row>
    <row r="643" spans="1:25" ht="27" customHeight="1">
      <c r="A643" s="196" t="s">
        <v>1269</v>
      </c>
      <c r="B643" s="205" t="s">
        <v>1257</v>
      </c>
      <c r="C643" s="170" t="s">
        <v>3676</v>
      </c>
      <c r="D643" s="170" t="s">
        <v>3672</v>
      </c>
      <c r="E643" s="156" t="s">
        <v>1271</v>
      </c>
      <c r="F643" s="162" t="s">
        <v>1270</v>
      </c>
      <c r="G643" s="250"/>
      <c r="H643" s="250"/>
      <c r="I643" s="175"/>
      <c r="J643" s="263"/>
      <c r="K643" s="184"/>
      <c r="M643" s="167"/>
      <c r="N643" s="218">
        <v>0</v>
      </c>
      <c r="O643" s="219">
        <v>0</v>
      </c>
      <c r="P643" s="219">
        <v>0</v>
      </c>
      <c r="Q643" s="219">
        <v>0</v>
      </c>
      <c r="R643" s="219">
        <v>0</v>
      </c>
      <c r="S643" s="220">
        <v>0</v>
      </c>
      <c r="T643" s="490">
        <f t="shared" si="54"/>
        <v>0</v>
      </c>
      <c r="U643" s="221" t="str">
        <f t="shared" si="55"/>
        <v/>
      </c>
      <c r="V643" s="490">
        <f t="shared" si="56"/>
        <v>0</v>
      </c>
      <c r="W643" s="221" t="str">
        <f t="shared" si="57"/>
        <v/>
      </c>
      <c r="X643" s="490">
        <f t="shared" si="58"/>
        <v>0</v>
      </c>
      <c r="Y643" s="221" t="str">
        <f t="shared" si="59"/>
        <v/>
      </c>
    </row>
    <row r="644" spans="1:25" ht="27" customHeight="1">
      <c r="A644" s="195" t="s">
        <v>1272</v>
      </c>
      <c r="B644" s="204" t="s">
        <v>1257</v>
      </c>
      <c r="C644" s="169" t="s">
        <v>3676</v>
      </c>
      <c r="D644" s="169" t="s">
        <v>3670</v>
      </c>
      <c r="E644" s="150" t="s">
        <v>1271</v>
      </c>
      <c r="F644" s="158" t="s">
        <v>1270</v>
      </c>
      <c r="G644" s="250" t="s">
        <v>1491</v>
      </c>
      <c r="H644" s="250" t="s">
        <v>3823</v>
      </c>
      <c r="I644" s="175" t="s">
        <v>1264</v>
      </c>
      <c r="J644" s="263" t="s">
        <v>3368</v>
      </c>
      <c r="K644" s="184" t="s">
        <v>3369</v>
      </c>
      <c r="L644" s="6" t="s">
        <v>1265</v>
      </c>
      <c r="M644" s="167"/>
      <c r="N644" s="218">
        <v>0</v>
      </c>
      <c r="O644" s="219">
        <v>0</v>
      </c>
      <c r="P644" s="219">
        <v>0</v>
      </c>
      <c r="Q644" s="219">
        <v>0</v>
      </c>
      <c r="R644" s="219">
        <v>0</v>
      </c>
      <c r="S644" s="220">
        <v>0</v>
      </c>
      <c r="T644" s="490">
        <f t="shared" si="54"/>
        <v>0</v>
      </c>
      <c r="U644" s="221" t="str">
        <f t="shared" si="55"/>
        <v/>
      </c>
      <c r="V644" s="490">
        <f t="shared" si="56"/>
        <v>0</v>
      </c>
      <c r="W644" s="221" t="str">
        <f t="shared" si="57"/>
        <v/>
      </c>
      <c r="X644" s="490">
        <f t="shared" si="58"/>
        <v>0</v>
      </c>
      <c r="Y644" s="221" t="str">
        <f t="shared" si="59"/>
        <v/>
      </c>
    </row>
    <row r="645" spans="1:25" ht="36" customHeight="1">
      <c r="A645" s="195" t="s">
        <v>3827</v>
      </c>
      <c r="B645" s="204" t="s">
        <v>1257</v>
      </c>
      <c r="C645" s="169" t="s">
        <v>3676</v>
      </c>
      <c r="D645" s="169" t="s">
        <v>3680</v>
      </c>
      <c r="E645" s="150" t="s">
        <v>3828</v>
      </c>
      <c r="F645" s="158" t="s">
        <v>3829</v>
      </c>
      <c r="G645" s="250" t="s">
        <v>1491</v>
      </c>
      <c r="H645" s="250" t="s">
        <v>3823</v>
      </c>
      <c r="I645" s="175" t="s">
        <v>1264</v>
      </c>
      <c r="J645" s="263" t="s">
        <v>3368</v>
      </c>
      <c r="K645" s="184" t="s">
        <v>3369</v>
      </c>
      <c r="L645" s="6" t="s">
        <v>1265</v>
      </c>
      <c r="M645" s="167"/>
      <c r="N645" s="218">
        <v>0</v>
      </c>
      <c r="O645" s="219">
        <v>0</v>
      </c>
      <c r="P645" s="219">
        <v>0</v>
      </c>
      <c r="Q645" s="219">
        <v>0</v>
      </c>
      <c r="R645" s="219">
        <v>0</v>
      </c>
      <c r="S645" s="220">
        <v>0</v>
      </c>
      <c r="T645" s="490">
        <f t="shared" si="54"/>
        <v>0</v>
      </c>
      <c r="U645" s="221" t="str">
        <f t="shared" si="55"/>
        <v/>
      </c>
      <c r="V645" s="490">
        <f t="shared" si="56"/>
        <v>0</v>
      </c>
      <c r="W645" s="221" t="str">
        <f t="shared" si="57"/>
        <v/>
      </c>
      <c r="X645" s="490">
        <f t="shared" si="58"/>
        <v>0</v>
      </c>
      <c r="Y645" s="221" t="str">
        <f t="shared" si="59"/>
        <v/>
      </c>
    </row>
    <row r="646" spans="1:25" ht="27" customHeight="1">
      <c r="A646" s="196" t="s">
        <v>1273</v>
      </c>
      <c r="B646" s="205" t="s">
        <v>1257</v>
      </c>
      <c r="C646" s="170" t="s">
        <v>3677</v>
      </c>
      <c r="D646" s="170" t="s">
        <v>3672</v>
      </c>
      <c r="E646" s="156" t="s">
        <v>1275</v>
      </c>
      <c r="F646" s="162" t="s">
        <v>1274</v>
      </c>
      <c r="G646" s="250"/>
      <c r="H646" s="250"/>
      <c r="I646" s="175"/>
      <c r="J646" s="263"/>
      <c r="K646" s="184"/>
      <c r="M646" s="167"/>
      <c r="N646" s="218">
        <v>0</v>
      </c>
      <c r="O646" s="219">
        <v>0</v>
      </c>
      <c r="P646" s="219">
        <v>0</v>
      </c>
      <c r="Q646" s="219">
        <v>0</v>
      </c>
      <c r="R646" s="219">
        <v>0</v>
      </c>
      <c r="S646" s="220">
        <v>0</v>
      </c>
      <c r="T646" s="490">
        <f t="shared" si="54"/>
        <v>0</v>
      </c>
      <c r="U646" s="221" t="str">
        <f t="shared" si="55"/>
        <v/>
      </c>
      <c r="V646" s="490">
        <f t="shared" si="56"/>
        <v>0</v>
      </c>
      <c r="W646" s="221" t="str">
        <f t="shared" si="57"/>
        <v/>
      </c>
      <c r="X646" s="490">
        <f t="shared" si="58"/>
        <v>0</v>
      </c>
      <c r="Y646" s="221" t="str">
        <f t="shared" si="59"/>
        <v/>
      </c>
    </row>
    <row r="647" spans="1:25" ht="27" customHeight="1">
      <c r="A647" s="195" t="s">
        <v>1276</v>
      </c>
      <c r="B647" s="204" t="s">
        <v>1257</v>
      </c>
      <c r="C647" s="169" t="s">
        <v>3677</v>
      </c>
      <c r="D647" s="169" t="s">
        <v>3670</v>
      </c>
      <c r="E647" s="150" t="s">
        <v>1275</v>
      </c>
      <c r="F647" s="158" t="s">
        <v>1274</v>
      </c>
      <c r="G647" s="250" t="s">
        <v>1491</v>
      </c>
      <c r="H647" s="250" t="s">
        <v>3823</v>
      </c>
      <c r="I647" s="175" t="s">
        <v>1264</v>
      </c>
      <c r="J647" s="263" t="s">
        <v>3368</v>
      </c>
      <c r="K647" s="184" t="s">
        <v>3369</v>
      </c>
      <c r="L647" s="6" t="s">
        <v>1265</v>
      </c>
      <c r="M647" s="167"/>
      <c r="N647" s="218">
        <v>4056330.41</v>
      </c>
      <c r="O647" s="219">
        <v>2676000</v>
      </c>
      <c r="P647" s="219">
        <v>4056330.41</v>
      </c>
      <c r="Q647" s="219">
        <v>4056000</v>
      </c>
      <c r="R647" s="219">
        <v>4056000</v>
      </c>
      <c r="S647" s="220">
        <v>4056000</v>
      </c>
      <c r="T647" s="490">
        <f t="shared" si="54"/>
        <v>-330.41000000014901</v>
      </c>
      <c r="U647" s="221">
        <f t="shared" si="55"/>
        <v>-8.1455396036179652E-5</v>
      </c>
      <c r="V647" s="490">
        <f t="shared" si="56"/>
        <v>1380000</v>
      </c>
      <c r="W647" s="221">
        <f t="shared" si="57"/>
        <v>0.51569506726457404</v>
      </c>
      <c r="X647" s="490">
        <f t="shared" si="58"/>
        <v>-330.41000000014901</v>
      </c>
      <c r="Y647" s="221">
        <f t="shared" si="59"/>
        <v>-8.1455396036179652E-5</v>
      </c>
    </row>
    <row r="648" spans="1:25" ht="17.25" customHeight="1">
      <c r="A648" s="196" t="s">
        <v>1277</v>
      </c>
      <c r="B648" s="205" t="s">
        <v>1257</v>
      </c>
      <c r="C648" s="170" t="s">
        <v>3681</v>
      </c>
      <c r="D648" s="170" t="s">
        <v>3672</v>
      </c>
      <c r="E648" s="151" t="s">
        <v>5309</v>
      </c>
      <c r="F648" s="162" t="s">
        <v>1278</v>
      </c>
      <c r="G648" s="250"/>
      <c r="H648" s="250"/>
      <c r="I648" s="175"/>
      <c r="J648" s="263"/>
      <c r="K648" s="184"/>
      <c r="M648" s="167"/>
      <c r="N648" s="218">
        <v>0</v>
      </c>
      <c r="O648" s="219">
        <v>0</v>
      </c>
      <c r="P648" s="219">
        <v>0</v>
      </c>
      <c r="Q648" s="219">
        <v>0</v>
      </c>
      <c r="R648" s="219">
        <v>0</v>
      </c>
      <c r="S648" s="220">
        <v>0</v>
      </c>
      <c r="T648" s="490">
        <f t="shared" si="54"/>
        <v>0</v>
      </c>
      <c r="U648" s="221" t="str">
        <f t="shared" si="55"/>
        <v/>
      </c>
      <c r="V648" s="490">
        <f t="shared" si="56"/>
        <v>0</v>
      </c>
      <c r="W648" s="221" t="str">
        <f t="shared" si="57"/>
        <v/>
      </c>
      <c r="X648" s="490">
        <f t="shared" si="58"/>
        <v>0</v>
      </c>
      <c r="Y648" s="221" t="str">
        <f t="shared" si="59"/>
        <v/>
      </c>
    </row>
    <row r="649" spans="1:25" ht="17.25" customHeight="1">
      <c r="A649" s="195" t="s">
        <v>3830</v>
      </c>
      <c r="B649" s="204" t="s">
        <v>1257</v>
      </c>
      <c r="C649" s="169" t="s">
        <v>3681</v>
      </c>
      <c r="D649" s="169" t="s">
        <v>3582</v>
      </c>
      <c r="E649" s="152" t="s">
        <v>3831</v>
      </c>
      <c r="F649" s="158" t="s">
        <v>3832</v>
      </c>
      <c r="G649" s="250" t="s">
        <v>1491</v>
      </c>
      <c r="H649" s="250" t="s">
        <v>3823</v>
      </c>
      <c r="I649" s="175" t="s">
        <v>1264</v>
      </c>
      <c r="J649" s="263" t="s">
        <v>3368</v>
      </c>
      <c r="K649" s="184" t="s">
        <v>3369</v>
      </c>
      <c r="L649" s="6" t="s">
        <v>1265</v>
      </c>
      <c r="M649" s="167"/>
      <c r="N649" s="218">
        <v>0</v>
      </c>
      <c r="O649" s="219">
        <v>0</v>
      </c>
      <c r="P649" s="219">
        <v>0</v>
      </c>
      <c r="Q649" s="219">
        <v>0</v>
      </c>
      <c r="R649" s="219">
        <v>0</v>
      </c>
      <c r="S649" s="220">
        <v>0</v>
      </c>
      <c r="T649" s="490">
        <f t="shared" ref="T649:T712" si="60">IF(N649="","",Q649-N649)</f>
        <v>0</v>
      </c>
      <c r="U649" s="221" t="str">
        <f t="shared" ref="U649:U712" si="61">IF(N649=0,"",T649/N649)</f>
        <v/>
      </c>
      <c r="V649" s="490">
        <f t="shared" ref="V649:V712" si="62">IF(P649="","",Q649-O649)</f>
        <v>0</v>
      </c>
      <c r="W649" s="221" t="str">
        <f t="shared" ref="W649:W712" si="63">IF(O649=0,"",V649/O649)</f>
        <v/>
      </c>
      <c r="X649" s="490">
        <f t="shared" ref="X649:X712" si="64">IF(P649="","",Q649-P649)</f>
        <v>0</v>
      </c>
      <c r="Y649" s="221" t="str">
        <f t="shared" ref="Y649:Y712" si="65">IF(P649=0,"",X649/P649)</f>
        <v/>
      </c>
    </row>
    <row r="650" spans="1:25" ht="17.25" customHeight="1">
      <c r="A650" s="195" t="s">
        <v>1279</v>
      </c>
      <c r="B650" s="204" t="s">
        <v>1257</v>
      </c>
      <c r="C650" s="169" t="s">
        <v>3681</v>
      </c>
      <c r="D650" s="169" t="s">
        <v>3670</v>
      </c>
      <c r="E650" s="152" t="s">
        <v>3833</v>
      </c>
      <c r="F650" s="158" t="s">
        <v>3834</v>
      </c>
      <c r="G650" s="250" t="s">
        <v>1491</v>
      </c>
      <c r="H650" s="250" t="s">
        <v>3823</v>
      </c>
      <c r="I650" s="175" t="s">
        <v>1264</v>
      </c>
      <c r="J650" s="263" t="s">
        <v>3368</v>
      </c>
      <c r="K650" s="184" t="s">
        <v>3369</v>
      </c>
      <c r="L650" s="6" t="s">
        <v>1265</v>
      </c>
      <c r="M650" s="167"/>
      <c r="N650" s="218">
        <v>0</v>
      </c>
      <c r="O650" s="219">
        <v>0</v>
      </c>
      <c r="P650" s="219">
        <v>0</v>
      </c>
      <c r="Q650" s="219">
        <v>0</v>
      </c>
      <c r="R650" s="219">
        <v>0</v>
      </c>
      <c r="S650" s="220">
        <v>0</v>
      </c>
      <c r="T650" s="490">
        <f t="shared" si="60"/>
        <v>0</v>
      </c>
      <c r="U650" s="221" t="str">
        <f t="shared" si="61"/>
        <v/>
      </c>
      <c r="V650" s="490">
        <f t="shared" si="62"/>
        <v>0</v>
      </c>
      <c r="W650" s="221" t="str">
        <f t="shared" si="63"/>
        <v/>
      </c>
      <c r="X650" s="490">
        <f t="shared" si="64"/>
        <v>0</v>
      </c>
      <c r="Y650" s="221" t="str">
        <f t="shared" si="65"/>
        <v/>
      </c>
    </row>
    <row r="651" spans="1:25" ht="36" customHeight="1">
      <c r="A651" s="195" t="s">
        <v>3835</v>
      </c>
      <c r="B651" s="204" t="s">
        <v>1257</v>
      </c>
      <c r="C651" s="169" t="s">
        <v>3681</v>
      </c>
      <c r="D651" s="169" t="s">
        <v>3680</v>
      </c>
      <c r="E651" s="150" t="s">
        <v>1312</v>
      </c>
      <c r="F651" s="158" t="s">
        <v>1311</v>
      </c>
      <c r="G651" s="250" t="s">
        <v>1491</v>
      </c>
      <c r="H651" s="250" t="s">
        <v>3823</v>
      </c>
      <c r="I651" s="175" t="s">
        <v>1264</v>
      </c>
      <c r="J651" s="263" t="s">
        <v>3368</v>
      </c>
      <c r="K651" s="184" t="s">
        <v>3369</v>
      </c>
      <c r="L651" s="6" t="s">
        <v>1265</v>
      </c>
      <c r="M651" s="167"/>
      <c r="N651" s="218">
        <v>5778467.0099999998</v>
      </c>
      <c r="O651" s="219">
        <v>6017000</v>
      </c>
      <c r="P651" s="219">
        <v>5778467.0099999998</v>
      </c>
      <c r="Q651" s="219">
        <v>5778000</v>
      </c>
      <c r="R651" s="219">
        <v>5778000</v>
      </c>
      <c r="S651" s="220">
        <v>5778000</v>
      </c>
      <c r="T651" s="490">
        <f t="shared" si="60"/>
        <v>-467.00999999977648</v>
      </c>
      <c r="U651" s="221">
        <f t="shared" si="61"/>
        <v>-8.0819012930520559E-5</v>
      </c>
      <c r="V651" s="490">
        <f t="shared" si="62"/>
        <v>-239000</v>
      </c>
      <c r="W651" s="221">
        <f t="shared" si="63"/>
        <v>-3.9720791091906266E-2</v>
      </c>
      <c r="X651" s="490">
        <f t="shared" si="64"/>
        <v>-467.00999999977648</v>
      </c>
      <c r="Y651" s="221">
        <f t="shared" si="65"/>
        <v>-8.0819012930520559E-5</v>
      </c>
    </row>
    <row r="652" spans="1:25" ht="17.25" customHeight="1">
      <c r="A652" s="187" t="s">
        <v>1280</v>
      </c>
      <c r="B652" s="213" t="s">
        <v>1281</v>
      </c>
      <c r="C652" s="214" t="s">
        <v>3671</v>
      </c>
      <c r="D652" s="214" t="s">
        <v>3672</v>
      </c>
      <c r="E652" s="215" t="s">
        <v>1283</v>
      </c>
      <c r="F652" s="215" t="s">
        <v>1282</v>
      </c>
      <c r="G652" s="249"/>
      <c r="H652" s="249"/>
      <c r="I652" s="216"/>
      <c r="J652" s="262"/>
      <c r="K652" s="217"/>
      <c r="L652" s="282"/>
      <c r="M652" s="228"/>
      <c r="N652" s="218">
        <v>0</v>
      </c>
      <c r="O652" s="219">
        <v>0</v>
      </c>
      <c r="P652" s="219">
        <v>0</v>
      </c>
      <c r="Q652" s="219">
        <v>0</v>
      </c>
      <c r="R652" s="219">
        <v>0</v>
      </c>
      <c r="S652" s="220">
        <v>0</v>
      </c>
      <c r="T652" s="490">
        <f t="shared" si="60"/>
        <v>0</v>
      </c>
      <c r="U652" s="221" t="str">
        <f t="shared" si="61"/>
        <v/>
      </c>
      <c r="V652" s="490">
        <f t="shared" si="62"/>
        <v>0</v>
      </c>
      <c r="W652" s="221" t="str">
        <f t="shared" si="63"/>
        <v/>
      </c>
      <c r="X652" s="490">
        <f t="shared" si="64"/>
        <v>0</v>
      </c>
      <c r="Y652" s="221" t="str">
        <f t="shared" si="65"/>
        <v/>
      </c>
    </row>
    <row r="653" spans="1:25" ht="17.25" customHeight="1">
      <c r="A653" s="196" t="s">
        <v>1284</v>
      </c>
      <c r="B653" s="205" t="s">
        <v>1281</v>
      </c>
      <c r="C653" s="170" t="s">
        <v>3673</v>
      </c>
      <c r="D653" s="170" t="s">
        <v>3672</v>
      </c>
      <c r="E653" s="156" t="s">
        <v>1286</v>
      </c>
      <c r="F653" s="162" t="s">
        <v>1285</v>
      </c>
      <c r="G653" s="250"/>
      <c r="H653" s="250"/>
      <c r="I653" s="175"/>
      <c r="J653" s="263"/>
      <c r="K653" s="184"/>
      <c r="M653" s="167"/>
      <c r="N653" s="218">
        <v>0</v>
      </c>
      <c r="O653" s="219">
        <v>0</v>
      </c>
      <c r="P653" s="219">
        <v>0</v>
      </c>
      <c r="Q653" s="219">
        <v>0</v>
      </c>
      <c r="R653" s="219">
        <v>0</v>
      </c>
      <c r="S653" s="220">
        <v>0</v>
      </c>
      <c r="T653" s="490">
        <f t="shared" si="60"/>
        <v>0</v>
      </c>
      <c r="U653" s="221" t="str">
        <f t="shared" si="61"/>
        <v/>
      </c>
      <c r="V653" s="490">
        <f t="shared" si="62"/>
        <v>0</v>
      </c>
      <c r="W653" s="221" t="str">
        <f t="shared" si="63"/>
        <v/>
      </c>
      <c r="X653" s="490">
        <f t="shared" si="64"/>
        <v>0</v>
      </c>
      <c r="Y653" s="221" t="str">
        <f t="shared" si="65"/>
        <v/>
      </c>
    </row>
    <row r="654" spans="1:25" ht="17.25" customHeight="1">
      <c r="A654" s="195" t="s">
        <v>1287</v>
      </c>
      <c r="B654" s="204" t="s">
        <v>1281</v>
      </c>
      <c r="C654" s="169" t="s">
        <v>3673</v>
      </c>
      <c r="D654" s="169" t="s">
        <v>3670</v>
      </c>
      <c r="E654" s="150" t="s">
        <v>1286</v>
      </c>
      <c r="F654" s="158" t="s">
        <v>1285</v>
      </c>
      <c r="G654" s="250" t="s">
        <v>1501</v>
      </c>
      <c r="H654" s="250" t="s">
        <v>3836</v>
      </c>
      <c r="I654" s="175" t="s">
        <v>1288</v>
      </c>
      <c r="J654" s="263" t="s">
        <v>3370</v>
      </c>
      <c r="K654" s="184" t="s">
        <v>3371</v>
      </c>
      <c r="L654" s="6" t="s">
        <v>1265</v>
      </c>
      <c r="M654" s="167"/>
      <c r="N654" s="218">
        <v>0</v>
      </c>
      <c r="O654" s="219">
        <v>0</v>
      </c>
      <c r="P654" s="219">
        <v>0</v>
      </c>
      <c r="Q654" s="219">
        <v>0</v>
      </c>
      <c r="R654" s="219">
        <v>0</v>
      </c>
      <c r="S654" s="220">
        <v>0</v>
      </c>
      <c r="T654" s="490">
        <f t="shared" si="60"/>
        <v>0</v>
      </c>
      <c r="U654" s="221" t="str">
        <f t="shared" si="61"/>
        <v/>
      </c>
      <c r="V654" s="490">
        <f t="shared" si="62"/>
        <v>0</v>
      </c>
      <c r="W654" s="221" t="str">
        <f t="shared" si="63"/>
        <v/>
      </c>
      <c r="X654" s="490">
        <f t="shared" si="64"/>
        <v>0</v>
      </c>
      <c r="Y654" s="221" t="str">
        <f t="shared" si="65"/>
        <v/>
      </c>
    </row>
    <row r="655" spans="1:25" ht="26.25" customHeight="1">
      <c r="A655" s="196" t="s">
        <v>1290</v>
      </c>
      <c r="B655" s="205" t="s">
        <v>1281</v>
      </c>
      <c r="C655" s="170" t="s">
        <v>3674</v>
      </c>
      <c r="D655" s="170" t="s">
        <v>3672</v>
      </c>
      <c r="E655" s="156" t="s">
        <v>1292</v>
      </c>
      <c r="F655" s="162" t="s">
        <v>1291</v>
      </c>
      <c r="G655" s="250"/>
      <c r="H655" s="250"/>
      <c r="I655" s="175"/>
      <c r="J655" s="263"/>
      <c r="K655" s="184"/>
      <c r="M655" s="167"/>
      <c r="N655" s="218">
        <v>0</v>
      </c>
      <c r="O655" s="219">
        <v>0</v>
      </c>
      <c r="P655" s="219">
        <v>0</v>
      </c>
      <c r="Q655" s="219">
        <v>0</v>
      </c>
      <c r="R655" s="219">
        <v>0</v>
      </c>
      <c r="S655" s="220">
        <v>0</v>
      </c>
      <c r="T655" s="490">
        <f t="shared" si="60"/>
        <v>0</v>
      </c>
      <c r="U655" s="221" t="str">
        <f t="shared" si="61"/>
        <v/>
      </c>
      <c r="V655" s="490">
        <f t="shared" si="62"/>
        <v>0</v>
      </c>
      <c r="W655" s="221" t="str">
        <f t="shared" si="63"/>
        <v/>
      </c>
      <c r="X655" s="490">
        <f t="shared" si="64"/>
        <v>0</v>
      </c>
      <c r="Y655" s="221" t="str">
        <f t="shared" si="65"/>
        <v/>
      </c>
    </row>
    <row r="656" spans="1:25" ht="22.5">
      <c r="A656" s="195" t="s">
        <v>1293</v>
      </c>
      <c r="B656" s="204" t="s">
        <v>1281</v>
      </c>
      <c r="C656" s="169" t="s">
        <v>3674</v>
      </c>
      <c r="D656" s="169" t="s">
        <v>3670</v>
      </c>
      <c r="E656" s="150" t="s">
        <v>1292</v>
      </c>
      <c r="F656" s="158" t="s">
        <v>1291</v>
      </c>
      <c r="G656" s="250" t="s">
        <v>1504</v>
      </c>
      <c r="H656" s="250" t="s">
        <v>3837</v>
      </c>
      <c r="I656" s="175" t="s">
        <v>1294</v>
      </c>
      <c r="J656" s="263" t="s">
        <v>3372</v>
      </c>
      <c r="K656" s="184" t="s">
        <v>1294</v>
      </c>
      <c r="L656" s="6" t="s">
        <v>1265</v>
      </c>
      <c r="M656" s="167"/>
      <c r="N656" s="218">
        <v>0</v>
      </c>
      <c r="O656" s="219">
        <v>0</v>
      </c>
      <c r="P656" s="219">
        <v>0</v>
      </c>
      <c r="Q656" s="219">
        <v>0</v>
      </c>
      <c r="R656" s="219">
        <v>0</v>
      </c>
      <c r="S656" s="220">
        <v>0</v>
      </c>
      <c r="T656" s="490">
        <f t="shared" si="60"/>
        <v>0</v>
      </c>
      <c r="U656" s="221" t="str">
        <f t="shared" si="61"/>
        <v/>
      </c>
      <c r="V656" s="490">
        <f t="shared" si="62"/>
        <v>0</v>
      </c>
      <c r="W656" s="221" t="str">
        <f t="shared" si="63"/>
        <v/>
      </c>
      <c r="X656" s="490">
        <f t="shared" si="64"/>
        <v>0</v>
      </c>
      <c r="Y656" s="221" t="str">
        <f t="shared" si="65"/>
        <v/>
      </c>
    </row>
    <row r="657" spans="1:25" ht="17.25" customHeight="1">
      <c r="A657" s="196" t="s">
        <v>1295</v>
      </c>
      <c r="B657" s="205" t="s">
        <v>1281</v>
      </c>
      <c r="C657" s="170" t="s">
        <v>3676</v>
      </c>
      <c r="D657" s="170" t="s">
        <v>3672</v>
      </c>
      <c r="E657" s="156" t="s">
        <v>1297</v>
      </c>
      <c r="F657" s="162" t="s">
        <v>1296</v>
      </c>
      <c r="G657" s="250"/>
      <c r="H657" s="250"/>
      <c r="I657" s="175"/>
      <c r="J657" s="263"/>
      <c r="K657" s="184"/>
      <c r="M657" s="167"/>
      <c r="N657" s="218">
        <v>0</v>
      </c>
      <c r="O657" s="219">
        <v>0</v>
      </c>
      <c r="P657" s="219">
        <v>0</v>
      </c>
      <c r="Q657" s="219">
        <v>0</v>
      </c>
      <c r="R657" s="219">
        <v>0</v>
      </c>
      <c r="S657" s="220">
        <v>0</v>
      </c>
      <c r="T657" s="490">
        <f t="shared" si="60"/>
        <v>0</v>
      </c>
      <c r="U657" s="221" t="str">
        <f t="shared" si="61"/>
        <v/>
      </c>
      <c r="V657" s="490">
        <f t="shared" si="62"/>
        <v>0</v>
      </c>
      <c r="W657" s="221" t="str">
        <f t="shared" si="63"/>
        <v/>
      </c>
      <c r="X657" s="490">
        <f t="shared" si="64"/>
        <v>0</v>
      </c>
      <c r="Y657" s="221" t="str">
        <f t="shared" si="65"/>
        <v/>
      </c>
    </row>
    <row r="658" spans="1:25" ht="17.25" customHeight="1">
      <c r="A658" s="195" t="s">
        <v>1298</v>
      </c>
      <c r="B658" s="204" t="s">
        <v>1281</v>
      </c>
      <c r="C658" s="169" t="s">
        <v>3676</v>
      </c>
      <c r="D658" s="169" t="s">
        <v>3670</v>
      </c>
      <c r="E658" s="150" t="s">
        <v>1297</v>
      </c>
      <c r="F658" s="158" t="s">
        <v>1296</v>
      </c>
      <c r="G658" s="250" t="s">
        <v>1504</v>
      </c>
      <c r="H658" s="250" t="s">
        <v>3837</v>
      </c>
      <c r="I658" s="175" t="s">
        <v>1294</v>
      </c>
      <c r="J658" s="263" t="s">
        <v>3372</v>
      </c>
      <c r="K658" s="184" t="s">
        <v>1294</v>
      </c>
      <c r="L658" s="6" t="s">
        <v>1265</v>
      </c>
      <c r="M658" s="167"/>
      <c r="N658" s="218">
        <v>8667397.8800000008</v>
      </c>
      <c r="O658" s="219">
        <v>8378000</v>
      </c>
      <c r="P658" s="219">
        <v>8667397.8800000008</v>
      </c>
      <c r="Q658" s="219">
        <v>8667000</v>
      </c>
      <c r="R658" s="219">
        <v>8667000</v>
      </c>
      <c r="S658" s="220">
        <v>8667000</v>
      </c>
      <c r="T658" s="490">
        <f t="shared" si="60"/>
        <v>-397.88000000081956</v>
      </c>
      <c r="U658" s="221">
        <f t="shared" si="61"/>
        <v>-4.5905357698984455E-5</v>
      </c>
      <c r="V658" s="490">
        <f t="shared" si="62"/>
        <v>289000</v>
      </c>
      <c r="W658" s="221">
        <f t="shared" si="63"/>
        <v>3.4495106230603964E-2</v>
      </c>
      <c r="X658" s="490">
        <f t="shared" si="64"/>
        <v>-397.88000000081956</v>
      </c>
      <c r="Y658" s="221">
        <f t="shared" si="65"/>
        <v>-4.5905357698984455E-5</v>
      </c>
    </row>
    <row r="659" spans="1:25" ht="26.25" customHeight="1">
      <c r="A659" s="196" t="s">
        <v>1299</v>
      </c>
      <c r="B659" s="205" t="s">
        <v>1281</v>
      </c>
      <c r="C659" s="170" t="s">
        <v>3677</v>
      </c>
      <c r="D659" s="170" t="s">
        <v>3672</v>
      </c>
      <c r="E659" s="156" t="s">
        <v>1301</v>
      </c>
      <c r="F659" s="162" t="s">
        <v>1300</v>
      </c>
      <c r="G659" s="250"/>
      <c r="H659" s="250"/>
      <c r="I659" s="175"/>
      <c r="J659" s="263"/>
      <c r="K659" s="184"/>
      <c r="M659" s="167"/>
      <c r="N659" s="218">
        <v>0</v>
      </c>
      <c r="O659" s="219">
        <v>0</v>
      </c>
      <c r="P659" s="219">
        <v>0</v>
      </c>
      <c r="Q659" s="219">
        <v>0</v>
      </c>
      <c r="R659" s="219">
        <v>0</v>
      </c>
      <c r="S659" s="220">
        <v>0</v>
      </c>
      <c r="T659" s="490">
        <f t="shared" si="60"/>
        <v>0</v>
      </c>
      <c r="U659" s="221" t="str">
        <f t="shared" si="61"/>
        <v/>
      </c>
      <c r="V659" s="490">
        <f t="shared" si="62"/>
        <v>0</v>
      </c>
      <c r="W659" s="221" t="str">
        <f t="shared" si="63"/>
        <v/>
      </c>
      <c r="X659" s="490">
        <f t="shared" si="64"/>
        <v>0</v>
      </c>
      <c r="Y659" s="221" t="str">
        <f t="shared" si="65"/>
        <v/>
      </c>
    </row>
    <row r="660" spans="1:25" ht="17.25" customHeight="1">
      <c r="A660" s="195" t="s">
        <v>1302</v>
      </c>
      <c r="B660" s="204" t="s">
        <v>1281</v>
      </c>
      <c r="C660" s="169" t="s">
        <v>3677</v>
      </c>
      <c r="D660" s="169" t="s">
        <v>3670</v>
      </c>
      <c r="E660" s="150" t="s">
        <v>1301</v>
      </c>
      <c r="F660" s="158" t="s">
        <v>1300</v>
      </c>
      <c r="G660" s="250" t="s">
        <v>1504</v>
      </c>
      <c r="H660" s="250" t="s">
        <v>3837</v>
      </c>
      <c r="I660" s="175" t="s">
        <v>1294</v>
      </c>
      <c r="J660" s="263" t="s">
        <v>3372</v>
      </c>
      <c r="K660" s="184" t="s">
        <v>1294</v>
      </c>
      <c r="L660" s="6" t="s">
        <v>1265</v>
      </c>
      <c r="M660" s="167"/>
      <c r="N660" s="218">
        <v>2269670.66</v>
      </c>
      <c r="O660" s="219">
        <v>2181000</v>
      </c>
      <c r="P660" s="219">
        <v>2269670.66</v>
      </c>
      <c r="Q660" s="219">
        <v>2270000</v>
      </c>
      <c r="R660" s="219">
        <v>2270000</v>
      </c>
      <c r="S660" s="220">
        <v>2270000</v>
      </c>
      <c r="T660" s="490">
        <f t="shared" si="60"/>
        <v>329.33999999985099</v>
      </c>
      <c r="U660" s="221">
        <f t="shared" si="61"/>
        <v>1.4510475277494707E-4</v>
      </c>
      <c r="V660" s="490">
        <f t="shared" si="62"/>
        <v>89000</v>
      </c>
      <c r="W660" s="221">
        <f t="shared" si="63"/>
        <v>4.0806969280146724E-2</v>
      </c>
      <c r="X660" s="490">
        <f t="shared" si="64"/>
        <v>329.33999999985099</v>
      </c>
      <c r="Y660" s="221">
        <f t="shared" si="65"/>
        <v>1.4510475277494707E-4</v>
      </c>
    </row>
    <row r="661" spans="1:25" ht="17.25" customHeight="1">
      <c r="A661" s="196" t="s">
        <v>1303</v>
      </c>
      <c r="B661" s="205" t="s">
        <v>1281</v>
      </c>
      <c r="C661" s="170" t="s">
        <v>3678</v>
      </c>
      <c r="D661" s="170" t="s">
        <v>3672</v>
      </c>
      <c r="E661" s="156" t="s">
        <v>1305</v>
      </c>
      <c r="F661" s="162" t="s">
        <v>1304</v>
      </c>
      <c r="G661" s="250"/>
      <c r="H661" s="250"/>
      <c r="I661" s="175"/>
      <c r="J661" s="263"/>
      <c r="K661" s="184"/>
      <c r="M661" s="167"/>
      <c r="N661" s="218">
        <v>0</v>
      </c>
      <c r="O661" s="219">
        <v>0</v>
      </c>
      <c r="P661" s="219">
        <v>0</v>
      </c>
      <c r="Q661" s="219">
        <v>0</v>
      </c>
      <c r="R661" s="219">
        <v>0</v>
      </c>
      <c r="S661" s="220">
        <v>0</v>
      </c>
      <c r="T661" s="490">
        <f t="shared" si="60"/>
        <v>0</v>
      </c>
      <c r="U661" s="221" t="str">
        <f t="shared" si="61"/>
        <v/>
      </c>
      <c r="V661" s="490">
        <f t="shared" si="62"/>
        <v>0</v>
      </c>
      <c r="W661" s="221" t="str">
        <f t="shared" si="63"/>
        <v/>
      </c>
      <c r="X661" s="490">
        <f t="shared" si="64"/>
        <v>0</v>
      </c>
      <c r="Y661" s="221" t="str">
        <f t="shared" si="65"/>
        <v/>
      </c>
    </row>
    <row r="662" spans="1:25" ht="17.25" customHeight="1">
      <c r="A662" s="195" t="s">
        <v>1306</v>
      </c>
      <c r="B662" s="204" t="s">
        <v>1281</v>
      </c>
      <c r="C662" s="169" t="s">
        <v>3678</v>
      </c>
      <c r="D662" s="169" t="s">
        <v>3670</v>
      </c>
      <c r="E662" s="150" t="s">
        <v>1305</v>
      </c>
      <c r="F662" s="158" t="s">
        <v>1304</v>
      </c>
      <c r="G662" s="250" t="s">
        <v>1504</v>
      </c>
      <c r="H662" s="250" t="s">
        <v>3837</v>
      </c>
      <c r="I662" s="175" t="s">
        <v>1294</v>
      </c>
      <c r="J662" s="263" t="s">
        <v>3372</v>
      </c>
      <c r="K662" s="184" t="s">
        <v>1294</v>
      </c>
      <c r="L662" s="6" t="s">
        <v>1265</v>
      </c>
      <c r="M662" s="167"/>
      <c r="N662" s="218">
        <v>355006.71</v>
      </c>
      <c r="O662" s="219">
        <v>334000</v>
      </c>
      <c r="P662" s="219">
        <v>355006.71</v>
      </c>
      <c r="Q662" s="219">
        <v>355000</v>
      </c>
      <c r="R662" s="219">
        <v>355000</v>
      </c>
      <c r="S662" s="220">
        <v>355000</v>
      </c>
      <c r="T662" s="490">
        <f t="shared" si="60"/>
        <v>-6.7100000000209548</v>
      </c>
      <c r="U662" s="221">
        <f t="shared" si="61"/>
        <v>-1.8901051194274481E-5</v>
      </c>
      <c r="V662" s="490">
        <f t="shared" si="62"/>
        <v>21000</v>
      </c>
      <c r="W662" s="221">
        <f t="shared" si="63"/>
        <v>6.2874251497005984E-2</v>
      </c>
      <c r="X662" s="490">
        <f t="shared" si="64"/>
        <v>-6.7100000000209548</v>
      </c>
      <c r="Y662" s="221">
        <f t="shared" si="65"/>
        <v>-1.8901051194274481E-5</v>
      </c>
    </row>
    <row r="663" spans="1:25" ht="17.25" customHeight="1">
      <c r="A663" s="196" t="s">
        <v>1307</v>
      </c>
      <c r="B663" s="205" t="s">
        <v>1281</v>
      </c>
      <c r="C663" s="170" t="s">
        <v>2575</v>
      </c>
      <c r="D663" s="170" t="s">
        <v>3672</v>
      </c>
      <c r="E663" s="156" t="s">
        <v>1309</v>
      </c>
      <c r="F663" s="162" t="s">
        <v>1308</v>
      </c>
      <c r="G663" s="250"/>
      <c r="H663" s="250"/>
      <c r="I663" s="175"/>
      <c r="J663" s="263"/>
      <c r="K663" s="184"/>
      <c r="M663" s="167"/>
      <c r="N663" s="218">
        <v>0</v>
      </c>
      <c r="O663" s="219">
        <v>0</v>
      </c>
      <c r="P663" s="219">
        <v>0</v>
      </c>
      <c r="Q663" s="219">
        <v>0</v>
      </c>
      <c r="R663" s="219">
        <v>0</v>
      </c>
      <c r="S663" s="220">
        <v>0</v>
      </c>
      <c r="T663" s="490">
        <f t="shared" si="60"/>
        <v>0</v>
      </c>
      <c r="U663" s="221" t="str">
        <f t="shared" si="61"/>
        <v/>
      </c>
      <c r="V663" s="490">
        <f t="shared" si="62"/>
        <v>0</v>
      </c>
      <c r="W663" s="221" t="str">
        <f t="shared" si="63"/>
        <v/>
      </c>
      <c r="X663" s="490">
        <f t="shared" si="64"/>
        <v>0</v>
      </c>
      <c r="Y663" s="221" t="str">
        <f t="shared" si="65"/>
        <v/>
      </c>
    </row>
    <row r="664" spans="1:25" ht="17.25" customHeight="1">
      <c r="A664" s="195" t="s">
        <v>1310</v>
      </c>
      <c r="B664" s="204" t="s">
        <v>1281</v>
      </c>
      <c r="C664" s="169" t="s">
        <v>2575</v>
      </c>
      <c r="D664" s="169" t="s">
        <v>3670</v>
      </c>
      <c r="E664" s="150" t="s">
        <v>1309</v>
      </c>
      <c r="F664" s="158" t="s">
        <v>1308</v>
      </c>
      <c r="G664" s="250" t="s">
        <v>1504</v>
      </c>
      <c r="H664" s="250" t="s">
        <v>3837</v>
      </c>
      <c r="I664" s="175" t="s">
        <v>1294</v>
      </c>
      <c r="J664" s="263" t="s">
        <v>3372</v>
      </c>
      <c r="K664" s="184" t="s">
        <v>1294</v>
      </c>
      <c r="L664" s="6" t="s">
        <v>1265</v>
      </c>
      <c r="M664" s="167"/>
      <c r="N664" s="218">
        <v>2222893.2599999998</v>
      </c>
      <c r="O664" s="219">
        <v>2626000</v>
      </c>
      <c r="P664" s="219">
        <v>2222893.2599999998</v>
      </c>
      <c r="Q664" s="219">
        <v>2223000</v>
      </c>
      <c r="R664" s="219">
        <v>2223000</v>
      </c>
      <c r="S664" s="220">
        <v>2223000</v>
      </c>
      <c r="T664" s="490">
        <f t="shared" si="60"/>
        <v>106.74000000022352</v>
      </c>
      <c r="U664" s="221">
        <f t="shared" si="61"/>
        <v>4.8018499997711779E-5</v>
      </c>
      <c r="V664" s="490">
        <f t="shared" si="62"/>
        <v>-403000</v>
      </c>
      <c r="W664" s="221">
        <f t="shared" si="63"/>
        <v>-0.15346534653465346</v>
      </c>
      <c r="X664" s="490">
        <f t="shared" si="64"/>
        <v>106.74000000022352</v>
      </c>
      <c r="Y664" s="221">
        <f t="shared" si="65"/>
        <v>4.8018499997711779E-5</v>
      </c>
    </row>
    <row r="665" spans="1:25" ht="26.25" customHeight="1">
      <c r="A665" s="187" t="s">
        <v>1313</v>
      </c>
      <c r="B665" s="213" t="s">
        <v>1314</v>
      </c>
      <c r="C665" s="214" t="s">
        <v>3671</v>
      </c>
      <c r="D665" s="214" t="s">
        <v>3672</v>
      </c>
      <c r="E665" s="215" t="s">
        <v>1316</v>
      </c>
      <c r="F665" s="215" t="s">
        <v>1315</v>
      </c>
      <c r="G665" s="249"/>
      <c r="H665" s="249"/>
      <c r="I665" s="216"/>
      <c r="J665" s="262"/>
      <c r="K665" s="217"/>
      <c r="L665" s="282"/>
      <c r="M665" s="228"/>
      <c r="N665" s="218">
        <v>0</v>
      </c>
      <c r="O665" s="219">
        <v>0</v>
      </c>
      <c r="P665" s="219">
        <v>0</v>
      </c>
      <c r="Q665" s="219">
        <v>0</v>
      </c>
      <c r="R665" s="219">
        <v>0</v>
      </c>
      <c r="S665" s="220">
        <v>0</v>
      </c>
      <c r="T665" s="490">
        <f t="shared" si="60"/>
        <v>0</v>
      </c>
      <c r="U665" s="221" t="str">
        <f t="shared" si="61"/>
        <v/>
      </c>
      <c r="V665" s="490">
        <f t="shared" si="62"/>
        <v>0</v>
      </c>
      <c r="W665" s="221" t="str">
        <f t="shared" si="63"/>
        <v/>
      </c>
      <c r="X665" s="490">
        <f t="shared" si="64"/>
        <v>0</v>
      </c>
      <c r="Y665" s="221" t="str">
        <f t="shared" si="65"/>
        <v/>
      </c>
    </row>
    <row r="666" spans="1:25" ht="26.25" customHeight="1">
      <c r="A666" s="196" t="s">
        <v>1317</v>
      </c>
      <c r="B666" s="205" t="s">
        <v>1314</v>
      </c>
      <c r="C666" s="170" t="s">
        <v>3673</v>
      </c>
      <c r="D666" s="170" t="s">
        <v>3672</v>
      </c>
      <c r="E666" s="171" t="s">
        <v>1319</v>
      </c>
      <c r="F666" s="162" t="s">
        <v>1318</v>
      </c>
      <c r="G666" s="250"/>
      <c r="H666" s="250"/>
      <c r="I666" s="175"/>
      <c r="J666" s="263"/>
      <c r="K666" s="184"/>
      <c r="M666" s="167"/>
      <c r="N666" s="218">
        <v>0</v>
      </c>
      <c r="O666" s="219">
        <v>0</v>
      </c>
      <c r="P666" s="219">
        <v>0</v>
      </c>
      <c r="Q666" s="219">
        <v>0</v>
      </c>
      <c r="R666" s="219">
        <v>0</v>
      </c>
      <c r="S666" s="220">
        <v>0</v>
      </c>
      <c r="T666" s="490">
        <f t="shared" si="60"/>
        <v>0</v>
      </c>
      <c r="U666" s="221" t="str">
        <f t="shared" si="61"/>
        <v/>
      </c>
      <c r="V666" s="490">
        <f t="shared" si="62"/>
        <v>0</v>
      </c>
      <c r="W666" s="221" t="str">
        <f t="shared" si="63"/>
        <v/>
      </c>
      <c r="X666" s="490">
        <f t="shared" si="64"/>
        <v>0</v>
      </c>
      <c r="Y666" s="221" t="str">
        <f t="shared" si="65"/>
        <v/>
      </c>
    </row>
    <row r="667" spans="1:25" ht="26.25" customHeight="1">
      <c r="A667" s="195" t="s">
        <v>1320</v>
      </c>
      <c r="B667" s="204" t="s">
        <v>1314</v>
      </c>
      <c r="C667" s="169" t="s">
        <v>3673</v>
      </c>
      <c r="D667" s="169" t="s">
        <v>3670</v>
      </c>
      <c r="E667" s="172" t="s">
        <v>1319</v>
      </c>
      <c r="F667" s="158" t="s">
        <v>1318</v>
      </c>
      <c r="G667" s="250" t="s">
        <v>155</v>
      </c>
      <c r="H667" s="250" t="s">
        <v>265</v>
      </c>
      <c r="I667" s="175" t="s">
        <v>3838</v>
      </c>
      <c r="J667" s="263" t="s">
        <v>1335</v>
      </c>
      <c r="K667" s="184" t="s">
        <v>3373</v>
      </c>
      <c r="L667" s="6" t="s">
        <v>267</v>
      </c>
      <c r="M667" s="167"/>
      <c r="N667" s="218">
        <v>0</v>
      </c>
      <c r="O667" s="219">
        <v>0</v>
      </c>
      <c r="P667" s="219">
        <v>0</v>
      </c>
      <c r="Q667" s="219">
        <v>0</v>
      </c>
      <c r="R667" s="219">
        <v>0</v>
      </c>
      <c r="S667" s="220">
        <v>0</v>
      </c>
      <c r="T667" s="490">
        <f t="shared" si="60"/>
        <v>0</v>
      </c>
      <c r="U667" s="221" t="str">
        <f t="shared" si="61"/>
        <v/>
      </c>
      <c r="V667" s="490">
        <f t="shared" si="62"/>
        <v>0</v>
      </c>
      <c r="W667" s="221" t="str">
        <f t="shared" si="63"/>
        <v/>
      </c>
      <c r="X667" s="490">
        <f t="shared" si="64"/>
        <v>0</v>
      </c>
      <c r="Y667" s="221" t="str">
        <f t="shared" si="65"/>
        <v/>
      </c>
    </row>
    <row r="668" spans="1:25" ht="26.25" customHeight="1">
      <c r="A668" s="196" t="s">
        <v>1322</v>
      </c>
      <c r="B668" s="205" t="s">
        <v>1314</v>
      </c>
      <c r="C668" s="170" t="s">
        <v>3674</v>
      </c>
      <c r="D668" s="170" t="s">
        <v>3672</v>
      </c>
      <c r="E668" s="171" t="s">
        <v>1324</v>
      </c>
      <c r="F668" s="171" t="s">
        <v>1323</v>
      </c>
      <c r="G668" s="250"/>
      <c r="H668" s="250"/>
      <c r="I668" s="175"/>
      <c r="J668" s="263"/>
      <c r="K668" s="184"/>
      <c r="M668" s="167"/>
      <c r="N668" s="218">
        <v>0</v>
      </c>
      <c r="O668" s="219">
        <v>0</v>
      </c>
      <c r="P668" s="219">
        <v>0</v>
      </c>
      <c r="Q668" s="219">
        <v>0</v>
      </c>
      <c r="R668" s="219">
        <v>0</v>
      </c>
      <c r="S668" s="220">
        <v>0</v>
      </c>
      <c r="T668" s="490">
        <f t="shared" si="60"/>
        <v>0</v>
      </c>
      <c r="U668" s="221" t="str">
        <f t="shared" si="61"/>
        <v/>
      </c>
      <c r="V668" s="490">
        <f t="shared" si="62"/>
        <v>0</v>
      </c>
      <c r="W668" s="221" t="str">
        <f t="shared" si="63"/>
        <v/>
      </c>
      <c r="X668" s="490">
        <f t="shared" si="64"/>
        <v>0</v>
      </c>
      <c r="Y668" s="221" t="str">
        <f t="shared" si="65"/>
        <v/>
      </c>
    </row>
    <row r="669" spans="1:25" ht="18" customHeight="1">
      <c r="A669" s="195" t="s">
        <v>1325</v>
      </c>
      <c r="B669" s="204" t="s">
        <v>1314</v>
      </c>
      <c r="C669" s="169" t="s">
        <v>3674</v>
      </c>
      <c r="D669" s="169" t="s">
        <v>3670</v>
      </c>
      <c r="E669" s="172" t="s">
        <v>1324</v>
      </c>
      <c r="F669" s="172" t="s">
        <v>1323</v>
      </c>
      <c r="G669" s="250" t="s">
        <v>155</v>
      </c>
      <c r="H669" s="250" t="s">
        <v>265</v>
      </c>
      <c r="I669" s="175" t="s">
        <v>3838</v>
      </c>
      <c r="J669" s="263" t="s">
        <v>1335</v>
      </c>
      <c r="K669" s="184" t="s">
        <v>3373</v>
      </c>
      <c r="L669" s="6" t="s">
        <v>267</v>
      </c>
      <c r="M669" s="167"/>
      <c r="N669" s="218">
        <v>0</v>
      </c>
      <c r="O669" s="219">
        <v>0</v>
      </c>
      <c r="P669" s="219">
        <v>0</v>
      </c>
      <c r="Q669" s="219">
        <v>0</v>
      </c>
      <c r="R669" s="219">
        <v>0</v>
      </c>
      <c r="S669" s="220">
        <v>0</v>
      </c>
      <c r="T669" s="490">
        <f t="shared" si="60"/>
        <v>0</v>
      </c>
      <c r="U669" s="221" t="str">
        <f t="shared" si="61"/>
        <v/>
      </c>
      <c r="V669" s="490">
        <f t="shared" si="62"/>
        <v>0</v>
      </c>
      <c r="W669" s="221" t="str">
        <f t="shared" si="63"/>
        <v/>
      </c>
      <c r="X669" s="490">
        <f t="shared" si="64"/>
        <v>0</v>
      </c>
      <c r="Y669" s="221" t="str">
        <f t="shared" si="65"/>
        <v/>
      </c>
    </row>
    <row r="670" spans="1:25" ht="21">
      <c r="A670" s="187" t="s">
        <v>1326</v>
      </c>
      <c r="B670" s="213" t="s">
        <v>1327</v>
      </c>
      <c r="C670" s="214" t="s">
        <v>3671</v>
      </c>
      <c r="D670" s="214" t="s">
        <v>3672</v>
      </c>
      <c r="E670" s="215" t="s">
        <v>258</v>
      </c>
      <c r="F670" s="215" t="s">
        <v>257</v>
      </c>
      <c r="G670" s="249"/>
      <c r="H670" s="249"/>
      <c r="I670" s="216"/>
      <c r="J670" s="262"/>
      <c r="K670" s="217"/>
      <c r="L670" s="282"/>
      <c r="M670" s="228"/>
      <c r="N670" s="218">
        <v>0</v>
      </c>
      <c r="O670" s="219">
        <v>0</v>
      </c>
      <c r="P670" s="219">
        <v>0</v>
      </c>
      <c r="Q670" s="219">
        <v>0</v>
      </c>
      <c r="R670" s="219">
        <v>0</v>
      </c>
      <c r="S670" s="220">
        <v>0</v>
      </c>
      <c r="T670" s="490">
        <f t="shared" si="60"/>
        <v>0</v>
      </c>
      <c r="U670" s="221" t="str">
        <f t="shared" si="61"/>
        <v/>
      </c>
      <c r="V670" s="490">
        <f t="shared" si="62"/>
        <v>0</v>
      </c>
      <c r="W670" s="221" t="str">
        <f t="shared" si="63"/>
        <v/>
      </c>
      <c r="X670" s="490">
        <f t="shared" si="64"/>
        <v>0</v>
      </c>
      <c r="Y670" s="221" t="str">
        <f t="shared" si="65"/>
        <v/>
      </c>
    </row>
    <row r="671" spans="1:25" ht="26.25" customHeight="1">
      <c r="A671" s="196" t="s">
        <v>259</v>
      </c>
      <c r="B671" s="205" t="s">
        <v>1327</v>
      </c>
      <c r="C671" s="170" t="s">
        <v>3673</v>
      </c>
      <c r="D671" s="170" t="s">
        <v>3672</v>
      </c>
      <c r="E671" s="156" t="s">
        <v>261</v>
      </c>
      <c r="F671" s="162" t="s">
        <v>260</v>
      </c>
      <c r="G671" s="250"/>
      <c r="H671" s="250"/>
      <c r="I671" s="175"/>
      <c r="J671" s="263"/>
      <c r="K671" s="184"/>
      <c r="M671" s="167"/>
      <c r="N671" s="218">
        <v>0</v>
      </c>
      <c r="O671" s="219">
        <v>0</v>
      </c>
      <c r="P671" s="219">
        <v>0</v>
      </c>
      <c r="Q671" s="219">
        <v>0</v>
      </c>
      <c r="R671" s="219">
        <v>0</v>
      </c>
      <c r="S671" s="220">
        <v>0</v>
      </c>
      <c r="T671" s="490">
        <f t="shared" si="60"/>
        <v>0</v>
      </c>
      <c r="U671" s="221" t="str">
        <f t="shared" si="61"/>
        <v/>
      </c>
      <c r="V671" s="490">
        <f t="shared" si="62"/>
        <v>0</v>
      </c>
      <c r="W671" s="221" t="str">
        <f t="shared" si="63"/>
        <v/>
      </c>
      <c r="X671" s="490">
        <f t="shared" si="64"/>
        <v>0</v>
      </c>
      <c r="Y671" s="221" t="str">
        <f t="shared" si="65"/>
        <v/>
      </c>
    </row>
    <row r="672" spans="1:25" ht="26.25" customHeight="1">
      <c r="A672" s="195" t="s">
        <v>262</v>
      </c>
      <c r="B672" s="204" t="s">
        <v>1327</v>
      </c>
      <c r="C672" s="169" t="s">
        <v>3673</v>
      </c>
      <c r="D672" s="169" t="s">
        <v>3670</v>
      </c>
      <c r="E672" s="152" t="s">
        <v>264</v>
      </c>
      <c r="F672" s="158" t="s">
        <v>263</v>
      </c>
      <c r="G672" s="250" t="s">
        <v>164</v>
      </c>
      <c r="H672" s="250" t="s">
        <v>3839</v>
      </c>
      <c r="I672" s="175" t="s">
        <v>266</v>
      </c>
      <c r="J672" s="263" t="s">
        <v>3375</v>
      </c>
      <c r="K672" s="184" t="s">
        <v>3376</v>
      </c>
      <c r="L672" s="6" t="s">
        <v>267</v>
      </c>
      <c r="M672" s="167"/>
      <c r="N672" s="218">
        <v>110557.26</v>
      </c>
      <c r="O672" s="219">
        <v>165000</v>
      </c>
      <c r="P672" s="219">
        <v>110000</v>
      </c>
      <c r="Q672" s="219">
        <v>110000</v>
      </c>
      <c r="R672" s="219">
        <v>110000</v>
      </c>
      <c r="S672" s="220">
        <v>110000</v>
      </c>
      <c r="T672" s="490">
        <f t="shared" si="60"/>
        <v>-557.25999999999476</v>
      </c>
      <c r="U672" s="221">
        <f t="shared" si="61"/>
        <v>-5.0404650042882287E-3</v>
      </c>
      <c r="V672" s="490">
        <f t="shared" si="62"/>
        <v>-55000</v>
      </c>
      <c r="W672" s="221">
        <f t="shared" si="63"/>
        <v>-0.33333333333333331</v>
      </c>
      <c r="X672" s="490">
        <f t="shared" si="64"/>
        <v>0</v>
      </c>
      <c r="Y672" s="221">
        <f t="shared" si="65"/>
        <v>0</v>
      </c>
    </row>
    <row r="673" spans="1:25" ht="26.25" customHeight="1">
      <c r="A673" s="195" t="s">
        <v>269</v>
      </c>
      <c r="B673" s="204" t="s">
        <v>1327</v>
      </c>
      <c r="C673" s="169" t="s">
        <v>3673</v>
      </c>
      <c r="D673" s="169" t="s">
        <v>3680</v>
      </c>
      <c r="E673" s="152" t="s">
        <v>271</v>
      </c>
      <c r="F673" s="158" t="s">
        <v>270</v>
      </c>
      <c r="G673" s="250" t="s">
        <v>166</v>
      </c>
      <c r="H673" s="250" t="s">
        <v>3840</v>
      </c>
      <c r="I673" s="175" t="s">
        <v>273</v>
      </c>
      <c r="J673" s="263" t="s">
        <v>3377</v>
      </c>
      <c r="K673" s="184" t="s">
        <v>3378</v>
      </c>
      <c r="L673" s="6" t="s">
        <v>267</v>
      </c>
      <c r="M673" s="167"/>
      <c r="N673" s="218">
        <v>45119.3</v>
      </c>
      <c r="O673" s="219">
        <v>10000</v>
      </c>
      <c r="P673" s="219">
        <v>45000</v>
      </c>
      <c r="Q673" s="219">
        <v>45000</v>
      </c>
      <c r="R673" s="219">
        <v>45000</v>
      </c>
      <c r="S673" s="220">
        <v>45000</v>
      </c>
      <c r="T673" s="490">
        <f t="shared" si="60"/>
        <v>-119.30000000000291</v>
      </c>
      <c r="U673" s="221">
        <f t="shared" si="61"/>
        <v>-2.6441013047632145E-3</v>
      </c>
      <c r="V673" s="490">
        <f t="shared" si="62"/>
        <v>35000</v>
      </c>
      <c r="W673" s="221">
        <f t="shared" si="63"/>
        <v>3.5</v>
      </c>
      <c r="X673" s="490">
        <f t="shared" si="64"/>
        <v>0</v>
      </c>
      <c r="Y673" s="221">
        <f t="shared" si="65"/>
        <v>0</v>
      </c>
    </row>
    <row r="674" spans="1:25" ht="26.25" customHeight="1">
      <c r="A674" s="196" t="s">
        <v>274</v>
      </c>
      <c r="B674" s="205" t="s">
        <v>1327</v>
      </c>
      <c r="C674" s="170" t="s">
        <v>3224</v>
      </c>
      <c r="D674" s="170" t="s">
        <v>3672</v>
      </c>
      <c r="E674" s="156" t="s">
        <v>276</v>
      </c>
      <c r="F674" s="162" t="s">
        <v>275</v>
      </c>
      <c r="G674" s="250"/>
      <c r="H674" s="250"/>
      <c r="I674" s="175"/>
      <c r="J674" s="263"/>
      <c r="K674" s="184"/>
      <c r="M674" s="167"/>
      <c r="N674" s="218">
        <v>0</v>
      </c>
      <c r="O674" s="219">
        <v>0</v>
      </c>
      <c r="P674" s="219">
        <v>0</v>
      </c>
      <c r="Q674" s="219">
        <v>0</v>
      </c>
      <c r="R674" s="219">
        <v>0</v>
      </c>
      <c r="S674" s="220">
        <v>0</v>
      </c>
      <c r="T674" s="490">
        <f t="shared" si="60"/>
        <v>0</v>
      </c>
      <c r="U674" s="221" t="str">
        <f t="shared" si="61"/>
        <v/>
      </c>
      <c r="V674" s="490">
        <f t="shared" si="62"/>
        <v>0</v>
      </c>
      <c r="W674" s="221" t="str">
        <f t="shared" si="63"/>
        <v/>
      </c>
      <c r="X674" s="490">
        <f t="shared" si="64"/>
        <v>0</v>
      </c>
      <c r="Y674" s="221" t="str">
        <f t="shared" si="65"/>
        <v/>
      </c>
    </row>
    <row r="675" spans="1:25" ht="26.25" customHeight="1">
      <c r="A675" s="195" t="s">
        <v>277</v>
      </c>
      <c r="B675" s="204" t="s">
        <v>1327</v>
      </c>
      <c r="C675" s="169" t="s">
        <v>3224</v>
      </c>
      <c r="D675" s="169" t="s">
        <v>3670</v>
      </c>
      <c r="E675" s="150" t="s">
        <v>276</v>
      </c>
      <c r="F675" s="158" t="s">
        <v>275</v>
      </c>
      <c r="G675" s="250" t="s">
        <v>158</v>
      </c>
      <c r="H675" s="250" t="s">
        <v>272</v>
      </c>
      <c r="I675" s="175" t="s">
        <v>278</v>
      </c>
      <c r="J675" s="263" t="s">
        <v>1335</v>
      </c>
      <c r="K675" s="184" t="s">
        <v>3373</v>
      </c>
      <c r="L675" s="6" t="s">
        <v>267</v>
      </c>
      <c r="M675" s="167"/>
      <c r="N675" s="218">
        <v>1049952.97</v>
      </c>
      <c r="O675" s="219">
        <v>891000</v>
      </c>
      <c r="P675" s="219">
        <v>1050000</v>
      </c>
      <c r="Q675" s="219">
        <v>1050000</v>
      </c>
      <c r="R675" s="219">
        <v>1050000</v>
      </c>
      <c r="S675" s="220">
        <v>1050000</v>
      </c>
      <c r="T675" s="490">
        <f t="shared" si="60"/>
        <v>47.03000000002794</v>
      </c>
      <c r="U675" s="221">
        <f t="shared" si="61"/>
        <v>4.4792482467122258E-5</v>
      </c>
      <c r="V675" s="490">
        <f t="shared" si="62"/>
        <v>159000</v>
      </c>
      <c r="W675" s="221">
        <f t="shared" si="63"/>
        <v>0.17845117845117844</v>
      </c>
      <c r="X675" s="490">
        <f t="shared" si="64"/>
        <v>0</v>
      </c>
      <c r="Y675" s="221">
        <f t="shared" si="65"/>
        <v>0</v>
      </c>
    </row>
    <row r="676" spans="1:25" ht="26.25" customHeight="1">
      <c r="A676" s="187" t="s">
        <v>281</v>
      </c>
      <c r="B676" s="213" t="s">
        <v>282</v>
      </c>
      <c r="C676" s="214" t="s">
        <v>3671</v>
      </c>
      <c r="D676" s="214" t="s">
        <v>3672</v>
      </c>
      <c r="E676" s="215" t="s">
        <v>1329</v>
      </c>
      <c r="F676" s="215" t="s">
        <v>283</v>
      </c>
      <c r="G676" s="249"/>
      <c r="H676" s="249"/>
      <c r="I676" s="216"/>
      <c r="J676" s="262"/>
      <c r="K676" s="217"/>
      <c r="L676" s="282"/>
      <c r="M676" s="228"/>
      <c r="N676" s="218">
        <v>0</v>
      </c>
      <c r="O676" s="219">
        <v>0</v>
      </c>
      <c r="P676" s="219">
        <v>0</v>
      </c>
      <c r="Q676" s="219">
        <v>0</v>
      </c>
      <c r="R676" s="219">
        <v>0</v>
      </c>
      <c r="S676" s="220">
        <v>0</v>
      </c>
      <c r="T676" s="490">
        <f t="shared" si="60"/>
        <v>0</v>
      </c>
      <c r="U676" s="221" t="str">
        <f t="shared" si="61"/>
        <v/>
      </c>
      <c r="V676" s="490">
        <f t="shared" si="62"/>
        <v>0</v>
      </c>
      <c r="W676" s="221" t="str">
        <f t="shared" si="63"/>
        <v/>
      </c>
      <c r="X676" s="490">
        <f t="shared" si="64"/>
        <v>0</v>
      </c>
      <c r="Y676" s="221" t="str">
        <f t="shared" si="65"/>
        <v/>
      </c>
    </row>
    <row r="677" spans="1:25" ht="26.25" customHeight="1">
      <c r="A677" s="196" t="s">
        <v>1330</v>
      </c>
      <c r="B677" s="470" t="s">
        <v>282</v>
      </c>
      <c r="C677" s="471" t="s">
        <v>3673</v>
      </c>
      <c r="D677" s="471" t="s">
        <v>3672</v>
      </c>
      <c r="E677" s="472" t="s">
        <v>1332</v>
      </c>
      <c r="F677" s="472" t="s">
        <v>1331</v>
      </c>
      <c r="G677" s="467"/>
      <c r="H677" s="467"/>
      <c r="I677" s="468"/>
      <c r="J677" s="469"/>
      <c r="K677" s="455"/>
      <c r="L677" s="456"/>
      <c r="M677" s="167"/>
      <c r="N677" s="218">
        <v>0</v>
      </c>
      <c r="O677" s="219">
        <v>0</v>
      </c>
      <c r="P677" s="219">
        <v>0</v>
      </c>
      <c r="Q677" s="219">
        <v>0</v>
      </c>
      <c r="R677" s="219">
        <v>0</v>
      </c>
      <c r="S677" s="220">
        <v>0</v>
      </c>
      <c r="T677" s="490">
        <f t="shared" si="60"/>
        <v>0</v>
      </c>
      <c r="U677" s="221" t="str">
        <f t="shared" si="61"/>
        <v/>
      </c>
      <c r="V677" s="490">
        <f t="shared" si="62"/>
        <v>0</v>
      </c>
      <c r="W677" s="221" t="str">
        <f t="shared" si="63"/>
        <v/>
      </c>
      <c r="X677" s="490">
        <f t="shared" si="64"/>
        <v>0</v>
      </c>
      <c r="Y677" s="221" t="str">
        <f t="shared" si="65"/>
        <v/>
      </c>
    </row>
    <row r="678" spans="1:25" ht="26.25" customHeight="1">
      <c r="A678" s="195" t="s">
        <v>1333</v>
      </c>
      <c r="B678" s="464" t="s">
        <v>282</v>
      </c>
      <c r="C678" s="465" t="s">
        <v>3673</v>
      </c>
      <c r="D678" s="465" t="s">
        <v>3670</v>
      </c>
      <c r="E678" s="466" t="s">
        <v>1332</v>
      </c>
      <c r="F678" s="473" t="s">
        <v>1331</v>
      </c>
      <c r="G678" s="467" t="s">
        <v>1442</v>
      </c>
      <c r="H678" s="467" t="s">
        <v>1334</v>
      </c>
      <c r="I678" s="468" t="s">
        <v>3841</v>
      </c>
      <c r="J678" s="469" t="s">
        <v>1334</v>
      </c>
      <c r="K678" s="455" t="s">
        <v>3406</v>
      </c>
      <c r="L678" s="457" t="s">
        <v>279</v>
      </c>
      <c r="M678" s="167"/>
      <c r="N678" s="218">
        <v>0</v>
      </c>
      <c r="O678" s="219">
        <v>0</v>
      </c>
      <c r="P678" s="219">
        <v>0</v>
      </c>
      <c r="Q678" s="219">
        <v>0</v>
      </c>
      <c r="R678" s="219">
        <v>0</v>
      </c>
      <c r="S678" s="220">
        <v>0</v>
      </c>
      <c r="T678" s="490">
        <f t="shared" si="60"/>
        <v>0</v>
      </c>
      <c r="U678" s="221" t="str">
        <f t="shared" si="61"/>
        <v/>
      </c>
      <c r="V678" s="490">
        <f t="shared" si="62"/>
        <v>0</v>
      </c>
      <c r="W678" s="221" t="str">
        <f t="shared" si="63"/>
        <v/>
      </c>
      <c r="X678" s="490">
        <f t="shared" si="64"/>
        <v>0</v>
      </c>
      <c r="Y678" s="221" t="str">
        <f t="shared" si="65"/>
        <v/>
      </c>
    </row>
    <row r="679" spans="1:25" ht="37.5" customHeight="1">
      <c r="A679" s="196" t="s">
        <v>1336</v>
      </c>
      <c r="B679" s="205" t="s">
        <v>282</v>
      </c>
      <c r="C679" s="170" t="s">
        <v>3674</v>
      </c>
      <c r="D679" s="170" t="s">
        <v>3672</v>
      </c>
      <c r="E679" s="156" t="s">
        <v>1338</v>
      </c>
      <c r="F679" s="151" t="s">
        <v>1337</v>
      </c>
      <c r="G679" s="250"/>
      <c r="H679" s="250"/>
      <c r="I679" s="175"/>
      <c r="J679" s="263"/>
      <c r="K679" s="184"/>
      <c r="M679" s="167"/>
      <c r="N679" s="218">
        <v>0</v>
      </c>
      <c r="O679" s="219">
        <v>0</v>
      </c>
      <c r="P679" s="219">
        <v>0</v>
      </c>
      <c r="Q679" s="219">
        <v>0</v>
      </c>
      <c r="R679" s="219">
        <v>0</v>
      </c>
      <c r="S679" s="220">
        <v>0</v>
      </c>
      <c r="T679" s="490">
        <f t="shared" si="60"/>
        <v>0</v>
      </c>
      <c r="U679" s="221" t="str">
        <f t="shared" si="61"/>
        <v/>
      </c>
      <c r="V679" s="490">
        <f t="shared" si="62"/>
        <v>0</v>
      </c>
      <c r="W679" s="221" t="str">
        <f t="shared" si="63"/>
        <v/>
      </c>
      <c r="X679" s="490">
        <f t="shared" si="64"/>
        <v>0</v>
      </c>
      <c r="Y679" s="221" t="str">
        <f t="shared" si="65"/>
        <v/>
      </c>
    </row>
    <row r="680" spans="1:25" ht="37.5" customHeight="1">
      <c r="A680" s="195" t="s">
        <v>1339</v>
      </c>
      <c r="B680" s="204" t="s">
        <v>282</v>
      </c>
      <c r="C680" s="169" t="s">
        <v>3674</v>
      </c>
      <c r="D680" s="169" t="s">
        <v>3670</v>
      </c>
      <c r="E680" s="150" t="s">
        <v>1338</v>
      </c>
      <c r="F680" s="152" t="s">
        <v>1337</v>
      </c>
      <c r="G680" s="250" t="s">
        <v>1053</v>
      </c>
      <c r="H680" s="250" t="s">
        <v>4307</v>
      </c>
      <c r="I680" s="175" t="s">
        <v>3186</v>
      </c>
      <c r="J680" s="263" t="s">
        <v>3386</v>
      </c>
      <c r="K680" s="184" t="s">
        <v>3186</v>
      </c>
      <c r="L680" s="6" t="s">
        <v>279</v>
      </c>
      <c r="M680" s="167"/>
      <c r="N680" s="218">
        <v>1685551</v>
      </c>
      <c r="O680" s="219">
        <v>0</v>
      </c>
      <c r="P680" s="219">
        <v>0</v>
      </c>
      <c r="Q680" s="219">
        <v>0</v>
      </c>
      <c r="R680" s="219">
        <v>0</v>
      </c>
      <c r="S680" s="220">
        <v>0</v>
      </c>
      <c r="T680" s="490">
        <f t="shared" si="60"/>
        <v>-1685551</v>
      </c>
      <c r="U680" s="221">
        <f t="shared" si="61"/>
        <v>-1</v>
      </c>
      <c r="V680" s="490">
        <f t="shared" si="62"/>
        <v>0</v>
      </c>
      <c r="W680" s="221" t="str">
        <f t="shared" si="63"/>
        <v/>
      </c>
      <c r="X680" s="490">
        <f t="shared" si="64"/>
        <v>0</v>
      </c>
      <c r="Y680" s="221" t="str">
        <f t="shared" si="65"/>
        <v/>
      </c>
    </row>
    <row r="681" spans="1:25" ht="37.5" customHeight="1">
      <c r="A681" s="196" t="s">
        <v>1341</v>
      </c>
      <c r="B681" s="205" t="s">
        <v>282</v>
      </c>
      <c r="C681" s="170" t="s">
        <v>3344</v>
      </c>
      <c r="D681" s="170" t="s">
        <v>3672</v>
      </c>
      <c r="E681" s="151" t="s">
        <v>1342</v>
      </c>
      <c r="F681" s="151" t="s">
        <v>3842</v>
      </c>
      <c r="G681" s="250"/>
      <c r="H681" s="250"/>
      <c r="I681" s="175"/>
      <c r="J681" s="263"/>
      <c r="K681" s="184"/>
      <c r="M681" s="167"/>
      <c r="N681" s="218">
        <v>0</v>
      </c>
      <c r="O681" s="219">
        <v>0</v>
      </c>
      <c r="P681" s="219">
        <v>0</v>
      </c>
      <c r="Q681" s="219">
        <v>0</v>
      </c>
      <c r="R681" s="219">
        <v>0</v>
      </c>
      <c r="S681" s="220">
        <v>0</v>
      </c>
      <c r="T681" s="490">
        <f t="shared" si="60"/>
        <v>0</v>
      </c>
      <c r="U681" s="221" t="str">
        <f t="shared" si="61"/>
        <v/>
      </c>
      <c r="V681" s="490">
        <f t="shared" si="62"/>
        <v>0</v>
      </c>
      <c r="W681" s="221" t="str">
        <f t="shared" si="63"/>
        <v/>
      </c>
      <c r="X681" s="490">
        <f t="shared" si="64"/>
        <v>0</v>
      </c>
      <c r="Y681" s="221" t="str">
        <f t="shared" si="65"/>
        <v/>
      </c>
    </row>
    <row r="682" spans="1:25" ht="37.5" customHeight="1">
      <c r="A682" s="195" t="s">
        <v>1343</v>
      </c>
      <c r="B682" s="204" t="s">
        <v>282</v>
      </c>
      <c r="C682" s="169" t="s">
        <v>3344</v>
      </c>
      <c r="D682" s="169" t="s">
        <v>3670</v>
      </c>
      <c r="E682" s="150" t="s">
        <v>1342</v>
      </c>
      <c r="F682" s="152" t="s">
        <v>3842</v>
      </c>
      <c r="G682" s="250" t="s">
        <v>1053</v>
      </c>
      <c r="H682" s="250" t="s">
        <v>4307</v>
      </c>
      <c r="I682" s="175" t="s">
        <v>3186</v>
      </c>
      <c r="J682" s="263" t="s">
        <v>3386</v>
      </c>
      <c r="K682" s="184" t="s">
        <v>3186</v>
      </c>
      <c r="L682" s="6" t="s">
        <v>279</v>
      </c>
      <c r="M682" s="167"/>
      <c r="N682" s="218">
        <v>0</v>
      </c>
      <c r="O682" s="219">
        <v>0</v>
      </c>
      <c r="P682" s="219">
        <v>0</v>
      </c>
      <c r="Q682" s="219">
        <v>0</v>
      </c>
      <c r="R682" s="219">
        <v>0</v>
      </c>
      <c r="S682" s="220">
        <v>0</v>
      </c>
      <c r="T682" s="490">
        <f t="shared" si="60"/>
        <v>0</v>
      </c>
      <c r="U682" s="221" t="str">
        <f t="shared" si="61"/>
        <v/>
      </c>
      <c r="V682" s="490">
        <f t="shared" si="62"/>
        <v>0</v>
      </c>
      <c r="W682" s="221" t="str">
        <f t="shared" si="63"/>
        <v/>
      </c>
      <c r="X682" s="490">
        <f t="shared" si="64"/>
        <v>0</v>
      </c>
      <c r="Y682" s="221" t="str">
        <f t="shared" si="65"/>
        <v/>
      </c>
    </row>
    <row r="683" spans="1:25" ht="37.5" customHeight="1">
      <c r="A683" s="196" t="s">
        <v>1344</v>
      </c>
      <c r="B683" s="470" t="s">
        <v>282</v>
      </c>
      <c r="C683" s="471" t="s">
        <v>3677</v>
      </c>
      <c r="D683" s="471" t="s">
        <v>3672</v>
      </c>
      <c r="E683" s="472" t="s">
        <v>1346</v>
      </c>
      <c r="F683" s="474" t="s">
        <v>1345</v>
      </c>
      <c r="G683" s="467"/>
      <c r="H683" s="467"/>
      <c r="I683" s="468"/>
      <c r="J683" s="469"/>
      <c r="K683" s="455"/>
      <c r="L683" s="456"/>
      <c r="M683" s="167"/>
      <c r="N683" s="218">
        <v>0</v>
      </c>
      <c r="O683" s="219">
        <v>0</v>
      </c>
      <c r="P683" s="219">
        <v>0</v>
      </c>
      <c r="Q683" s="219">
        <v>0</v>
      </c>
      <c r="R683" s="219">
        <v>0</v>
      </c>
      <c r="S683" s="220">
        <v>0</v>
      </c>
      <c r="T683" s="490">
        <f t="shared" si="60"/>
        <v>0</v>
      </c>
      <c r="U683" s="221" t="str">
        <f t="shared" si="61"/>
        <v/>
      </c>
      <c r="V683" s="490">
        <f t="shared" si="62"/>
        <v>0</v>
      </c>
      <c r="W683" s="221" t="str">
        <f t="shared" si="63"/>
        <v/>
      </c>
      <c r="X683" s="490">
        <f t="shared" si="64"/>
        <v>0</v>
      </c>
      <c r="Y683" s="221" t="str">
        <f t="shared" si="65"/>
        <v/>
      </c>
    </row>
    <row r="684" spans="1:25" ht="25.5" customHeight="1">
      <c r="A684" s="195" t="s">
        <v>1347</v>
      </c>
      <c r="B684" s="464" t="s">
        <v>282</v>
      </c>
      <c r="C684" s="465" t="s">
        <v>3677</v>
      </c>
      <c r="D684" s="465" t="s">
        <v>3670</v>
      </c>
      <c r="E684" s="466" t="s">
        <v>1346</v>
      </c>
      <c r="F684" s="466" t="s">
        <v>1345</v>
      </c>
      <c r="G684" s="467" t="s">
        <v>1053</v>
      </c>
      <c r="H684" s="467" t="s">
        <v>4307</v>
      </c>
      <c r="I684" s="468" t="s">
        <v>3186</v>
      </c>
      <c r="J684" s="469" t="s">
        <v>3386</v>
      </c>
      <c r="K684" s="455" t="s">
        <v>3186</v>
      </c>
      <c r="L684" s="457" t="s">
        <v>279</v>
      </c>
      <c r="M684" s="167"/>
      <c r="N684" s="218">
        <v>0</v>
      </c>
      <c r="O684" s="219">
        <v>0</v>
      </c>
      <c r="P684" s="219">
        <v>0</v>
      </c>
      <c r="Q684" s="219">
        <v>0</v>
      </c>
      <c r="R684" s="219">
        <v>0</v>
      </c>
      <c r="S684" s="220">
        <v>0</v>
      </c>
      <c r="T684" s="490">
        <f t="shared" si="60"/>
        <v>0</v>
      </c>
      <c r="U684" s="221" t="str">
        <f t="shared" si="61"/>
        <v/>
      </c>
      <c r="V684" s="490">
        <f t="shared" si="62"/>
        <v>0</v>
      </c>
      <c r="W684" s="221" t="str">
        <f t="shared" si="63"/>
        <v/>
      </c>
      <c r="X684" s="490">
        <f t="shared" si="64"/>
        <v>0</v>
      </c>
      <c r="Y684" s="221" t="str">
        <f t="shared" si="65"/>
        <v/>
      </c>
    </row>
    <row r="685" spans="1:25" ht="31.5">
      <c r="A685" s="196" t="s">
        <v>1348</v>
      </c>
      <c r="B685" s="205" t="s">
        <v>282</v>
      </c>
      <c r="C685" s="170" t="s">
        <v>1566</v>
      </c>
      <c r="D685" s="170" t="s">
        <v>3672</v>
      </c>
      <c r="E685" s="156" t="s">
        <v>1350</v>
      </c>
      <c r="F685" s="162" t="s">
        <v>1349</v>
      </c>
      <c r="G685" s="250"/>
      <c r="H685" s="250"/>
      <c r="I685" s="175"/>
      <c r="J685" s="263"/>
      <c r="K685" s="184"/>
      <c r="M685" s="167"/>
      <c r="N685" s="218">
        <v>0</v>
      </c>
      <c r="O685" s="219">
        <v>0</v>
      </c>
      <c r="P685" s="219">
        <v>0</v>
      </c>
      <c r="Q685" s="219">
        <v>0</v>
      </c>
      <c r="R685" s="219">
        <v>0</v>
      </c>
      <c r="S685" s="220">
        <v>0</v>
      </c>
      <c r="T685" s="490">
        <f t="shared" si="60"/>
        <v>0</v>
      </c>
      <c r="U685" s="221" t="str">
        <f t="shared" si="61"/>
        <v/>
      </c>
      <c r="V685" s="490">
        <f t="shared" si="62"/>
        <v>0</v>
      </c>
      <c r="W685" s="221" t="str">
        <f t="shared" si="63"/>
        <v/>
      </c>
      <c r="X685" s="490">
        <f t="shared" si="64"/>
        <v>0</v>
      </c>
      <c r="Y685" s="221" t="str">
        <f t="shared" si="65"/>
        <v/>
      </c>
    </row>
    <row r="686" spans="1:25" ht="25.5" customHeight="1">
      <c r="A686" s="195" t="s">
        <v>1351</v>
      </c>
      <c r="B686" s="204" t="s">
        <v>282</v>
      </c>
      <c r="C686" s="169" t="s">
        <v>1566</v>
      </c>
      <c r="D686" s="169" t="s">
        <v>2574</v>
      </c>
      <c r="E686" s="152" t="s">
        <v>2100</v>
      </c>
      <c r="F686" s="152" t="s">
        <v>1352</v>
      </c>
      <c r="G686" s="250" t="s">
        <v>1044</v>
      </c>
      <c r="H686" s="250" t="s">
        <v>3843</v>
      </c>
      <c r="I686" s="175" t="s">
        <v>3844</v>
      </c>
      <c r="J686" s="263" t="s">
        <v>3386</v>
      </c>
      <c r="K686" s="184" t="s">
        <v>3186</v>
      </c>
      <c r="L686" s="6" t="s">
        <v>2101</v>
      </c>
      <c r="M686" s="167"/>
      <c r="N686" s="218">
        <v>0</v>
      </c>
      <c r="O686" s="219">
        <v>0</v>
      </c>
      <c r="P686" s="219">
        <v>0</v>
      </c>
      <c r="Q686" s="219">
        <v>0</v>
      </c>
      <c r="R686" s="219">
        <v>0</v>
      </c>
      <c r="S686" s="220">
        <v>0</v>
      </c>
      <c r="T686" s="490">
        <f t="shared" si="60"/>
        <v>0</v>
      </c>
      <c r="U686" s="221" t="str">
        <f t="shared" si="61"/>
        <v/>
      </c>
      <c r="V686" s="490">
        <f t="shared" si="62"/>
        <v>0</v>
      </c>
      <c r="W686" s="221" t="str">
        <f t="shared" si="63"/>
        <v/>
      </c>
      <c r="X686" s="490">
        <f t="shared" si="64"/>
        <v>0</v>
      </c>
      <c r="Y686" s="221" t="str">
        <f t="shared" si="65"/>
        <v/>
      </c>
    </row>
    <row r="687" spans="1:25" ht="25.5" customHeight="1">
      <c r="A687" s="195" t="s">
        <v>2102</v>
      </c>
      <c r="B687" s="204" t="s">
        <v>282</v>
      </c>
      <c r="C687" s="169" t="s">
        <v>1566</v>
      </c>
      <c r="D687" s="169" t="s">
        <v>3680</v>
      </c>
      <c r="E687" s="152" t="s">
        <v>2104</v>
      </c>
      <c r="F687" s="152" t="s">
        <v>2103</v>
      </c>
      <c r="G687" s="250" t="s">
        <v>1047</v>
      </c>
      <c r="H687" s="250" t="s">
        <v>3845</v>
      </c>
      <c r="I687" s="175" t="s">
        <v>3846</v>
      </c>
      <c r="J687" s="263" t="s">
        <v>3386</v>
      </c>
      <c r="K687" s="184" t="s">
        <v>3186</v>
      </c>
      <c r="L687" s="6" t="s">
        <v>2101</v>
      </c>
      <c r="M687" s="167"/>
      <c r="N687" s="218">
        <v>0</v>
      </c>
      <c r="O687" s="219">
        <v>0</v>
      </c>
      <c r="P687" s="219">
        <v>0</v>
      </c>
      <c r="Q687" s="219">
        <v>0</v>
      </c>
      <c r="R687" s="219">
        <v>0</v>
      </c>
      <c r="S687" s="220">
        <v>0</v>
      </c>
      <c r="T687" s="490">
        <f t="shared" si="60"/>
        <v>0</v>
      </c>
      <c r="U687" s="221" t="str">
        <f t="shared" si="61"/>
        <v/>
      </c>
      <c r="V687" s="490">
        <f t="shared" si="62"/>
        <v>0</v>
      </c>
      <c r="W687" s="221" t="str">
        <f t="shared" si="63"/>
        <v/>
      </c>
      <c r="X687" s="490">
        <f t="shared" si="64"/>
        <v>0</v>
      </c>
      <c r="Y687" s="221" t="str">
        <f t="shared" si="65"/>
        <v/>
      </c>
    </row>
    <row r="688" spans="1:25" ht="25.5" customHeight="1">
      <c r="A688" s="195" t="s">
        <v>2105</v>
      </c>
      <c r="B688" s="204" t="s">
        <v>282</v>
      </c>
      <c r="C688" s="169" t="s">
        <v>1566</v>
      </c>
      <c r="D688" s="169" t="s">
        <v>1760</v>
      </c>
      <c r="E688" s="152" t="s">
        <v>2107</v>
      </c>
      <c r="F688" s="152" t="s">
        <v>2106</v>
      </c>
      <c r="G688" s="250" t="s">
        <v>1050</v>
      </c>
      <c r="H688" s="250" t="s">
        <v>3847</v>
      </c>
      <c r="I688" s="175" t="s">
        <v>3848</v>
      </c>
      <c r="J688" s="263" t="s">
        <v>3386</v>
      </c>
      <c r="K688" s="184" t="s">
        <v>3186</v>
      </c>
      <c r="L688" s="6" t="s">
        <v>2101</v>
      </c>
      <c r="M688" s="167"/>
      <c r="N688" s="218">
        <v>0</v>
      </c>
      <c r="O688" s="219">
        <v>0</v>
      </c>
      <c r="P688" s="219">
        <v>0</v>
      </c>
      <c r="Q688" s="219">
        <v>0</v>
      </c>
      <c r="R688" s="219">
        <v>0</v>
      </c>
      <c r="S688" s="220">
        <v>0</v>
      </c>
      <c r="T688" s="490">
        <f t="shared" si="60"/>
        <v>0</v>
      </c>
      <c r="U688" s="221" t="str">
        <f t="shared" si="61"/>
        <v/>
      </c>
      <c r="V688" s="490">
        <f t="shared" si="62"/>
        <v>0</v>
      </c>
      <c r="W688" s="221" t="str">
        <f t="shared" si="63"/>
        <v/>
      </c>
      <c r="X688" s="490">
        <f t="shared" si="64"/>
        <v>0</v>
      </c>
      <c r="Y688" s="221" t="str">
        <f t="shared" si="65"/>
        <v/>
      </c>
    </row>
    <row r="689" spans="1:25" ht="25.5" customHeight="1">
      <c r="A689" s="195" t="s">
        <v>2108</v>
      </c>
      <c r="B689" s="204" t="s">
        <v>282</v>
      </c>
      <c r="C689" s="169" t="s">
        <v>1566</v>
      </c>
      <c r="D689" s="169" t="s">
        <v>3082</v>
      </c>
      <c r="E689" s="152" t="s">
        <v>2110</v>
      </c>
      <c r="F689" s="152" t="s">
        <v>2109</v>
      </c>
      <c r="G689" s="250" t="s">
        <v>1047</v>
      </c>
      <c r="H689" s="250" t="s">
        <v>3845</v>
      </c>
      <c r="I689" s="175" t="s">
        <v>3846</v>
      </c>
      <c r="J689" s="263" t="s">
        <v>3386</v>
      </c>
      <c r="K689" s="184" t="s">
        <v>3186</v>
      </c>
      <c r="L689" s="6" t="s">
        <v>2101</v>
      </c>
      <c r="M689" s="167"/>
      <c r="N689" s="218">
        <v>0</v>
      </c>
      <c r="O689" s="219">
        <v>0</v>
      </c>
      <c r="P689" s="219">
        <v>0</v>
      </c>
      <c r="Q689" s="219">
        <v>0</v>
      </c>
      <c r="R689" s="219">
        <v>0</v>
      </c>
      <c r="S689" s="220">
        <v>0</v>
      </c>
      <c r="T689" s="490">
        <f t="shared" si="60"/>
        <v>0</v>
      </c>
      <c r="U689" s="221" t="str">
        <f t="shared" si="61"/>
        <v/>
      </c>
      <c r="V689" s="490">
        <f t="shared" si="62"/>
        <v>0</v>
      </c>
      <c r="W689" s="221" t="str">
        <f t="shared" si="63"/>
        <v/>
      </c>
      <c r="X689" s="490">
        <f t="shared" si="64"/>
        <v>0</v>
      </c>
      <c r="Y689" s="221" t="str">
        <f t="shared" si="65"/>
        <v/>
      </c>
    </row>
    <row r="690" spans="1:25" ht="25.5" customHeight="1">
      <c r="A690" s="195" t="s">
        <v>2111</v>
      </c>
      <c r="B690" s="204" t="s">
        <v>282</v>
      </c>
      <c r="C690" s="169" t="s">
        <v>1566</v>
      </c>
      <c r="D690" s="169" t="s">
        <v>1916</v>
      </c>
      <c r="E690" s="152" t="s">
        <v>2113</v>
      </c>
      <c r="F690" s="152" t="s">
        <v>2112</v>
      </c>
      <c r="G690" s="250" t="s">
        <v>1050</v>
      </c>
      <c r="H690" s="250" t="s">
        <v>3847</v>
      </c>
      <c r="I690" s="175" t="s">
        <v>3848</v>
      </c>
      <c r="J690" s="263" t="s">
        <v>3386</v>
      </c>
      <c r="K690" s="184" t="s">
        <v>3186</v>
      </c>
      <c r="L690" s="6" t="s">
        <v>2101</v>
      </c>
      <c r="M690" s="167"/>
      <c r="N690" s="218">
        <v>0</v>
      </c>
      <c r="O690" s="219">
        <v>0</v>
      </c>
      <c r="P690" s="219">
        <v>0</v>
      </c>
      <c r="Q690" s="219">
        <v>0</v>
      </c>
      <c r="R690" s="219">
        <v>0</v>
      </c>
      <c r="S690" s="220">
        <v>0</v>
      </c>
      <c r="T690" s="490">
        <f t="shared" si="60"/>
        <v>0</v>
      </c>
      <c r="U690" s="221" t="str">
        <f t="shared" si="61"/>
        <v/>
      </c>
      <c r="V690" s="490">
        <f t="shared" si="62"/>
        <v>0</v>
      </c>
      <c r="W690" s="221" t="str">
        <f t="shared" si="63"/>
        <v/>
      </c>
      <c r="X690" s="490">
        <f t="shared" si="64"/>
        <v>0</v>
      </c>
      <c r="Y690" s="221" t="str">
        <f t="shared" si="65"/>
        <v/>
      </c>
    </row>
    <row r="691" spans="1:25" ht="25.5" customHeight="1">
      <c r="A691" s="195" t="s">
        <v>2114</v>
      </c>
      <c r="B691" s="204" t="s">
        <v>282</v>
      </c>
      <c r="C691" s="169" t="s">
        <v>1566</v>
      </c>
      <c r="D691" s="169" t="s">
        <v>1763</v>
      </c>
      <c r="E691" s="152" t="s">
        <v>2116</v>
      </c>
      <c r="F691" s="152" t="s">
        <v>2115</v>
      </c>
      <c r="G691" s="250" t="s">
        <v>1047</v>
      </c>
      <c r="H691" s="250" t="s">
        <v>3845</v>
      </c>
      <c r="I691" s="175" t="s">
        <v>3846</v>
      </c>
      <c r="J691" s="263" t="s">
        <v>3386</v>
      </c>
      <c r="K691" s="184" t="s">
        <v>3186</v>
      </c>
      <c r="L691" s="6" t="s">
        <v>2101</v>
      </c>
      <c r="M691" s="167"/>
      <c r="N691" s="218">
        <v>0</v>
      </c>
      <c r="O691" s="219">
        <v>0</v>
      </c>
      <c r="P691" s="219">
        <v>0</v>
      </c>
      <c r="Q691" s="219">
        <v>0</v>
      </c>
      <c r="R691" s="219">
        <v>0</v>
      </c>
      <c r="S691" s="220">
        <v>0</v>
      </c>
      <c r="T691" s="490">
        <f t="shared" si="60"/>
        <v>0</v>
      </c>
      <c r="U691" s="221" t="str">
        <f t="shared" si="61"/>
        <v/>
      </c>
      <c r="V691" s="490">
        <f t="shared" si="62"/>
        <v>0</v>
      </c>
      <c r="W691" s="221" t="str">
        <f t="shared" si="63"/>
        <v/>
      </c>
      <c r="X691" s="490">
        <f t="shared" si="64"/>
        <v>0</v>
      </c>
      <c r="Y691" s="221" t="str">
        <f t="shared" si="65"/>
        <v/>
      </c>
    </row>
    <row r="692" spans="1:25" ht="25.5" customHeight="1">
      <c r="A692" s="195" t="s">
        <v>2117</v>
      </c>
      <c r="B692" s="204" t="s">
        <v>282</v>
      </c>
      <c r="C692" s="169" t="s">
        <v>1566</v>
      </c>
      <c r="D692" s="169" t="s">
        <v>1919</v>
      </c>
      <c r="E692" s="152" t="s">
        <v>2119</v>
      </c>
      <c r="F692" s="152" t="s">
        <v>2118</v>
      </c>
      <c r="G692" s="250" t="s">
        <v>1050</v>
      </c>
      <c r="H692" s="250" t="s">
        <v>3847</v>
      </c>
      <c r="I692" s="175" t="s">
        <v>3848</v>
      </c>
      <c r="J692" s="263" t="s">
        <v>3386</v>
      </c>
      <c r="K692" s="184" t="s">
        <v>3186</v>
      </c>
      <c r="L692" s="6" t="s">
        <v>2101</v>
      </c>
      <c r="M692" s="167"/>
      <c r="N692" s="218">
        <v>0</v>
      </c>
      <c r="O692" s="219">
        <v>0</v>
      </c>
      <c r="P692" s="219">
        <v>0</v>
      </c>
      <c r="Q692" s="219">
        <v>0</v>
      </c>
      <c r="R692" s="219">
        <v>0</v>
      </c>
      <c r="S692" s="220">
        <v>0</v>
      </c>
      <c r="T692" s="490">
        <f t="shared" si="60"/>
        <v>0</v>
      </c>
      <c r="U692" s="221" t="str">
        <f t="shared" si="61"/>
        <v/>
      </c>
      <c r="V692" s="490">
        <f t="shared" si="62"/>
        <v>0</v>
      </c>
      <c r="W692" s="221" t="str">
        <f t="shared" si="63"/>
        <v/>
      </c>
      <c r="X692" s="490">
        <f t="shared" si="64"/>
        <v>0</v>
      </c>
      <c r="Y692" s="221" t="str">
        <f t="shared" si="65"/>
        <v/>
      </c>
    </row>
    <row r="693" spans="1:25" ht="25.5" customHeight="1">
      <c r="A693" s="195" t="s">
        <v>2120</v>
      </c>
      <c r="B693" s="204" t="s">
        <v>282</v>
      </c>
      <c r="C693" s="169" t="s">
        <v>1566</v>
      </c>
      <c r="D693" s="169" t="s">
        <v>1764</v>
      </c>
      <c r="E693" s="152" t="s">
        <v>2122</v>
      </c>
      <c r="F693" s="152" t="s">
        <v>2121</v>
      </c>
      <c r="G693" s="250" t="s">
        <v>1047</v>
      </c>
      <c r="H693" s="250" t="s">
        <v>3845</v>
      </c>
      <c r="I693" s="175" t="s">
        <v>3846</v>
      </c>
      <c r="J693" s="263" t="s">
        <v>3386</v>
      </c>
      <c r="K693" s="184" t="s">
        <v>3186</v>
      </c>
      <c r="L693" s="6" t="s">
        <v>2101</v>
      </c>
      <c r="M693" s="167"/>
      <c r="N693" s="218">
        <v>0</v>
      </c>
      <c r="O693" s="219">
        <v>0</v>
      </c>
      <c r="P693" s="219">
        <v>0</v>
      </c>
      <c r="Q693" s="219">
        <v>0</v>
      </c>
      <c r="R693" s="219">
        <v>0</v>
      </c>
      <c r="S693" s="220">
        <v>0</v>
      </c>
      <c r="T693" s="490">
        <f t="shared" si="60"/>
        <v>0</v>
      </c>
      <c r="U693" s="221" t="str">
        <f t="shared" si="61"/>
        <v/>
      </c>
      <c r="V693" s="490">
        <f t="shared" si="62"/>
        <v>0</v>
      </c>
      <c r="W693" s="221" t="str">
        <f t="shared" si="63"/>
        <v/>
      </c>
      <c r="X693" s="490">
        <f t="shared" si="64"/>
        <v>0</v>
      </c>
      <c r="Y693" s="221" t="str">
        <f t="shared" si="65"/>
        <v/>
      </c>
    </row>
    <row r="694" spans="1:25" ht="25.5" customHeight="1">
      <c r="A694" s="195" t="s">
        <v>2123</v>
      </c>
      <c r="B694" s="204" t="s">
        <v>282</v>
      </c>
      <c r="C694" s="169" t="s">
        <v>1566</v>
      </c>
      <c r="D694" s="169" t="s">
        <v>1922</v>
      </c>
      <c r="E694" s="152" t="s">
        <v>2125</v>
      </c>
      <c r="F694" s="152" t="s">
        <v>2124</v>
      </c>
      <c r="G694" s="250" t="s">
        <v>1050</v>
      </c>
      <c r="H694" s="250" t="s">
        <v>3847</v>
      </c>
      <c r="I694" s="175" t="s">
        <v>3848</v>
      </c>
      <c r="J694" s="263" t="s">
        <v>3386</v>
      </c>
      <c r="K694" s="184" t="s">
        <v>3186</v>
      </c>
      <c r="L694" s="6" t="s">
        <v>2101</v>
      </c>
      <c r="M694" s="167"/>
      <c r="N694" s="218">
        <v>0</v>
      </c>
      <c r="O694" s="219">
        <v>0</v>
      </c>
      <c r="P694" s="219">
        <v>0</v>
      </c>
      <c r="Q694" s="219">
        <v>0</v>
      </c>
      <c r="R694" s="219">
        <v>0</v>
      </c>
      <c r="S694" s="220">
        <v>0</v>
      </c>
      <c r="T694" s="490">
        <f t="shared" si="60"/>
        <v>0</v>
      </c>
      <c r="U694" s="221" t="str">
        <f t="shared" si="61"/>
        <v/>
      </c>
      <c r="V694" s="490">
        <f t="shared" si="62"/>
        <v>0</v>
      </c>
      <c r="W694" s="221" t="str">
        <f t="shared" si="63"/>
        <v/>
      </c>
      <c r="X694" s="490">
        <f t="shared" si="64"/>
        <v>0</v>
      </c>
      <c r="Y694" s="221" t="str">
        <f t="shared" si="65"/>
        <v/>
      </c>
    </row>
    <row r="695" spans="1:25" ht="25.5" customHeight="1">
      <c r="A695" s="196" t="s">
        <v>2126</v>
      </c>
      <c r="B695" s="205" t="s">
        <v>282</v>
      </c>
      <c r="C695" s="170" t="s">
        <v>3678</v>
      </c>
      <c r="D695" s="170" t="s">
        <v>3672</v>
      </c>
      <c r="E695" s="156" t="s">
        <v>5350</v>
      </c>
      <c r="F695" s="162" t="s">
        <v>5351</v>
      </c>
      <c r="G695" s="250"/>
      <c r="H695" s="250"/>
      <c r="I695" s="175"/>
      <c r="J695" s="263"/>
      <c r="K695" s="184"/>
      <c r="M695" s="167"/>
      <c r="N695" s="218">
        <v>0</v>
      </c>
      <c r="O695" s="219">
        <v>0</v>
      </c>
      <c r="P695" s="219">
        <v>0</v>
      </c>
      <c r="Q695" s="219">
        <v>0</v>
      </c>
      <c r="R695" s="219">
        <v>0</v>
      </c>
      <c r="S695" s="220">
        <v>0</v>
      </c>
      <c r="T695" s="490">
        <f t="shared" si="60"/>
        <v>0</v>
      </c>
      <c r="U695" s="221" t="str">
        <f t="shared" si="61"/>
        <v/>
      </c>
      <c r="V695" s="490">
        <f t="shared" si="62"/>
        <v>0</v>
      </c>
      <c r="W695" s="221" t="str">
        <f t="shared" si="63"/>
        <v/>
      </c>
      <c r="X695" s="490">
        <f t="shared" si="64"/>
        <v>0</v>
      </c>
      <c r="Y695" s="221" t="str">
        <f t="shared" si="65"/>
        <v/>
      </c>
    </row>
    <row r="696" spans="1:25" ht="36.75" customHeight="1">
      <c r="A696" s="195" t="s">
        <v>2127</v>
      </c>
      <c r="B696" s="204" t="s">
        <v>282</v>
      </c>
      <c r="C696" s="169" t="s">
        <v>3678</v>
      </c>
      <c r="D696" s="169" t="s">
        <v>3670</v>
      </c>
      <c r="E696" s="152" t="s">
        <v>3849</v>
      </c>
      <c r="F696" s="159" t="s">
        <v>3850</v>
      </c>
      <c r="G696" s="250" t="s">
        <v>1039</v>
      </c>
      <c r="H696" s="250" t="s">
        <v>3851</v>
      </c>
      <c r="I696" s="175" t="s">
        <v>3852</v>
      </c>
      <c r="J696" s="263" t="s">
        <v>3386</v>
      </c>
      <c r="K696" s="184" t="s">
        <v>3186</v>
      </c>
      <c r="L696" s="6" t="s">
        <v>279</v>
      </c>
      <c r="M696" s="167"/>
      <c r="N696" s="218">
        <v>449000</v>
      </c>
      <c r="O696" s="219">
        <v>0</v>
      </c>
      <c r="P696" s="219">
        <v>0</v>
      </c>
      <c r="Q696" s="219">
        <v>0</v>
      </c>
      <c r="R696" s="219">
        <v>0</v>
      </c>
      <c r="S696" s="220">
        <v>0</v>
      </c>
      <c r="T696" s="490">
        <f t="shared" si="60"/>
        <v>-449000</v>
      </c>
      <c r="U696" s="221">
        <f t="shared" si="61"/>
        <v>-1</v>
      </c>
      <c r="V696" s="490">
        <f t="shared" si="62"/>
        <v>0</v>
      </c>
      <c r="W696" s="221" t="str">
        <f t="shared" si="63"/>
        <v/>
      </c>
      <c r="X696" s="490">
        <f t="shared" si="64"/>
        <v>0</v>
      </c>
      <c r="Y696" s="221" t="str">
        <f t="shared" si="65"/>
        <v/>
      </c>
    </row>
    <row r="697" spans="1:25" ht="36.75" customHeight="1">
      <c r="A697" s="195" t="s">
        <v>3853</v>
      </c>
      <c r="B697" s="204" t="s">
        <v>282</v>
      </c>
      <c r="C697" s="169" t="s">
        <v>3678</v>
      </c>
      <c r="D697" s="169" t="s">
        <v>3680</v>
      </c>
      <c r="E697" s="152" t="s">
        <v>3854</v>
      </c>
      <c r="F697" s="158" t="s">
        <v>3855</v>
      </c>
      <c r="G697" s="250" t="s">
        <v>1042</v>
      </c>
      <c r="H697" s="250" t="s">
        <v>3856</v>
      </c>
      <c r="I697" s="175" t="s">
        <v>3857</v>
      </c>
      <c r="J697" s="263" t="s">
        <v>3386</v>
      </c>
      <c r="K697" s="184" t="s">
        <v>3186</v>
      </c>
      <c r="L697" s="6" t="s">
        <v>279</v>
      </c>
      <c r="M697" s="167"/>
      <c r="N697" s="218">
        <v>0</v>
      </c>
      <c r="O697" s="219">
        <v>0</v>
      </c>
      <c r="P697" s="219">
        <v>0</v>
      </c>
      <c r="Q697" s="219">
        <v>0</v>
      </c>
      <c r="R697" s="219">
        <v>0</v>
      </c>
      <c r="S697" s="220">
        <v>0</v>
      </c>
      <c r="T697" s="490">
        <f t="shared" si="60"/>
        <v>0</v>
      </c>
      <c r="U697" s="221" t="str">
        <f t="shared" si="61"/>
        <v/>
      </c>
      <c r="V697" s="490">
        <f t="shared" si="62"/>
        <v>0</v>
      </c>
      <c r="W697" s="221" t="str">
        <f t="shared" si="63"/>
        <v/>
      </c>
      <c r="X697" s="490">
        <f t="shared" si="64"/>
        <v>0</v>
      </c>
      <c r="Y697" s="221" t="str">
        <f t="shared" si="65"/>
        <v/>
      </c>
    </row>
    <row r="698" spans="1:25" ht="26.25" customHeight="1">
      <c r="A698" s="196" t="s">
        <v>2128</v>
      </c>
      <c r="B698" s="205" t="s">
        <v>282</v>
      </c>
      <c r="C698" s="170" t="s">
        <v>3681</v>
      </c>
      <c r="D698" s="170" t="s">
        <v>3672</v>
      </c>
      <c r="E698" s="156" t="s">
        <v>2130</v>
      </c>
      <c r="F698" s="162" t="s">
        <v>2129</v>
      </c>
      <c r="G698" s="250"/>
      <c r="H698" s="250"/>
      <c r="I698" s="175"/>
      <c r="J698" s="263"/>
      <c r="K698" s="184"/>
      <c r="M698" s="167"/>
      <c r="N698" s="218">
        <v>0</v>
      </c>
      <c r="O698" s="219">
        <v>0</v>
      </c>
      <c r="P698" s="219">
        <v>0</v>
      </c>
      <c r="Q698" s="219">
        <v>0</v>
      </c>
      <c r="R698" s="219">
        <v>0</v>
      </c>
      <c r="S698" s="220">
        <v>0</v>
      </c>
      <c r="T698" s="490">
        <f t="shared" si="60"/>
        <v>0</v>
      </c>
      <c r="U698" s="221" t="str">
        <f t="shared" si="61"/>
        <v/>
      </c>
      <c r="V698" s="490">
        <f t="shared" si="62"/>
        <v>0</v>
      </c>
      <c r="W698" s="221" t="str">
        <f t="shared" si="63"/>
        <v/>
      </c>
      <c r="X698" s="490">
        <f t="shared" si="64"/>
        <v>0</v>
      </c>
      <c r="Y698" s="221" t="str">
        <f t="shared" si="65"/>
        <v/>
      </c>
    </row>
    <row r="699" spans="1:25" ht="26.25" customHeight="1">
      <c r="A699" s="195" t="s">
        <v>2131</v>
      </c>
      <c r="B699" s="204" t="s">
        <v>282</v>
      </c>
      <c r="C699" s="169" t="s">
        <v>3681</v>
      </c>
      <c r="D699" s="169" t="s">
        <v>3670</v>
      </c>
      <c r="E699" s="152" t="s">
        <v>2130</v>
      </c>
      <c r="F699" s="158" t="s">
        <v>2129</v>
      </c>
      <c r="G699" s="250" t="s">
        <v>1053</v>
      </c>
      <c r="H699" s="250" t="s">
        <v>4307</v>
      </c>
      <c r="I699" s="175" t="s">
        <v>3186</v>
      </c>
      <c r="J699" s="263" t="s">
        <v>3386</v>
      </c>
      <c r="K699" s="184" t="s">
        <v>3186</v>
      </c>
      <c r="L699" s="6" t="s">
        <v>279</v>
      </c>
      <c r="M699" s="167"/>
      <c r="N699" s="218">
        <v>25000</v>
      </c>
      <c r="O699" s="219">
        <v>0</v>
      </c>
      <c r="P699" s="219">
        <v>25000</v>
      </c>
      <c r="Q699" s="219">
        <v>25000</v>
      </c>
      <c r="R699" s="219">
        <v>25000</v>
      </c>
      <c r="S699" s="220">
        <v>25000</v>
      </c>
      <c r="T699" s="490">
        <f t="shared" si="60"/>
        <v>0</v>
      </c>
      <c r="U699" s="221">
        <f t="shared" si="61"/>
        <v>0</v>
      </c>
      <c r="V699" s="490">
        <f t="shared" si="62"/>
        <v>25000</v>
      </c>
      <c r="W699" s="221" t="str">
        <f t="shared" si="63"/>
        <v/>
      </c>
      <c r="X699" s="490">
        <f t="shared" si="64"/>
        <v>0</v>
      </c>
      <c r="Y699" s="221">
        <f t="shared" si="65"/>
        <v>0</v>
      </c>
    </row>
    <row r="700" spans="1:25" ht="36.75" customHeight="1">
      <c r="A700" s="196" t="s">
        <v>2132</v>
      </c>
      <c r="B700" s="205" t="s">
        <v>282</v>
      </c>
      <c r="C700" s="170" t="s">
        <v>2663</v>
      </c>
      <c r="D700" s="170" t="s">
        <v>3672</v>
      </c>
      <c r="E700" s="156" t="s">
        <v>2916</v>
      </c>
      <c r="F700" s="162" t="s">
        <v>2133</v>
      </c>
      <c r="G700" s="250"/>
      <c r="H700" s="250"/>
      <c r="I700" s="175"/>
      <c r="J700" s="263"/>
      <c r="K700" s="184"/>
      <c r="M700" s="167"/>
      <c r="N700" s="218">
        <v>0</v>
      </c>
      <c r="O700" s="219">
        <v>0</v>
      </c>
      <c r="P700" s="219">
        <v>0</v>
      </c>
      <c r="Q700" s="219">
        <v>0</v>
      </c>
      <c r="R700" s="219">
        <v>0</v>
      </c>
      <c r="S700" s="220">
        <v>0</v>
      </c>
      <c r="T700" s="490">
        <f t="shared" si="60"/>
        <v>0</v>
      </c>
      <c r="U700" s="221" t="str">
        <f t="shared" si="61"/>
        <v/>
      </c>
      <c r="V700" s="490">
        <f t="shared" si="62"/>
        <v>0</v>
      </c>
      <c r="W700" s="221" t="str">
        <f t="shared" si="63"/>
        <v/>
      </c>
      <c r="X700" s="490">
        <f t="shared" si="64"/>
        <v>0</v>
      </c>
      <c r="Y700" s="221" t="str">
        <f t="shared" si="65"/>
        <v/>
      </c>
    </row>
    <row r="701" spans="1:25" ht="36.75" customHeight="1">
      <c r="A701" s="195" t="s">
        <v>2917</v>
      </c>
      <c r="B701" s="204" t="s">
        <v>282</v>
      </c>
      <c r="C701" s="169" t="s">
        <v>2663</v>
      </c>
      <c r="D701" s="169" t="s">
        <v>3670</v>
      </c>
      <c r="E701" s="150" t="s">
        <v>2916</v>
      </c>
      <c r="F701" s="158" t="s">
        <v>2133</v>
      </c>
      <c r="G701" s="250" t="s">
        <v>1053</v>
      </c>
      <c r="H701" s="250" t="s">
        <v>4307</v>
      </c>
      <c r="I701" s="175" t="s">
        <v>3186</v>
      </c>
      <c r="J701" s="263" t="s">
        <v>3386</v>
      </c>
      <c r="K701" s="184" t="s">
        <v>3186</v>
      </c>
      <c r="L701" s="6" t="s">
        <v>279</v>
      </c>
      <c r="M701" s="167"/>
      <c r="N701" s="218">
        <v>0</v>
      </c>
      <c r="O701" s="219">
        <v>0</v>
      </c>
      <c r="P701" s="219">
        <v>0</v>
      </c>
      <c r="Q701" s="219">
        <v>0</v>
      </c>
      <c r="R701" s="219">
        <v>0</v>
      </c>
      <c r="S701" s="220">
        <v>0</v>
      </c>
      <c r="T701" s="490">
        <f t="shared" si="60"/>
        <v>0</v>
      </c>
      <c r="U701" s="221" t="str">
        <f t="shared" si="61"/>
        <v/>
      </c>
      <c r="V701" s="490">
        <f t="shared" si="62"/>
        <v>0</v>
      </c>
      <c r="W701" s="221" t="str">
        <f t="shared" si="63"/>
        <v/>
      </c>
      <c r="X701" s="490">
        <f t="shared" si="64"/>
        <v>0</v>
      </c>
      <c r="Y701" s="221" t="str">
        <f t="shared" si="65"/>
        <v/>
      </c>
    </row>
    <row r="702" spans="1:25" ht="21">
      <c r="A702" s="196" t="s">
        <v>2918</v>
      </c>
      <c r="B702" s="205" t="s">
        <v>282</v>
      </c>
      <c r="C702" s="170" t="s">
        <v>3080</v>
      </c>
      <c r="D702" s="170" t="s">
        <v>3672</v>
      </c>
      <c r="E702" s="156" t="s">
        <v>2920</v>
      </c>
      <c r="F702" s="151" t="s">
        <v>2919</v>
      </c>
      <c r="G702" s="250"/>
      <c r="H702" s="250"/>
      <c r="I702" s="175"/>
      <c r="J702" s="263"/>
      <c r="K702" s="184"/>
      <c r="M702" s="167"/>
      <c r="N702" s="218">
        <v>0</v>
      </c>
      <c r="O702" s="219">
        <v>0</v>
      </c>
      <c r="P702" s="219">
        <v>0</v>
      </c>
      <c r="Q702" s="219">
        <v>0</v>
      </c>
      <c r="R702" s="219">
        <v>0</v>
      </c>
      <c r="S702" s="220">
        <v>0</v>
      </c>
      <c r="T702" s="490">
        <f t="shared" si="60"/>
        <v>0</v>
      </c>
      <c r="U702" s="221" t="str">
        <f t="shared" si="61"/>
        <v/>
      </c>
      <c r="V702" s="490">
        <f t="shared" si="62"/>
        <v>0</v>
      </c>
      <c r="W702" s="221" t="str">
        <f t="shared" si="63"/>
        <v/>
      </c>
      <c r="X702" s="490">
        <f t="shared" si="64"/>
        <v>0</v>
      </c>
      <c r="Y702" s="221" t="str">
        <f t="shared" si="65"/>
        <v/>
      </c>
    </row>
    <row r="703" spans="1:25" ht="36.75" customHeight="1">
      <c r="A703" s="195" t="s">
        <v>2921</v>
      </c>
      <c r="B703" s="204" t="s">
        <v>282</v>
      </c>
      <c r="C703" s="169" t="s">
        <v>3080</v>
      </c>
      <c r="D703" s="169" t="s">
        <v>3670</v>
      </c>
      <c r="E703" s="150" t="s">
        <v>2923</v>
      </c>
      <c r="F703" s="158" t="s">
        <v>2922</v>
      </c>
      <c r="G703" s="250" t="s">
        <v>175</v>
      </c>
      <c r="H703" s="250" t="s">
        <v>3858</v>
      </c>
      <c r="I703" s="175" t="s">
        <v>2924</v>
      </c>
      <c r="J703" s="263" t="s">
        <v>3381</v>
      </c>
      <c r="K703" s="184" t="s">
        <v>1841</v>
      </c>
      <c r="L703" s="6" t="s">
        <v>279</v>
      </c>
      <c r="M703" s="167"/>
      <c r="N703" s="218">
        <v>26246726.02</v>
      </c>
      <c r="O703" s="219">
        <v>0</v>
      </c>
      <c r="P703" s="219">
        <v>31394.809999999998</v>
      </c>
      <c r="Q703" s="219">
        <v>650000</v>
      </c>
      <c r="R703" s="219">
        <v>650000</v>
      </c>
      <c r="S703" s="220">
        <v>650000</v>
      </c>
      <c r="T703" s="490">
        <f t="shared" si="60"/>
        <v>-25596726.02</v>
      </c>
      <c r="U703" s="221">
        <f t="shared" si="61"/>
        <v>-0.97523500647262829</v>
      </c>
      <c r="V703" s="490">
        <f t="shared" si="62"/>
        <v>650000</v>
      </c>
      <c r="W703" s="221" t="str">
        <f t="shared" si="63"/>
        <v/>
      </c>
      <c r="X703" s="490">
        <f t="shared" si="64"/>
        <v>618605.18999999994</v>
      </c>
      <c r="Y703" s="221">
        <f t="shared" si="65"/>
        <v>19.704059046702305</v>
      </c>
    </row>
    <row r="704" spans="1:25" ht="26.25" customHeight="1">
      <c r="A704" s="195" t="s">
        <v>2925</v>
      </c>
      <c r="B704" s="204" t="s">
        <v>282</v>
      </c>
      <c r="C704" s="169" t="s">
        <v>3080</v>
      </c>
      <c r="D704" s="169" t="s">
        <v>3680</v>
      </c>
      <c r="E704" s="152" t="s">
        <v>5310</v>
      </c>
      <c r="F704" s="159" t="s">
        <v>3859</v>
      </c>
      <c r="G704" s="250" t="s">
        <v>178</v>
      </c>
      <c r="H704" s="250" t="s">
        <v>3860</v>
      </c>
      <c r="I704" s="175" t="s">
        <v>2926</v>
      </c>
      <c r="J704" s="263" t="s">
        <v>3381</v>
      </c>
      <c r="K704" s="184" t="s">
        <v>1841</v>
      </c>
      <c r="L704" s="6" t="s">
        <v>279</v>
      </c>
      <c r="M704" s="167"/>
      <c r="N704" s="218">
        <v>205611.13</v>
      </c>
      <c r="O704" s="219">
        <v>0</v>
      </c>
      <c r="P704" s="219">
        <v>203409.76</v>
      </c>
      <c r="Q704" s="219">
        <v>60000</v>
      </c>
      <c r="R704" s="219">
        <v>60000</v>
      </c>
      <c r="S704" s="220">
        <v>60000</v>
      </c>
      <c r="T704" s="490">
        <f t="shared" si="60"/>
        <v>-145611.13</v>
      </c>
      <c r="U704" s="221">
        <f t="shared" si="61"/>
        <v>-0.70818700330084272</v>
      </c>
      <c r="V704" s="490">
        <f t="shared" si="62"/>
        <v>60000</v>
      </c>
      <c r="W704" s="221" t="str">
        <f t="shared" si="63"/>
        <v/>
      </c>
      <c r="X704" s="490">
        <f t="shared" si="64"/>
        <v>-143409.76</v>
      </c>
      <c r="Y704" s="221">
        <f t="shared" si="65"/>
        <v>-0.70502890323453504</v>
      </c>
    </row>
    <row r="705" spans="1:25" ht="26.25" customHeight="1">
      <c r="A705" s="190" t="s">
        <v>5352</v>
      </c>
      <c r="B705" s="442" t="s">
        <v>282</v>
      </c>
      <c r="C705" s="443" t="s">
        <v>3080</v>
      </c>
      <c r="D705" s="443" t="s">
        <v>1760</v>
      </c>
      <c r="E705" s="444" t="s">
        <v>5353</v>
      </c>
      <c r="F705" s="451" t="s">
        <v>5354</v>
      </c>
      <c r="G705" s="445" t="s">
        <v>185</v>
      </c>
      <c r="H705" s="445" t="s">
        <v>3381</v>
      </c>
      <c r="I705" s="446" t="s">
        <v>1841</v>
      </c>
      <c r="J705" s="447" t="s">
        <v>3381</v>
      </c>
      <c r="K705" s="452" t="s">
        <v>1841</v>
      </c>
      <c r="L705" s="458" t="s">
        <v>279</v>
      </c>
      <c r="M705" s="167"/>
      <c r="N705" s="218">
        <v>0</v>
      </c>
      <c r="O705" s="219">
        <v>0</v>
      </c>
      <c r="P705" s="219">
        <v>6274.1</v>
      </c>
      <c r="Q705" s="219">
        <v>0</v>
      </c>
      <c r="R705" s="219">
        <v>0</v>
      </c>
      <c r="S705" s="220">
        <v>0</v>
      </c>
      <c r="T705" s="490">
        <f t="shared" si="60"/>
        <v>0</v>
      </c>
      <c r="U705" s="221" t="str">
        <f t="shared" si="61"/>
        <v/>
      </c>
      <c r="V705" s="490">
        <f t="shared" si="62"/>
        <v>0</v>
      </c>
      <c r="W705" s="221" t="str">
        <f t="shared" si="63"/>
        <v/>
      </c>
      <c r="X705" s="490">
        <f t="shared" si="64"/>
        <v>-6274.1</v>
      </c>
      <c r="Y705" s="221">
        <f t="shared" si="65"/>
        <v>-1</v>
      </c>
    </row>
    <row r="706" spans="1:25" ht="26.25" customHeight="1">
      <c r="A706" s="190" t="s">
        <v>3861</v>
      </c>
      <c r="B706" s="202" t="s">
        <v>282</v>
      </c>
      <c r="C706" s="157" t="s">
        <v>3080</v>
      </c>
      <c r="D706" s="157" t="s">
        <v>3082</v>
      </c>
      <c r="E706" s="152" t="s">
        <v>3862</v>
      </c>
      <c r="F706" s="158" t="s">
        <v>3863</v>
      </c>
      <c r="G706" s="251" t="s">
        <v>181</v>
      </c>
      <c r="H706" s="251" t="s">
        <v>3864</v>
      </c>
      <c r="I706" s="176" t="s">
        <v>3865</v>
      </c>
      <c r="J706" s="263" t="s">
        <v>3381</v>
      </c>
      <c r="K706" s="184" t="s">
        <v>1841</v>
      </c>
      <c r="L706" s="6" t="s">
        <v>279</v>
      </c>
      <c r="M706" s="167"/>
      <c r="N706" s="218">
        <v>0</v>
      </c>
      <c r="O706" s="219">
        <v>0</v>
      </c>
      <c r="P706" s="219">
        <v>0</v>
      </c>
      <c r="Q706" s="219">
        <v>0</v>
      </c>
      <c r="R706" s="219">
        <v>0</v>
      </c>
      <c r="S706" s="220">
        <v>0</v>
      </c>
      <c r="T706" s="490">
        <f t="shared" si="60"/>
        <v>0</v>
      </c>
      <c r="U706" s="221" t="str">
        <f t="shared" si="61"/>
        <v/>
      </c>
      <c r="V706" s="490">
        <f t="shared" si="62"/>
        <v>0</v>
      </c>
      <c r="W706" s="221" t="str">
        <f t="shared" si="63"/>
        <v/>
      </c>
      <c r="X706" s="490">
        <f t="shared" si="64"/>
        <v>0</v>
      </c>
      <c r="Y706" s="221" t="str">
        <f t="shared" si="65"/>
        <v/>
      </c>
    </row>
    <row r="707" spans="1:25" ht="26.25" customHeight="1">
      <c r="A707" s="195" t="s">
        <v>3866</v>
      </c>
      <c r="B707" s="202" t="s">
        <v>282</v>
      </c>
      <c r="C707" s="157" t="s">
        <v>3080</v>
      </c>
      <c r="D707" s="157" t="s">
        <v>1763</v>
      </c>
      <c r="E707" s="152" t="s">
        <v>3867</v>
      </c>
      <c r="F707" s="158" t="s">
        <v>3868</v>
      </c>
      <c r="G707" s="251" t="s">
        <v>183</v>
      </c>
      <c r="H707" s="251" t="s">
        <v>3869</v>
      </c>
      <c r="I707" s="176" t="s">
        <v>3870</v>
      </c>
      <c r="J707" s="264" t="s">
        <v>3381</v>
      </c>
      <c r="K707" s="185" t="s">
        <v>1841</v>
      </c>
      <c r="L707" s="6" t="s">
        <v>279</v>
      </c>
      <c r="M707" s="167"/>
      <c r="N707" s="218">
        <v>0</v>
      </c>
      <c r="O707" s="219">
        <v>0</v>
      </c>
      <c r="P707" s="219">
        <v>0</v>
      </c>
      <c r="Q707" s="219">
        <v>0</v>
      </c>
      <c r="R707" s="219">
        <v>0</v>
      </c>
      <c r="S707" s="220">
        <v>0</v>
      </c>
      <c r="T707" s="490">
        <f t="shared" si="60"/>
        <v>0</v>
      </c>
      <c r="U707" s="221" t="str">
        <f t="shared" si="61"/>
        <v/>
      </c>
      <c r="V707" s="490">
        <f t="shared" si="62"/>
        <v>0</v>
      </c>
      <c r="W707" s="221" t="str">
        <f t="shared" si="63"/>
        <v/>
      </c>
      <c r="X707" s="490">
        <f t="shared" si="64"/>
        <v>0</v>
      </c>
      <c r="Y707" s="221" t="str">
        <f t="shared" si="65"/>
        <v/>
      </c>
    </row>
    <row r="708" spans="1:25" ht="26.25" customHeight="1">
      <c r="A708" s="195" t="s">
        <v>2927</v>
      </c>
      <c r="B708" s="204" t="s">
        <v>282</v>
      </c>
      <c r="C708" s="169" t="s">
        <v>3080</v>
      </c>
      <c r="D708" s="169" t="s">
        <v>2573</v>
      </c>
      <c r="E708" s="150" t="s">
        <v>2929</v>
      </c>
      <c r="F708" s="150" t="s">
        <v>2928</v>
      </c>
      <c r="G708" s="250" t="s">
        <v>185</v>
      </c>
      <c r="H708" s="250" t="s">
        <v>3871</v>
      </c>
      <c r="I708" s="175" t="s">
        <v>1340</v>
      </c>
      <c r="J708" s="263" t="s">
        <v>3381</v>
      </c>
      <c r="K708" s="184" t="s">
        <v>1841</v>
      </c>
      <c r="L708" s="6" t="s">
        <v>279</v>
      </c>
      <c r="M708" s="167"/>
      <c r="N708" s="218">
        <v>0</v>
      </c>
      <c r="O708" s="219">
        <v>0</v>
      </c>
      <c r="P708" s="219">
        <v>0</v>
      </c>
      <c r="Q708" s="219">
        <v>0</v>
      </c>
      <c r="R708" s="219">
        <v>0</v>
      </c>
      <c r="S708" s="220">
        <v>0</v>
      </c>
      <c r="T708" s="490">
        <f t="shared" si="60"/>
        <v>0</v>
      </c>
      <c r="U708" s="221" t="str">
        <f t="shared" si="61"/>
        <v/>
      </c>
      <c r="V708" s="490">
        <f t="shared" si="62"/>
        <v>0</v>
      </c>
      <c r="W708" s="221" t="str">
        <f t="shared" si="63"/>
        <v/>
      </c>
      <c r="X708" s="490">
        <f t="shared" si="64"/>
        <v>0</v>
      </c>
      <c r="Y708" s="221" t="str">
        <f t="shared" si="65"/>
        <v/>
      </c>
    </row>
    <row r="709" spans="1:25" ht="26.25" customHeight="1">
      <c r="A709" s="196" t="s">
        <v>3872</v>
      </c>
      <c r="B709" s="205" t="s">
        <v>282</v>
      </c>
      <c r="C709" s="170" t="s">
        <v>3081</v>
      </c>
      <c r="D709" s="170" t="s">
        <v>3672</v>
      </c>
      <c r="E709" s="156" t="s">
        <v>3873</v>
      </c>
      <c r="F709" s="156" t="s">
        <v>3874</v>
      </c>
      <c r="G709" s="250"/>
      <c r="H709" s="250"/>
      <c r="I709" s="175"/>
      <c r="J709" s="263"/>
      <c r="K709" s="184"/>
      <c r="M709" s="167"/>
      <c r="N709" s="218">
        <v>0</v>
      </c>
      <c r="O709" s="219">
        <v>0</v>
      </c>
      <c r="P709" s="219">
        <v>0</v>
      </c>
      <c r="Q709" s="219">
        <v>0</v>
      </c>
      <c r="R709" s="219">
        <v>0</v>
      </c>
      <c r="S709" s="220">
        <v>0</v>
      </c>
      <c r="T709" s="490">
        <f t="shared" si="60"/>
        <v>0</v>
      </c>
      <c r="U709" s="221" t="str">
        <f t="shared" si="61"/>
        <v/>
      </c>
      <c r="V709" s="490">
        <f t="shared" si="62"/>
        <v>0</v>
      </c>
      <c r="W709" s="221" t="str">
        <f t="shared" si="63"/>
        <v/>
      </c>
      <c r="X709" s="490">
        <f t="shared" si="64"/>
        <v>0</v>
      </c>
      <c r="Y709" s="221" t="str">
        <f t="shared" si="65"/>
        <v/>
      </c>
    </row>
    <row r="710" spans="1:25" ht="36.75" customHeight="1">
      <c r="A710" s="195" t="s">
        <v>3875</v>
      </c>
      <c r="B710" s="204" t="s">
        <v>282</v>
      </c>
      <c r="C710" s="169" t="s">
        <v>3081</v>
      </c>
      <c r="D710" s="169" t="s">
        <v>3670</v>
      </c>
      <c r="E710" s="150" t="s">
        <v>3876</v>
      </c>
      <c r="F710" s="150" t="s">
        <v>3877</v>
      </c>
      <c r="G710" s="250" t="s">
        <v>193</v>
      </c>
      <c r="H710" s="250" t="s">
        <v>3878</v>
      </c>
      <c r="I710" s="175" t="s">
        <v>3879</v>
      </c>
      <c r="J710" s="263" t="s">
        <v>3384</v>
      </c>
      <c r="K710" s="184" t="s">
        <v>3385</v>
      </c>
      <c r="L710" s="6" t="s">
        <v>279</v>
      </c>
      <c r="M710" s="167"/>
      <c r="N710" s="218">
        <v>0</v>
      </c>
      <c r="O710" s="219">
        <v>0</v>
      </c>
      <c r="P710" s="219">
        <v>0</v>
      </c>
      <c r="Q710" s="219">
        <v>0</v>
      </c>
      <c r="R710" s="219">
        <v>0</v>
      </c>
      <c r="S710" s="220">
        <v>0</v>
      </c>
      <c r="T710" s="490">
        <f t="shared" si="60"/>
        <v>0</v>
      </c>
      <c r="U710" s="221" t="str">
        <f t="shared" si="61"/>
        <v/>
      </c>
      <c r="V710" s="490">
        <f t="shared" si="62"/>
        <v>0</v>
      </c>
      <c r="W710" s="221" t="str">
        <f t="shared" si="63"/>
        <v/>
      </c>
      <c r="X710" s="490">
        <f t="shared" si="64"/>
        <v>0</v>
      </c>
      <c r="Y710" s="221" t="str">
        <f t="shared" si="65"/>
        <v/>
      </c>
    </row>
    <row r="711" spans="1:25" ht="36.75" customHeight="1">
      <c r="A711" s="195" t="s">
        <v>3880</v>
      </c>
      <c r="B711" s="202" t="s">
        <v>282</v>
      </c>
      <c r="C711" s="157" t="s">
        <v>3081</v>
      </c>
      <c r="D711" s="157" t="s">
        <v>2574</v>
      </c>
      <c r="E711" s="152" t="s">
        <v>3881</v>
      </c>
      <c r="F711" s="159" t="s">
        <v>3882</v>
      </c>
      <c r="G711" s="251" t="s">
        <v>1028</v>
      </c>
      <c r="H711" s="251" t="s">
        <v>3883</v>
      </c>
      <c r="I711" s="176" t="s">
        <v>3884</v>
      </c>
      <c r="J711" s="264" t="s">
        <v>3384</v>
      </c>
      <c r="K711" s="185" t="s">
        <v>3385</v>
      </c>
      <c r="L711" s="6" t="s">
        <v>279</v>
      </c>
      <c r="M711" s="167"/>
      <c r="N711" s="218">
        <v>0</v>
      </c>
      <c r="O711" s="219">
        <v>0</v>
      </c>
      <c r="P711" s="219">
        <v>0</v>
      </c>
      <c r="Q711" s="219">
        <v>0</v>
      </c>
      <c r="R711" s="219">
        <v>0</v>
      </c>
      <c r="S711" s="220">
        <v>0</v>
      </c>
      <c r="T711" s="490">
        <f t="shared" si="60"/>
        <v>0</v>
      </c>
      <c r="U711" s="221" t="str">
        <f t="shared" si="61"/>
        <v/>
      </c>
      <c r="V711" s="490">
        <f t="shared" si="62"/>
        <v>0</v>
      </c>
      <c r="W711" s="221" t="str">
        <f t="shared" si="63"/>
        <v/>
      </c>
      <c r="X711" s="490">
        <f t="shared" si="64"/>
        <v>0</v>
      </c>
      <c r="Y711" s="221" t="str">
        <f t="shared" si="65"/>
        <v/>
      </c>
    </row>
    <row r="712" spans="1:25" ht="36.75" customHeight="1">
      <c r="A712" s="195" t="s">
        <v>3885</v>
      </c>
      <c r="B712" s="204" t="s">
        <v>282</v>
      </c>
      <c r="C712" s="169" t="s">
        <v>3081</v>
      </c>
      <c r="D712" s="169" t="s">
        <v>3680</v>
      </c>
      <c r="E712" s="150" t="s">
        <v>3886</v>
      </c>
      <c r="F712" s="158" t="s">
        <v>3887</v>
      </c>
      <c r="G712" s="250" t="s">
        <v>1028</v>
      </c>
      <c r="H712" s="250" t="s">
        <v>3883</v>
      </c>
      <c r="I712" s="175" t="s">
        <v>3884</v>
      </c>
      <c r="J712" s="263" t="s">
        <v>3384</v>
      </c>
      <c r="K712" s="184" t="s">
        <v>3385</v>
      </c>
      <c r="L712" s="6" t="s">
        <v>279</v>
      </c>
      <c r="M712" s="167"/>
      <c r="N712" s="218">
        <v>0</v>
      </c>
      <c r="O712" s="219">
        <v>0</v>
      </c>
      <c r="P712" s="219">
        <v>0</v>
      </c>
      <c r="Q712" s="219">
        <v>0</v>
      </c>
      <c r="R712" s="219">
        <v>0</v>
      </c>
      <c r="S712" s="220">
        <v>0</v>
      </c>
      <c r="T712" s="490">
        <f t="shared" si="60"/>
        <v>0</v>
      </c>
      <c r="U712" s="221" t="str">
        <f t="shared" si="61"/>
        <v/>
      </c>
      <c r="V712" s="490">
        <f t="shared" si="62"/>
        <v>0</v>
      </c>
      <c r="W712" s="221" t="str">
        <f t="shared" si="63"/>
        <v/>
      </c>
      <c r="X712" s="490">
        <f t="shared" si="64"/>
        <v>0</v>
      </c>
      <c r="Y712" s="221" t="str">
        <f t="shared" si="65"/>
        <v/>
      </c>
    </row>
    <row r="713" spans="1:25" ht="26.25" customHeight="1">
      <c r="A713" s="195" t="s">
        <v>3888</v>
      </c>
      <c r="B713" s="204" t="s">
        <v>282</v>
      </c>
      <c r="C713" s="169" t="s">
        <v>3081</v>
      </c>
      <c r="D713" s="169" t="s">
        <v>3082</v>
      </c>
      <c r="E713" s="150" t="s">
        <v>3889</v>
      </c>
      <c r="F713" s="150" t="s">
        <v>3890</v>
      </c>
      <c r="G713" s="250" t="s">
        <v>1030</v>
      </c>
      <c r="H713" s="250" t="s">
        <v>3891</v>
      </c>
      <c r="I713" s="175" t="s">
        <v>3301</v>
      </c>
      <c r="J713" s="263" t="s">
        <v>3384</v>
      </c>
      <c r="K713" s="184" t="s">
        <v>3385</v>
      </c>
      <c r="L713" s="6" t="s">
        <v>279</v>
      </c>
      <c r="M713" s="167"/>
      <c r="N713" s="218">
        <v>0</v>
      </c>
      <c r="O713" s="219">
        <v>0</v>
      </c>
      <c r="P713" s="219">
        <v>0</v>
      </c>
      <c r="Q713" s="219">
        <v>0</v>
      </c>
      <c r="R713" s="219">
        <v>0</v>
      </c>
      <c r="S713" s="220">
        <v>0</v>
      </c>
      <c r="T713" s="490">
        <f t="shared" ref="T713:T776" si="66">IF(N713="","",Q713-N713)</f>
        <v>0</v>
      </c>
      <c r="U713" s="221" t="str">
        <f t="shared" ref="U713:U776" si="67">IF(N713=0,"",T713/N713)</f>
        <v/>
      </c>
      <c r="V713" s="490">
        <f t="shared" ref="V713:V776" si="68">IF(P713="","",Q713-O713)</f>
        <v>0</v>
      </c>
      <c r="W713" s="221" t="str">
        <f t="shared" ref="W713:W776" si="69">IF(O713=0,"",V713/O713)</f>
        <v/>
      </c>
      <c r="X713" s="490">
        <f t="shared" ref="X713:X776" si="70">IF(P713="","",Q713-P713)</f>
        <v>0</v>
      </c>
      <c r="Y713" s="221" t="str">
        <f t="shared" ref="Y713:Y776" si="71">IF(P713=0,"",X713/P713)</f>
        <v/>
      </c>
    </row>
    <row r="714" spans="1:25" ht="36.75" customHeight="1">
      <c r="A714" s="195" t="s">
        <v>3302</v>
      </c>
      <c r="B714" s="204" t="s">
        <v>282</v>
      </c>
      <c r="C714" s="169" t="s">
        <v>3081</v>
      </c>
      <c r="D714" s="169" t="s">
        <v>1763</v>
      </c>
      <c r="E714" s="150" t="s">
        <v>3303</v>
      </c>
      <c r="F714" s="150" t="s">
        <v>3304</v>
      </c>
      <c r="G714" s="251" t="s">
        <v>1032</v>
      </c>
      <c r="H714" s="251" t="s">
        <v>3305</v>
      </c>
      <c r="I714" s="176" t="s">
        <v>3306</v>
      </c>
      <c r="J714" s="264" t="s">
        <v>3384</v>
      </c>
      <c r="K714" s="185" t="s">
        <v>3385</v>
      </c>
      <c r="L714" s="6" t="s">
        <v>279</v>
      </c>
      <c r="M714" s="167"/>
      <c r="N714" s="218">
        <v>0</v>
      </c>
      <c r="O714" s="219">
        <v>0</v>
      </c>
      <c r="P714" s="219">
        <v>0</v>
      </c>
      <c r="Q714" s="219">
        <v>0</v>
      </c>
      <c r="R714" s="219">
        <v>0</v>
      </c>
      <c r="S714" s="220">
        <v>0</v>
      </c>
      <c r="T714" s="490">
        <f t="shared" si="66"/>
        <v>0</v>
      </c>
      <c r="U714" s="221" t="str">
        <f t="shared" si="67"/>
        <v/>
      </c>
      <c r="V714" s="490">
        <f t="shared" si="68"/>
        <v>0</v>
      </c>
      <c r="W714" s="221" t="str">
        <f t="shared" si="69"/>
        <v/>
      </c>
      <c r="X714" s="490">
        <f t="shared" si="70"/>
        <v>0</v>
      </c>
      <c r="Y714" s="221" t="str">
        <f t="shared" si="71"/>
        <v/>
      </c>
    </row>
    <row r="715" spans="1:25" ht="16.5" customHeight="1">
      <c r="A715" s="196" t="s">
        <v>2930</v>
      </c>
      <c r="B715" s="205" t="s">
        <v>282</v>
      </c>
      <c r="C715" s="170" t="s">
        <v>2575</v>
      </c>
      <c r="D715" s="170" t="s">
        <v>3672</v>
      </c>
      <c r="E715" s="156" t="s">
        <v>2932</v>
      </c>
      <c r="F715" s="156" t="s">
        <v>2931</v>
      </c>
      <c r="G715" s="250"/>
      <c r="H715" s="250"/>
      <c r="I715" s="175"/>
      <c r="J715" s="263"/>
      <c r="K715" s="184"/>
      <c r="M715" s="167"/>
      <c r="N715" s="218">
        <v>0</v>
      </c>
      <c r="O715" s="219">
        <v>0</v>
      </c>
      <c r="P715" s="219">
        <v>0</v>
      </c>
      <c r="Q715" s="219">
        <v>0</v>
      </c>
      <c r="R715" s="219">
        <v>0</v>
      </c>
      <c r="S715" s="220">
        <v>0</v>
      </c>
      <c r="T715" s="490">
        <f t="shared" si="66"/>
        <v>0</v>
      </c>
      <c r="U715" s="221" t="str">
        <f t="shared" si="67"/>
        <v/>
      </c>
      <c r="V715" s="490">
        <f t="shared" si="68"/>
        <v>0</v>
      </c>
      <c r="W715" s="221" t="str">
        <f t="shared" si="69"/>
        <v/>
      </c>
      <c r="X715" s="490">
        <f t="shared" si="70"/>
        <v>0</v>
      </c>
      <c r="Y715" s="221" t="str">
        <f t="shared" si="71"/>
        <v/>
      </c>
    </row>
    <row r="716" spans="1:25" ht="16.5" customHeight="1">
      <c r="A716" s="195" t="s">
        <v>3307</v>
      </c>
      <c r="B716" s="204" t="s">
        <v>282</v>
      </c>
      <c r="C716" s="169" t="s">
        <v>2575</v>
      </c>
      <c r="D716" s="169" t="s">
        <v>1764</v>
      </c>
      <c r="E716" s="150" t="s">
        <v>3308</v>
      </c>
      <c r="F716" s="150" t="s">
        <v>3309</v>
      </c>
      <c r="G716" s="251" t="s">
        <v>1037</v>
      </c>
      <c r="H716" s="251" t="s">
        <v>3892</v>
      </c>
      <c r="I716" s="176" t="s">
        <v>3893</v>
      </c>
      <c r="J716" s="264" t="s">
        <v>3386</v>
      </c>
      <c r="K716" s="185" t="s">
        <v>3186</v>
      </c>
      <c r="L716" s="6" t="s">
        <v>279</v>
      </c>
      <c r="M716" s="167"/>
      <c r="N716" s="218">
        <v>0</v>
      </c>
      <c r="O716" s="219">
        <v>0</v>
      </c>
      <c r="P716" s="219">
        <v>0</v>
      </c>
      <c r="Q716" s="219">
        <v>0</v>
      </c>
      <c r="R716" s="219">
        <v>0</v>
      </c>
      <c r="S716" s="220">
        <v>0</v>
      </c>
      <c r="T716" s="490">
        <f t="shared" si="66"/>
        <v>0</v>
      </c>
      <c r="U716" s="221" t="str">
        <f t="shared" si="67"/>
        <v/>
      </c>
      <c r="V716" s="490">
        <f t="shared" si="68"/>
        <v>0</v>
      </c>
      <c r="W716" s="221" t="str">
        <f t="shared" si="69"/>
        <v/>
      </c>
      <c r="X716" s="490">
        <f t="shared" si="70"/>
        <v>0</v>
      </c>
      <c r="Y716" s="221" t="str">
        <f t="shared" si="71"/>
        <v/>
      </c>
    </row>
    <row r="717" spans="1:25" ht="16.5" customHeight="1">
      <c r="A717" s="195" t="s">
        <v>2933</v>
      </c>
      <c r="B717" s="204" t="s">
        <v>282</v>
      </c>
      <c r="C717" s="169" t="s">
        <v>2575</v>
      </c>
      <c r="D717" s="169" t="s">
        <v>2573</v>
      </c>
      <c r="E717" s="150" t="s">
        <v>2934</v>
      </c>
      <c r="F717" s="150" t="s">
        <v>2931</v>
      </c>
      <c r="G717" s="250" t="s">
        <v>1053</v>
      </c>
      <c r="H717" s="250" t="s">
        <v>4307</v>
      </c>
      <c r="I717" s="175" t="s">
        <v>3186</v>
      </c>
      <c r="J717" s="263" t="s">
        <v>3386</v>
      </c>
      <c r="K717" s="184" t="s">
        <v>3186</v>
      </c>
      <c r="L717" s="6" t="s">
        <v>279</v>
      </c>
      <c r="M717" s="167"/>
      <c r="N717" s="218">
        <v>645440</v>
      </c>
      <c r="O717" s="219">
        <v>0</v>
      </c>
      <c r="P717" s="219">
        <v>0</v>
      </c>
      <c r="Q717" s="219">
        <v>0</v>
      </c>
      <c r="R717" s="219">
        <v>0</v>
      </c>
      <c r="S717" s="220">
        <v>0</v>
      </c>
      <c r="T717" s="490">
        <f t="shared" si="66"/>
        <v>-645440</v>
      </c>
      <c r="U717" s="221">
        <f t="shared" si="67"/>
        <v>-1</v>
      </c>
      <c r="V717" s="490">
        <f t="shared" si="68"/>
        <v>0</v>
      </c>
      <c r="W717" s="221" t="str">
        <f t="shared" si="69"/>
        <v/>
      </c>
      <c r="X717" s="490">
        <f t="shared" si="70"/>
        <v>0</v>
      </c>
      <c r="Y717" s="221" t="str">
        <f t="shared" si="71"/>
        <v/>
      </c>
    </row>
    <row r="718" spans="1:25" ht="18" customHeight="1">
      <c r="A718" s="187" t="s">
        <v>2935</v>
      </c>
      <c r="B718" s="213" t="s">
        <v>3778</v>
      </c>
      <c r="C718" s="214" t="s">
        <v>3671</v>
      </c>
      <c r="D718" s="214" t="s">
        <v>3672</v>
      </c>
      <c r="E718" s="215" t="s">
        <v>2937</v>
      </c>
      <c r="F718" s="215" t="s">
        <v>2936</v>
      </c>
      <c r="G718" s="249"/>
      <c r="H718" s="249"/>
      <c r="I718" s="216"/>
      <c r="J718" s="262"/>
      <c r="K718" s="217"/>
      <c r="L718" s="282"/>
      <c r="M718" s="228"/>
      <c r="N718" s="218">
        <v>0</v>
      </c>
      <c r="O718" s="219">
        <v>0</v>
      </c>
      <c r="P718" s="219">
        <v>0</v>
      </c>
      <c r="Q718" s="219">
        <v>0</v>
      </c>
      <c r="R718" s="219">
        <v>0</v>
      </c>
      <c r="S718" s="220">
        <v>0</v>
      </c>
      <c r="T718" s="490">
        <f t="shared" si="66"/>
        <v>0</v>
      </c>
      <c r="U718" s="221" t="str">
        <f t="shared" si="67"/>
        <v/>
      </c>
      <c r="V718" s="490">
        <f t="shared" si="68"/>
        <v>0</v>
      </c>
      <c r="W718" s="221" t="str">
        <f t="shared" si="69"/>
        <v/>
      </c>
      <c r="X718" s="490">
        <f t="shared" si="70"/>
        <v>0</v>
      </c>
      <c r="Y718" s="221" t="str">
        <f t="shared" si="71"/>
        <v/>
      </c>
    </row>
    <row r="719" spans="1:25" ht="18" customHeight="1">
      <c r="A719" s="196" t="s">
        <v>2938</v>
      </c>
      <c r="B719" s="205" t="s">
        <v>3778</v>
      </c>
      <c r="C719" s="170" t="s">
        <v>3673</v>
      </c>
      <c r="D719" s="170" t="s">
        <v>3672</v>
      </c>
      <c r="E719" s="156" t="s">
        <v>2940</v>
      </c>
      <c r="F719" s="156" t="s">
        <v>2939</v>
      </c>
      <c r="G719" s="250"/>
      <c r="H719" s="250"/>
      <c r="I719" s="175"/>
      <c r="J719" s="263"/>
      <c r="K719" s="184"/>
      <c r="M719" s="167"/>
      <c r="N719" s="218">
        <v>0</v>
      </c>
      <c r="O719" s="219">
        <v>0</v>
      </c>
      <c r="P719" s="219">
        <v>0</v>
      </c>
      <c r="Q719" s="219">
        <v>0</v>
      </c>
      <c r="R719" s="219">
        <v>0</v>
      </c>
      <c r="S719" s="220">
        <v>0</v>
      </c>
      <c r="T719" s="490">
        <f t="shared" si="66"/>
        <v>0</v>
      </c>
      <c r="U719" s="221" t="str">
        <f t="shared" si="67"/>
        <v/>
      </c>
      <c r="V719" s="490">
        <f t="shared" si="68"/>
        <v>0</v>
      </c>
      <c r="W719" s="221" t="str">
        <f t="shared" si="69"/>
        <v/>
      </c>
      <c r="X719" s="490">
        <f t="shared" si="70"/>
        <v>0</v>
      </c>
      <c r="Y719" s="221" t="str">
        <f t="shared" si="71"/>
        <v/>
      </c>
    </row>
    <row r="720" spans="1:25" ht="18" customHeight="1">
      <c r="A720" s="195" t="s">
        <v>2941</v>
      </c>
      <c r="B720" s="204" t="s">
        <v>3778</v>
      </c>
      <c r="C720" s="169" t="s">
        <v>3673</v>
      </c>
      <c r="D720" s="169" t="s">
        <v>3670</v>
      </c>
      <c r="E720" s="150" t="s">
        <v>2940</v>
      </c>
      <c r="F720" s="150" t="s">
        <v>2939</v>
      </c>
      <c r="G720" s="250" t="s">
        <v>1082</v>
      </c>
      <c r="H720" s="250" t="s">
        <v>3894</v>
      </c>
      <c r="I720" s="175" t="s">
        <v>3895</v>
      </c>
      <c r="J720" s="263" t="s">
        <v>3391</v>
      </c>
      <c r="K720" s="184" t="s">
        <v>3392</v>
      </c>
      <c r="L720" s="6" t="s">
        <v>2942</v>
      </c>
      <c r="M720" s="167"/>
      <c r="N720" s="218">
        <v>2884.58</v>
      </c>
      <c r="O720" s="219">
        <v>50000</v>
      </c>
      <c r="P720" s="219">
        <v>3000</v>
      </c>
      <c r="Q720" s="219">
        <v>50000</v>
      </c>
      <c r="R720" s="219">
        <v>50000</v>
      </c>
      <c r="S720" s="220">
        <v>50000</v>
      </c>
      <c r="T720" s="490">
        <f t="shared" si="66"/>
        <v>47115.42</v>
      </c>
      <c r="U720" s="221">
        <f t="shared" si="67"/>
        <v>16.333545958163754</v>
      </c>
      <c r="V720" s="490">
        <f t="shared" si="68"/>
        <v>0</v>
      </c>
      <c r="W720" s="221">
        <f t="shared" si="69"/>
        <v>0</v>
      </c>
      <c r="X720" s="490">
        <f t="shared" si="70"/>
        <v>47000</v>
      </c>
      <c r="Y720" s="221">
        <f t="shared" si="71"/>
        <v>15.666666666666666</v>
      </c>
    </row>
    <row r="721" spans="1:25" ht="18" customHeight="1">
      <c r="A721" s="196" t="s">
        <v>2943</v>
      </c>
      <c r="B721" s="205" t="s">
        <v>3778</v>
      </c>
      <c r="C721" s="170" t="s">
        <v>3674</v>
      </c>
      <c r="D721" s="170" t="s">
        <v>3672</v>
      </c>
      <c r="E721" s="156" t="s">
        <v>2945</v>
      </c>
      <c r="F721" s="162" t="s">
        <v>2944</v>
      </c>
      <c r="G721" s="250"/>
      <c r="H721" s="250"/>
      <c r="I721" s="175"/>
      <c r="J721" s="263"/>
      <c r="K721" s="184"/>
      <c r="M721" s="167"/>
      <c r="N721" s="218">
        <v>0</v>
      </c>
      <c r="O721" s="219">
        <v>0</v>
      </c>
      <c r="P721" s="219">
        <v>0</v>
      </c>
      <c r="Q721" s="219">
        <v>0</v>
      </c>
      <c r="R721" s="219">
        <v>0</v>
      </c>
      <c r="S721" s="220">
        <v>0</v>
      </c>
      <c r="T721" s="490">
        <f t="shared" si="66"/>
        <v>0</v>
      </c>
      <c r="U721" s="221" t="str">
        <f t="shared" si="67"/>
        <v/>
      </c>
      <c r="V721" s="490">
        <f t="shared" si="68"/>
        <v>0</v>
      </c>
      <c r="W721" s="221" t="str">
        <f t="shared" si="69"/>
        <v/>
      </c>
      <c r="X721" s="490">
        <f t="shared" si="70"/>
        <v>0</v>
      </c>
      <c r="Y721" s="221" t="str">
        <f t="shared" si="71"/>
        <v/>
      </c>
    </row>
    <row r="722" spans="1:25" ht="18" customHeight="1">
      <c r="A722" s="195" t="s">
        <v>2946</v>
      </c>
      <c r="B722" s="204" t="s">
        <v>3778</v>
      </c>
      <c r="C722" s="169" t="s">
        <v>3674</v>
      </c>
      <c r="D722" s="169" t="s">
        <v>3670</v>
      </c>
      <c r="E722" s="150" t="s">
        <v>2945</v>
      </c>
      <c r="F722" s="158" t="s">
        <v>2944</v>
      </c>
      <c r="G722" s="250" t="s">
        <v>1085</v>
      </c>
      <c r="H722" s="250" t="s">
        <v>3896</v>
      </c>
      <c r="I722" s="175" t="s">
        <v>2947</v>
      </c>
      <c r="J722" s="263" t="s">
        <v>3391</v>
      </c>
      <c r="K722" s="184" t="s">
        <v>3392</v>
      </c>
      <c r="L722" s="6" t="s">
        <v>2942</v>
      </c>
      <c r="M722" s="167"/>
      <c r="N722" s="218">
        <v>0</v>
      </c>
      <c r="O722" s="219">
        <v>0</v>
      </c>
      <c r="P722" s="219">
        <v>0</v>
      </c>
      <c r="Q722" s="219">
        <v>0</v>
      </c>
      <c r="R722" s="219">
        <v>0</v>
      </c>
      <c r="S722" s="220">
        <v>0</v>
      </c>
      <c r="T722" s="490">
        <f t="shared" si="66"/>
        <v>0</v>
      </c>
      <c r="U722" s="221" t="str">
        <f t="shared" si="67"/>
        <v/>
      </c>
      <c r="V722" s="490">
        <f t="shared" si="68"/>
        <v>0</v>
      </c>
      <c r="W722" s="221" t="str">
        <f t="shared" si="69"/>
        <v/>
      </c>
      <c r="X722" s="490">
        <f t="shared" si="70"/>
        <v>0</v>
      </c>
      <c r="Y722" s="221" t="str">
        <f t="shared" si="71"/>
        <v/>
      </c>
    </row>
    <row r="723" spans="1:25" ht="26.25" customHeight="1">
      <c r="A723" s="196" t="s">
        <v>2948</v>
      </c>
      <c r="B723" s="205" t="s">
        <v>3778</v>
      </c>
      <c r="C723" s="170" t="s">
        <v>3676</v>
      </c>
      <c r="D723" s="170" t="s">
        <v>3672</v>
      </c>
      <c r="E723" s="156" t="s">
        <v>2949</v>
      </c>
      <c r="F723" s="151" t="s">
        <v>3897</v>
      </c>
      <c r="G723" s="250"/>
      <c r="H723" s="250"/>
      <c r="I723" s="175"/>
      <c r="J723" s="263"/>
      <c r="K723" s="184"/>
      <c r="M723" s="167"/>
      <c r="N723" s="218">
        <v>0</v>
      </c>
      <c r="O723" s="219">
        <v>0</v>
      </c>
      <c r="P723" s="219">
        <v>0</v>
      </c>
      <c r="Q723" s="219">
        <v>0</v>
      </c>
      <c r="R723" s="219">
        <v>0</v>
      </c>
      <c r="S723" s="220">
        <v>0</v>
      </c>
      <c r="T723" s="490">
        <f t="shared" si="66"/>
        <v>0</v>
      </c>
      <c r="U723" s="221" t="str">
        <f t="shared" si="67"/>
        <v/>
      </c>
      <c r="V723" s="490">
        <f t="shared" si="68"/>
        <v>0</v>
      </c>
      <c r="W723" s="221" t="str">
        <f t="shared" si="69"/>
        <v/>
      </c>
      <c r="X723" s="490">
        <f t="shared" si="70"/>
        <v>0</v>
      </c>
      <c r="Y723" s="221" t="str">
        <f t="shared" si="71"/>
        <v/>
      </c>
    </row>
    <row r="724" spans="1:25" ht="26.25" customHeight="1">
      <c r="A724" s="195" t="s">
        <v>2950</v>
      </c>
      <c r="B724" s="204" t="s">
        <v>3778</v>
      </c>
      <c r="C724" s="169" t="s">
        <v>3676</v>
      </c>
      <c r="D724" s="169" t="s">
        <v>3670</v>
      </c>
      <c r="E724" s="150" t="s">
        <v>2949</v>
      </c>
      <c r="F724" s="152" t="s">
        <v>3898</v>
      </c>
      <c r="G724" s="250" t="s">
        <v>1087</v>
      </c>
      <c r="H724" s="250" t="s">
        <v>3899</v>
      </c>
      <c r="I724" s="175" t="s">
        <v>2951</v>
      </c>
      <c r="J724" s="263" t="s">
        <v>3391</v>
      </c>
      <c r="K724" s="184" t="s">
        <v>3392</v>
      </c>
      <c r="L724" s="6" t="s">
        <v>2942</v>
      </c>
      <c r="M724" s="167"/>
      <c r="N724" s="218">
        <v>0</v>
      </c>
      <c r="O724" s="219">
        <v>0</v>
      </c>
      <c r="P724" s="219">
        <v>0</v>
      </c>
      <c r="Q724" s="219">
        <v>0</v>
      </c>
      <c r="R724" s="219">
        <v>0</v>
      </c>
      <c r="S724" s="220">
        <v>0</v>
      </c>
      <c r="T724" s="490">
        <f t="shared" si="66"/>
        <v>0</v>
      </c>
      <c r="U724" s="221" t="str">
        <f t="shared" si="67"/>
        <v/>
      </c>
      <c r="V724" s="490">
        <f t="shared" si="68"/>
        <v>0</v>
      </c>
      <c r="W724" s="221" t="str">
        <f t="shared" si="69"/>
        <v/>
      </c>
      <c r="X724" s="490">
        <f t="shared" si="70"/>
        <v>0</v>
      </c>
      <c r="Y724" s="221" t="str">
        <f t="shared" si="71"/>
        <v/>
      </c>
    </row>
    <row r="725" spans="1:25" ht="18" customHeight="1">
      <c r="A725" s="196" t="s">
        <v>2952</v>
      </c>
      <c r="B725" s="205" t="s">
        <v>3778</v>
      </c>
      <c r="C725" s="170" t="s">
        <v>3677</v>
      </c>
      <c r="D725" s="170" t="s">
        <v>3672</v>
      </c>
      <c r="E725" s="156" t="s">
        <v>2169</v>
      </c>
      <c r="F725" s="151" t="s">
        <v>2168</v>
      </c>
      <c r="G725" s="250"/>
      <c r="H725" s="250"/>
      <c r="I725" s="175"/>
      <c r="J725" s="263"/>
      <c r="K725" s="184"/>
      <c r="M725" s="167"/>
      <c r="N725" s="218">
        <v>0</v>
      </c>
      <c r="O725" s="219">
        <v>0</v>
      </c>
      <c r="P725" s="219">
        <v>0</v>
      </c>
      <c r="Q725" s="219">
        <v>0</v>
      </c>
      <c r="R725" s="219">
        <v>0</v>
      </c>
      <c r="S725" s="220">
        <v>0</v>
      </c>
      <c r="T725" s="490">
        <f t="shared" si="66"/>
        <v>0</v>
      </c>
      <c r="U725" s="221" t="str">
        <f t="shared" si="67"/>
        <v/>
      </c>
      <c r="V725" s="490">
        <f t="shared" si="68"/>
        <v>0</v>
      </c>
      <c r="W725" s="221" t="str">
        <f t="shared" si="69"/>
        <v/>
      </c>
      <c r="X725" s="490">
        <f t="shared" si="70"/>
        <v>0</v>
      </c>
      <c r="Y725" s="221" t="str">
        <f t="shared" si="71"/>
        <v/>
      </c>
    </row>
    <row r="726" spans="1:25" ht="18" customHeight="1">
      <c r="A726" s="195" t="s">
        <v>2170</v>
      </c>
      <c r="B726" s="204" t="s">
        <v>3778</v>
      </c>
      <c r="C726" s="169" t="s">
        <v>3677</v>
      </c>
      <c r="D726" s="169" t="s">
        <v>3670</v>
      </c>
      <c r="E726" s="152" t="s">
        <v>2169</v>
      </c>
      <c r="F726" s="152" t="s">
        <v>2168</v>
      </c>
      <c r="G726" s="250" t="s">
        <v>1087</v>
      </c>
      <c r="H726" s="250" t="s">
        <v>3899</v>
      </c>
      <c r="I726" s="175" t="s">
        <v>2951</v>
      </c>
      <c r="J726" s="263" t="s">
        <v>3391</v>
      </c>
      <c r="K726" s="184" t="s">
        <v>3392</v>
      </c>
      <c r="L726" s="6" t="s">
        <v>2942</v>
      </c>
      <c r="M726" s="167"/>
      <c r="N726" s="218">
        <v>222.74</v>
      </c>
      <c r="O726" s="219">
        <v>50000</v>
      </c>
      <c r="P726" s="219">
        <v>79000</v>
      </c>
      <c r="Q726" s="219">
        <v>50000</v>
      </c>
      <c r="R726" s="219">
        <v>50000</v>
      </c>
      <c r="S726" s="220">
        <v>50000</v>
      </c>
      <c r="T726" s="490">
        <f t="shared" si="66"/>
        <v>49777.26</v>
      </c>
      <c r="U726" s="221">
        <f t="shared" si="67"/>
        <v>223.47696866301519</v>
      </c>
      <c r="V726" s="490">
        <f t="shared" si="68"/>
        <v>0</v>
      </c>
      <c r="W726" s="221">
        <f t="shared" si="69"/>
        <v>0</v>
      </c>
      <c r="X726" s="490">
        <f t="shared" si="70"/>
        <v>-29000</v>
      </c>
      <c r="Y726" s="221">
        <f t="shared" si="71"/>
        <v>-0.36708860759493672</v>
      </c>
    </row>
    <row r="727" spans="1:25" ht="18" customHeight="1">
      <c r="A727" s="196" t="s">
        <v>2171</v>
      </c>
      <c r="B727" s="205" t="s">
        <v>3778</v>
      </c>
      <c r="C727" s="170" t="s">
        <v>3678</v>
      </c>
      <c r="D727" s="170" t="s">
        <v>3672</v>
      </c>
      <c r="E727" s="171" t="s">
        <v>2173</v>
      </c>
      <c r="F727" s="171" t="s">
        <v>2172</v>
      </c>
      <c r="G727" s="250"/>
      <c r="H727" s="250"/>
      <c r="I727" s="175"/>
      <c r="J727" s="263"/>
      <c r="K727" s="184"/>
      <c r="M727" s="167"/>
      <c r="N727" s="218">
        <v>0</v>
      </c>
      <c r="O727" s="219">
        <v>0</v>
      </c>
      <c r="P727" s="219">
        <v>0</v>
      </c>
      <c r="Q727" s="219">
        <v>0</v>
      </c>
      <c r="R727" s="219">
        <v>0</v>
      </c>
      <c r="S727" s="220">
        <v>0</v>
      </c>
      <c r="T727" s="490">
        <f t="shared" si="66"/>
        <v>0</v>
      </c>
      <c r="U727" s="221" t="str">
        <f t="shared" si="67"/>
        <v/>
      </c>
      <c r="V727" s="490">
        <f t="shared" si="68"/>
        <v>0</v>
      </c>
      <c r="W727" s="221" t="str">
        <f t="shared" si="69"/>
        <v/>
      </c>
      <c r="X727" s="490">
        <f t="shared" si="70"/>
        <v>0</v>
      </c>
      <c r="Y727" s="221" t="str">
        <f t="shared" si="71"/>
        <v/>
      </c>
    </row>
    <row r="728" spans="1:25" ht="18" customHeight="1">
      <c r="A728" s="195" t="s">
        <v>2174</v>
      </c>
      <c r="B728" s="204" t="s">
        <v>3778</v>
      </c>
      <c r="C728" s="169" t="s">
        <v>3678</v>
      </c>
      <c r="D728" s="169" t="s">
        <v>3670</v>
      </c>
      <c r="E728" s="172" t="s">
        <v>2173</v>
      </c>
      <c r="F728" s="172" t="s">
        <v>2172</v>
      </c>
      <c r="G728" s="250" t="s">
        <v>1087</v>
      </c>
      <c r="H728" s="250" t="s">
        <v>3899</v>
      </c>
      <c r="I728" s="175" t="s">
        <v>2951</v>
      </c>
      <c r="J728" s="263" t="s">
        <v>3391</v>
      </c>
      <c r="K728" s="184" t="s">
        <v>3392</v>
      </c>
      <c r="L728" s="6" t="s">
        <v>2942</v>
      </c>
      <c r="M728" s="167"/>
      <c r="N728" s="218">
        <v>0</v>
      </c>
      <c r="O728" s="219">
        <v>0</v>
      </c>
      <c r="P728" s="219">
        <v>39.82</v>
      </c>
      <c r="Q728" s="219">
        <v>0</v>
      </c>
      <c r="R728" s="219">
        <v>0</v>
      </c>
      <c r="S728" s="220">
        <v>0</v>
      </c>
      <c r="T728" s="490">
        <f t="shared" si="66"/>
        <v>0</v>
      </c>
      <c r="U728" s="221" t="str">
        <f t="shared" si="67"/>
        <v/>
      </c>
      <c r="V728" s="490">
        <f t="shared" si="68"/>
        <v>0</v>
      </c>
      <c r="W728" s="221" t="str">
        <f t="shared" si="69"/>
        <v/>
      </c>
      <c r="X728" s="490">
        <f t="shared" si="70"/>
        <v>-39.82</v>
      </c>
      <c r="Y728" s="221">
        <f t="shared" si="71"/>
        <v>-1</v>
      </c>
    </row>
    <row r="729" spans="1:25" ht="18" customHeight="1">
      <c r="A729" s="196" t="s">
        <v>2175</v>
      </c>
      <c r="B729" s="205" t="s">
        <v>3778</v>
      </c>
      <c r="C729" s="170" t="s">
        <v>2575</v>
      </c>
      <c r="D729" s="170" t="s">
        <v>3672</v>
      </c>
      <c r="E729" s="171" t="s">
        <v>2178</v>
      </c>
      <c r="F729" s="171" t="s">
        <v>2176</v>
      </c>
      <c r="G729" s="250"/>
      <c r="H729" s="250"/>
      <c r="I729" s="175"/>
      <c r="J729" s="263"/>
      <c r="K729" s="184"/>
      <c r="M729" s="167"/>
      <c r="N729" s="218">
        <v>0</v>
      </c>
      <c r="O729" s="219">
        <v>0</v>
      </c>
      <c r="P729" s="219">
        <v>0</v>
      </c>
      <c r="Q729" s="219">
        <v>0</v>
      </c>
      <c r="R729" s="219">
        <v>0</v>
      </c>
      <c r="S729" s="220">
        <v>0</v>
      </c>
      <c r="T729" s="490">
        <f t="shared" si="66"/>
        <v>0</v>
      </c>
      <c r="U729" s="221" t="str">
        <f t="shared" si="67"/>
        <v/>
      </c>
      <c r="V729" s="490">
        <f t="shared" si="68"/>
        <v>0</v>
      </c>
      <c r="W729" s="221" t="str">
        <f t="shared" si="69"/>
        <v/>
      </c>
      <c r="X729" s="490">
        <f t="shared" si="70"/>
        <v>0</v>
      </c>
      <c r="Y729" s="221" t="str">
        <f t="shared" si="71"/>
        <v/>
      </c>
    </row>
    <row r="730" spans="1:25" ht="18" customHeight="1">
      <c r="A730" s="195" t="s">
        <v>2177</v>
      </c>
      <c r="B730" s="204" t="s">
        <v>3778</v>
      </c>
      <c r="C730" s="169" t="s">
        <v>2575</v>
      </c>
      <c r="D730" s="169" t="s">
        <v>3670</v>
      </c>
      <c r="E730" s="172" t="s">
        <v>2178</v>
      </c>
      <c r="F730" s="172" t="s">
        <v>2176</v>
      </c>
      <c r="G730" s="250" t="s">
        <v>1091</v>
      </c>
      <c r="H730" s="250" t="s">
        <v>3900</v>
      </c>
      <c r="I730" s="175" t="s">
        <v>2179</v>
      </c>
      <c r="J730" s="263" t="s">
        <v>3391</v>
      </c>
      <c r="K730" s="184" t="s">
        <v>3392</v>
      </c>
      <c r="L730" s="6" t="s">
        <v>2942</v>
      </c>
      <c r="M730" s="167"/>
      <c r="N730" s="218">
        <v>150.68</v>
      </c>
      <c r="O730" s="219">
        <v>3000</v>
      </c>
      <c r="P730" s="219">
        <v>1516.26</v>
      </c>
      <c r="Q730" s="219">
        <v>1000</v>
      </c>
      <c r="R730" s="219">
        <v>1000</v>
      </c>
      <c r="S730" s="220">
        <v>1000</v>
      </c>
      <c r="T730" s="490">
        <f t="shared" si="66"/>
        <v>849.31999999999994</v>
      </c>
      <c r="U730" s="221">
        <f t="shared" si="67"/>
        <v>5.636580833554552</v>
      </c>
      <c r="V730" s="490">
        <f t="shared" si="68"/>
        <v>-2000</v>
      </c>
      <c r="W730" s="221">
        <f t="shared" si="69"/>
        <v>-0.66666666666666663</v>
      </c>
      <c r="X730" s="490">
        <f t="shared" si="70"/>
        <v>-516.26</v>
      </c>
      <c r="Y730" s="221">
        <f t="shared" si="71"/>
        <v>-0.34048250300080463</v>
      </c>
    </row>
    <row r="731" spans="1:25" ht="18" customHeight="1">
      <c r="A731" s="187" t="s">
        <v>2180</v>
      </c>
      <c r="B731" s="213" t="s">
        <v>2181</v>
      </c>
      <c r="C731" s="214" t="s">
        <v>3671</v>
      </c>
      <c r="D731" s="214" t="s">
        <v>3672</v>
      </c>
      <c r="E731" s="215" t="s">
        <v>3901</v>
      </c>
      <c r="F731" s="215" t="s">
        <v>2182</v>
      </c>
      <c r="G731" s="249"/>
      <c r="H731" s="249"/>
      <c r="I731" s="216"/>
      <c r="J731" s="262"/>
      <c r="K731" s="217"/>
      <c r="L731" s="282"/>
      <c r="M731" s="228"/>
      <c r="N731" s="218">
        <v>0</v>
      </c>
      <c r="O731" s="219">
        <v>0</v>
      </c>
      <c r="P731" s="219">
        <v>0</v>
      </c>
      <c r="Q731" s="219">
        <v>0</v>
      </c>
      <c r="R731" s="219">
        <v>0</v>
      </c>
      <c r="S731" s="220">
        <v>0</v>
      </c>
      <c r="T731" s="490">
        <f t="shared" si="66"/>
        <v>0</v>
      </c>
      <c r="U731" s="221" t="str">
        <f t="shared" si="67"/>
        <v/>
      </c>
      <c r="V731" s="490">
        <f t="shared" si="68"/>
        <v>0</v>
      </c>
      <c r="W731" s="221" t="str">
        <f t="shared" si="69"/>
        <v/>
      </c>
      <c r="X731" s="490">
        <f t="shared" si="70"/>
        <v>0</v>
      </c>
      <c r="Y731" s="221" t="str">
        <f t="shared" si="71"/>
        <v/>
      </c>
    </row>
    <row r="732" spans="1:25" ht="18" customHeight="1">
      <c r="A732" s="196" t="s">
        <v>2184</v>
      </c>
      <c r="B732" s="205" t="s">
        <v>2181</v>
      </c>
      <c r="C732" s="170" t="s">
        <v>3673</v>
      </c>
      <c r="D732" s="170" t="s">
        <v>3672</v>
      </c>
      <c r="E732" s="156" t="s">
        <v>2183</v>
      </c>
      <c r="F732" s="156" t="s">
        <v>2182</v>
      </c>
      <c r="G732" s="250"/>
      <c r="H732" s="250"/>
      <c r="I732" s="175"/>
      <c r="J732" s="263"/>
      <c r="K732" s="184"/>
      <c r="M732" s="167"/>
      <c r="N732" s="218">
        <v>0</v>
      </c>
      <c r="O732" s="219">
        <v>0</v>
      </c>
      <c r="P732" s="219">
        <v>0</v>
      </c>
      <c r="Q732" s="219">
        <v>0</v>
      </c>
      <c r="R732" s="219">
        <v>0</v>
      </c>
      <c r="S732" s="220">
        <v>0</v>
      </c>
      <c r="T732" s="490">
        <f t="shared" si="66"/>
        <v>0</v>
      </c>
      <c r="U732" s="221" t="str">
        <f t="shared" si="67"/>
        <v/>
      </c>
      <c r="V732" s="490">
        <f t="shared" si="68"/>
        <v>0</v>
      </c>
      <c r="W732" s="221" t="str">
        <f t="shared" si="69"/>
        <v/>
      </c>
      <c r="X732" s="490">
        <f t="shared" si="70"/>
        <v>0</v>
      </c>
      <c r="Y732" s="221" t="str">
        <f t="shared" si="71"/>
        <v/>
      </c>
    </row>
    <row r="733" spans="1:25" ht="26.25" customHeight="1">
      <c r="A733" s="195" t="s">
        <v>3902</v>
      </c>
      <c r="B733" s="204" t="s">
        <v>2181</v>
      </c>
      <c r="C733" s="169" t="s">
        <v>3673</v>
      </c>
      <c r="D733" s="169" t="s">
        <v>3310</v>
      </c>
      <c r="E733" s="150" t="s">
        <v>5355</v>
      </c>
      <c r="F733" s="150" t="s">
        <v>5356</v>
      </c>
      <c r="G733" s="250" t="s">
        <v>322</v>
      </c>
      <c r="H733" s="250" t="s">
        <v>3903</v>
      </c>
      <c r="I733" s="175" t="s">
        <v>3904</v>
      </c>
      <c r="J733" s="263" t="s">
        <v>2188</v>
      </c>
      <c r="K733" s="184" t="s">
        <v>2192</v>
      </c>
      <c r="L733" s="6" t="s">
        <v>2187</v>
      </c>
      <c r="M733" s="167"/>
      <c r="N733" s="218">
        <v>0</v>
      </c>
      <c r="O733" s="219">
        <v>0</v>
      </c>
      <c r="P733" s="219">
        <v>4764.05</v>
      </c>
      <c r="Q733" s="219">
        <v>0</v>
      </c>
      <c r="R733" s="219">
        <v>0</v>
      </c>
      <c r="S733" s="220">
        <v>0</v>
      </c>
      <c r="T733" s="490">
        <f t="shared" si="66"/>
        <v>0</v>
      </c>
      <c r="U733" s="221" t="str">
        <f t="shared" si="67"/>
        <v/>
      </c>
      <c r="V733" s="490">
        <f t="shared" si="68"/>
        <v>0</v>
      </c>
      <c r="W733" s="221" t="str">
        <f t="shared" si="69"/>
        <v/>
      </c>
      <c r="X733" s="490">
        <f t="shared" si="70"/>
        <v>-4764.05</v>
      </c>
      <c r="Y733" s="221">
        <f t="shared" si="71"/>
        <v>-1</v>
      </c>
    </row>
    <row r="734" spans="1:25" ht="26.25" customHeight="1">
      <c r="A734" s="195" t="s">
        <v>3905</v>
      </c>
      <c r="B734" s="204" t="s">
        <v>2181</v>
      </c>
      <c r="C734" s="169" t="s">
        <v>3673</v>
      </c>
      <c r="D734" s="169" t="s">
        <v>1735</v>
      </c>
      <c r="E734" s="150" t="s">
        <v>3906</v>
      </c>
      <c r="F734" s="150" t="s">
        <v>3907</v>
      </c>
      <c r="G734" s="250" t="s">
        <v>326</v>
      </c>
      <c r="H734" s="250" t="s">
        <v>3908</v>
      </c>
      <c r="I734" s="175" t="s">
        <v>3909</v>
      </c>
      <c r="J734" s="263" t="s">
        <v>2188</v>
      </c>
      <c r="K734" s="184" t="s">
        <v>2192</v>
      </c>
      <c r="L734" s="6" t="s">
        <v>2187</v>
      </c>
      <c r="M734" s="167"/>
      <c r="N734" s="218">
        <v>202398.2</v>
      </c>
      <c r="O734" s="219">
        <v>0</v>
      </c>
      <c r="P734" s="219">
        <v>0</v>
      </c>
      <c r="Q734" s="219">
        <v>0</v>
      </c>
      <c r="R734" s="219">
        <v>0</v>
      </c>
      <c r="S734" s="220">
        <v>0</v>
      </c>
      <c r="T734" s="490">
        <f t="shared" si="66"/>
        <v>-202398.2</v>
      </c>
      <c r="U734" s="221">
        <f t="shared" si="67"/>
        <v>-1</v>
      </c>
      <c r="V734" s="490">
        <f t="shared" si="68"/>
        <v>0</v>
      </c>
      <c r="W734" s="221" t="str">
        <f t="shared" si="69"/>
        <v/>
      </c>
      <c r="X734" s="490">
        <f t="shared" si="70"/>
        <v>0</v>
      </c>
      <c r="Y734" s="221" t="str">
        <f t="shared" si="71"/>
        <v/>
      </c>
    </row>
    <row r="735" spans="1:25" ht="26.25" customHeight="1">
      <c r="A735" s="195" t="s">
        <v>3910</v>
      </c>
      <c r="B735" s="204" t="s">
        <v>2181</v>
      </c>
      <c r="C735" s="169" t="s">
        <v>3673</v>
      </c>
      <c r="D735" s="169" t="s">
        <v>1736</v>
      </c>
      <c r="E735" s="150" t="s">
        <v>3911</v>
      </c>
      <c r="F735" s="150" t="s">
        <v>3912</v>
      </c>
      <c r="G735" s="250" t="s">
        <v>329</v>
      </c>
      <c r="H735" s="250" t="s">
        <v>3913</v>
      </c>
      <c r="I735" s="175" t="s">
        <v>3914</v>
      </c>
      <c r="J735" s="263" t="s">
        <v>2188</v>
      </c>
      <c r="K735" s="184" t="s">
        <v>2192</v>
      </c>
      <c r="L735" s="6" t="s">
        <v>2187</v>
      </c>
      <c r="M735" s="167"/>
      <c r="N735" s="218">
        <v>3675.48</v>
      </c>
      <c r="O735" s="219">
        <v>0</v>
      </c>
      <c r="P735" s="219">
        <v>304</v>
      </c>
      <c r="Q735" s="219">
        <v>0</v>
      </c>
      <c r="R735" s="219">
        <v>0</v>
      </c>
      <c r="S735" s="220">
        <v>0</v>
      </c>
      <c r="T735" s="490">
        <f t="shared" si="66"/>
        <v>-3675.48</v>
      </c>
      <c r="U735" s="221">
        <f t="shared" si="67"/>
        <v>-1</v>
      </c>
      <c r="V735" s="490">
        <f t="shared" si="68"/>
        <v>0</v>
      </c>
      <c r="W735" s="221" t="str">
        <f t="shared" si="69"/>
        <v/>
      </c>
      <c r="X735" s="490">
        <f t="shared" si="70"/>
        <v>-304</v>
      </c>
      <c r="Y735" s="221">
        <f t="shared" si="71"/>
        <v>-1</v>
      </c>
    </row>
    <row r="736" spans="1:25" ht="26.25" customHeight="1">
      <c r="A736" s="195" t="s">
        <v>3915</v>
      </c>
      <c r="B736" s="204" t="s">
        <v>2181</v>
      </c>
      <c r="C736" s="169" t="s">
        <v>3673</v>
      </c>
      <c r="D736" s="169" t="s">
        <v>2910</v>
      </c>
      <c r="E736" s="150" t="s">
        <v>3916</v>
      </c>
      <c r="F736" s="150" t="s">
        <v>3917</v>
      </c>
      <c r="G736" s="250" t="s">
        <v>332</v>
      </c>
      <c r="H736" s="250" t="s">
        <v>3918</v>
      </c>
      <c r="I736" s="175" t="s">
        <v>3919</v>
      </c>
      <c r="J736" s="263" t="s">
        <v>2188</v>
      </c>
      <c r="K736" s="184" t="s">
        <v>2192</v>
      </c>
      <c r="L736" s="6" t="s">
        <v>2187</v>
      </c>
      <c r="M736" s="167"/>
      <c r="N736" s="218">
        <v>13971</v>
      </c>
      <c r="O736" s="219">
        <v>0</v>
      </c>
      <c r="P736" s="219">
        <v>49702.97</v>
      </c>
      <c r="Q736" s="219">
        <v>0</v>
      </c>
      <c r="R736" s="219">
        <v>0</v>
      </c>
      <c r="S736" s="220">
        <v>0</v>
      </c>
      <c r="T736" s="490">
        <f t="shared" si="66"/>
        <v>-13971</v>
      </c>
      <c r="U736" s="221">
        <f t="shared" si="67"/>
        <v>-1</v>
      </c>
      <c r="V736" s="490">
        <f t="shared" si="68"/>
        <v>0</v>
      </c>
      <c r="W736" s="221" t="str">
        <f t="shared" si="69"/>
        <v/>
      </c>
      <c r="X736" s="490">
        <f t="shared" si="70"/>
        <v>-49702.97</v>
      </c>
      <c r="Y736" s="221">
        <f t="shared" si="71"/>
        <v>-1</v>
      </c>
    </row>
    <row r="737" spans="1:25" ht="36.75" customHeight="1">
      <c r="A737" s="195" t="s">
        <v>3920</v>
      </c>
      <c r="B737" s="204" t="s">
        <v>2181</v>
      </c>
      <c r="C737" s="169" t="s">
        <v>3673</v>
      </c>
      <c r="D737" s="169" t="s">
        <v>2574</v>
      </c>
      <c r="E737" s="150" t="s">
        <v>3921</v>
      </c>
      <c r="F737" s="150" t="s">
        <v>3922</v>
      </c>
      <c r="G737" s="250" t="s">
        <v>335</v>
      </c>
      <c r="H737" s="250" t="s">
        <v>3923</v>
      </c>
      <c r="I737" s="175" t="s">
        <v>3924</v>
      </c>
      <c r="J737" s="263" t="s">
        <v>2188</v>
      </c>
      <c r="K737" s="184" t="s">
        <v>2192</v>
      </c>
      <c r="L737" s="6" t="s">
        <v>2187</v>
      </c>
      <c r="M737" s="167"/>
      <c r="N737" s="218">
        <v>0</v>
      </c>
      <c r="O737" s="219">
        <v>0</v>
      </c>
      <c r="P737" s="219">
        <v>1117.2</v>
      </c>
      <c r="Q737" s="219">
        <v>0</v>
      </c>
      <c r="R737" s="219">
        <v>0</v>
      </c>
      <c r="S737" s="220">
        <v>0</v>
      </c>
      <c r="T737" s="490">
        <f t="shared" si="66"/>
        <v>0</v>
      </c>
      <c r="U737" s="221" t="str">
        <f t="shared" si="67"/>
        <v/>
      </c>
      <c r="V737" s="490">
        <f t="shared" si="68"/>
        <v>0</v>
      </c>
      <c r="W737" s="221" t="str">
        <f t="shared" si="69"/>
        <v/>
      </c>
      <c r="X737" s="490">
        <f t="shared" si="70"/>
        <v>-1117.2</v>
      </c>
      <c r="Y737" s="221">
        <f t="shared" si="71"/>
        <v>-1</v>
      </c>
    </row>
    <row r="738" spans="1:25" ht="36.75" customHeight="1">
      <c r="A738" s="195" t="s">
        <v>3925</v>
      </c>
      <c r="B738" s="204" t="s">
        <v>2181</v>
      </c>
      <c r="C738" s="169" t="s">
        <v>3673</v>
      </c>
      <c r="D738" s="169" t="s">
        <v>2911</v>
      </c>
      <c r="E738" s="150" t="s">
        <v>3926</v>
      </c>
      <c r="F738" s="150" t="s">
        <v>3927</v>
      </c>
      <c r="G738" s="250" t="s">
        <v>337</v>
      </c>
      <c r="H738" s="250" t="s">
        <v>3928</v>
      </c>
      <c r="I738" s="175" t="s">
        <v>3929</v>
      </c>
      <c r="J738" s="263" t="s">
        <v>2188</v>
      </c>
      <c r="K738" s="184" t="s">
        <v>2192</v>
      </c>
      <c r="L738" s="6" t="s">
        <v>2187</v>
      </c>
      <c r="M738" s="167"/>
      <c r="N738" s="218">
        <v>461.44</v>
      </c>
      <c r="O738" s="219">
        <v>0</v>
      </c>
      <c r="P738" s="219">
        <v>38058.119999999995</v>
      </c>
      <c r="Q738" s="219">
        <v>0</v>
      </c>
      <c r="R738" s="219">
        <v>0</v>
      </c>
      <c r="S738" s="220">
        <v>0</v>
      </c>
      <c r="T738" s="490">
        <f t="shared" si="66"/>
        <v>-461.44</v>
      </c>
      <c r="U738" s="221">
        <f t="shared" si="67"/>
        <v>-1</v>
      </c>
      <c r="V738" s="490">
        <f t="shared" si="68"/>
        <v>0</v>
      </c>
      <c r="W738" s="221" t="str">
        <f t="shared" si="69"/>
        <v/>
      </c>
      <c r="X738" s="490">
        <f t="shared" si="70"/>
        <v>-38058.119999999995</v>
      </c>
      <c r="Y738" s="221">
        <f t="shared" si="71"/>
        <v>-1</v>
      </c>
    </row>
    <row r="739" spans="1:25" ht="36.75" customHeight="1">
      <c r="A739" s="195" t="s">
        <v>3930</v>
      </c>
      <c r="B739" s="204" t="s">
        <v>2181</v>
      </c>
      <c r="C739" s="169" t="s">
        <v>3673</v>
      </c>
      <c r="D739" s="169" t="s">
        <v>2913</v>
      </c>
      <c r="E739" s="150" t="s">
        <v>3931</v>
      </c>
      <c r="F739" s="150" t="s">
        <v>3932</v>
      </c>
      <c r="G739" s="250" t="s">
        <v>339</v>
      </c>
      <c r="H739" s="250" t="s">
        <v>3933</v>
      </c>
      <c r="I739" s="175" t="s">
        <v>3934</v>
      </c>
      <c r="J739" s="263" t="s">
        <v>2188</v>
      </c>
      <c r="K739" s="184" t="s">
        <v>2192</v>
      </c>
      <c r="L739" s="6" t="s">
        <v>2187</v>
      </c>
      <c r="M739" s="167"/>
      <c r="N739" s="218">
        <v>68.599999999999994</v>
      </c>
      <c r="O739" s="219">
        <v>0</v>
      </c>
      <c r="P739" s="219">
        <v>7603.869999999999</v>
      </c>
      <c r="Q739" s="219">
        <v>0</v>
      </c>
      <c r="R739" s="219">
        <v>0</v>
      </c>
      <c r="S739" s="220">
        <v>0</v>
      </c>
      <c r="T739" s="490">
        <f t="shared" si="66"/>
        <v>-68.599999999999994</v>
      </c>
      <c r="U739" s="221">
        <f t="shared" si="67"/>
        <v>-1</v>
      </c>
      <c r="V739" s="490">
        <f t="shared" si="68"/>
        <v>0</v>
      </c>
      <c r="W739" s="221" t="str">
        <f t="shared" si="69"/>
        <v/>
      </c>
      <c r="X739" s="490">
        <f t="shared" si="70"/>
        <v>-7603.869999999999</v>
      </c>
      <c r="Y739" s="221">
        <f t="shared" si="71"/>
        <v>-1</v>
      </c>
    </row>
    <row r="740" spans="1:25" ht="36.75" customHeight="1">
      <c r="A740" s="195" t="s">
        <v>3935</v>
      </c>
      <c r="B740" s="204" t="s">
        <v>2181</v>
      </c>
      <c r="C740" s="169" t="s">
        <v>3673</v>
      </c>
      <c r="D740" s="169" t="s">
        <v>2915</v>
      </c>
      <c r="E740" s="150" t="s">
        <v>3936</v>
      </c>
      <c r="F740" s="150" t="s">
        <v>3937</v>
      </c>
      <c r="G740" s="250" t="s">
        <v>342</v>
      </c>
      <c r="H740" s="250" t="s">
        <v>3938</v>
      </c>
      <c r="I740" s="175" t="s">
        <v>3939</v>
      </c>
      <c r="J740" s="263" t="s">
        <v>2188</v>
      </c>
      <c r="K740" s="184" t="s">
        <v>2192</v>
      </c>
      <c r="L740" s="6" t="s">
        <v>2187</v>
      </c>
      <c r="M740" s="167"/>
      <c r="N740" s="218">
        <v>310433.21999999997</v>
      </c>
      <c r="O740" s="219">
        <v>0</v>
      </c>
      <c r="P740" s="219">
        <v>395858.98</v>
      </c>
      <c r="Q740" s="219">
        <v>0</v>
      </c>
      <c r="R740" s="219">
        <v>0</v>
      </c>
      <c r="S740" s="220">
        <v>0</v>
      </c>
      <c r="T740" s="490">
        <f t="shared" si="66"/>
        <v>-310433.21999999997</v>
      </c>
      <c r="U740" s="221">
        <f t="shared" si="67"/>
        <v>-1</v>
      </c>
      <c r="V740" s="490">
        <f t="shared" si="68"/>
        <v>0</v>
      </c>
      <c r="W740" s="221" t="str">
        <f t="shared" si="69"/>
        <v/>
      </c>
      <c r="X740" s="490">
        <f t="shared" si="70"/>
        <v>-395858.98</v>
      </c>
      <c r="Y740" s="221">
        <f t="shared" si="71"/>
        <v>-1</v>
      </c>
    </row>
    <row r="741" spans="1:25" ht="18" customHeight="1">
      <c r="A741" s="195" t="s">
        <v>3940</v>
      </c>
      <c r="B741" s="204" t="s">
        <v>2181</v>
      </c>
      <c r="C741" s="169" t="s">
        <v>3673</v>
      </c>
      <c r="D741" s="169" t="s">
        <v>3941</v>
      </c>
      <c r="E741" s="150" t="s">
        <v>5311</v>
      </c>
      <c r="F741" s="150" t="s">
        <v>5637</v>
      </c>
      <c r="G741" s="250" t="s">
        <v>344</v>
      </c>
      <c r="H741" s="250" t="s">
        <v>2185</v>
      </c>
      <c r="I741" s="175" t="s">
        <v>2186</v>
      </c>
      <c r="J741" s="263" t="s">
        <v>2188</v>
      </c>
      <c r="K741" s="184" t="s">
        <v>2192</v>
      </c>
      <c r="L741" s="6" t="s">
        <v>2187</v>
      </c>
      <c r="M741" s="167"/>
      <c r="N741" s="218">
        <v>988450.08</v>
      </c>
      <c r="O741" s="219">
        <v>0</v>
      </c>
      <c r="P741" s="219">
        <v>685906.27</v>
      </c>
      <c r="Q741" s="219">
        <v>0</v>
      </c>
      <c r="R741" s="219">
        <v>0</v>
      </c>
      <c r="S741" s="220">
        <v>0</v>
      </c>
      <c r="T741" s="490">
        <f t="shared" si="66"/>
        <v>-988450.08</v>
      </c>
      <c r="U741" s="221">
        <f t="shared" si="67"/>
        <v>-1</v>
      </c>
      <c r="V741" s="490">
        <f t="shared" si="68"/>
        <v>0</v>
      </c>
      <c r="W741" s="221" t="str">
        <f t="shared" si="69"/>
        <v/>
      </c>
      <c r="X741" s="490">
        <f t="shared" si="70"/>
        <v>-685906.27</v>
      </c>
      <c r="Y741" s="221">
        <f t="shared" si="71"/>
        <v>-1</v>
      </c>
    </row>
    <row r="742" spans="1:25" ht="18" customHeight="1">
      <c r="A742" s="195" t="s">
        <v>2189</v>
      </c>
      <c r="B742" s="204" t="s">
        <v>2181</v>
      </c>
      <c r="C742" s="169" t="s">
        <v>3673</v>
      </c>
      <c r="D742" s="169" t="s">
        <v>3680</v>
      </c>
      <c r="E742" s="150" t="s">
        <v>2191</v>
      </c>
      <c r="F742" s="152" t="s">
        <v>2190</v>
      </c>
      <c r="G742" s="250" t="s">
        <v>1418</v>
      </c>
      <c r="H742" s="250" t="s">
        <v>3684</v>
      </c>
      <c r="I742" s="175" t="s">
        <v>2192</v>
      </c>
      <c r="J742" s="263" t="s">
        <v>2188</v>
      </c>
      <c r="K742" s="184" t="s">
        <v>2192</v>
      </c>
      <c r="L742" s="6" t="s">
        <v>2187</v>
      </c>
      <c r="M742" s="167"/>
      <c r="N742" s="218">
        <v>549.48</v>
      </c>
      <c r="O742" s="219">
        <v>0</v>
      </c>
      <c r="P742" s="219">
        <v>225.28</v>
      </c>
      <c r="Q742" s="219">
        <v>500</v>
      </c>
      <c r="R742" s="219">
        <v>500</v>
      </c>
      <c r="S742" s="220">
        <v>500</v>
      </c>
      <c r="T742" s="490">
        <f t="shared" si="66"/>
        <v>-49.480000000000018</v>
      </c>
      <c r="U742" s="221">
        <f t="shared" si="67"/>
        <v>-9.0048773385746558E-2</v>
      </c>
      <c r="V742" s="490">
        <f t="shared" si="68"/>
        <v>500</v>
      </c>
      <c r="W742" s="221" t="str">
        <f t="shared" si="69"/>
        <v/>
      </c>
      <c r="X742" s="490">
        <f t="shared" si="70"/>
        <v>274.72000000000003</v>
      </c>
      <c r="Y742" s="221">
        <f t="shared" si="71"/>
        <v>1.2194602272727273</v>
      </c>
    </row>
    <row r="743" spans="1:25" ht="18" customHeight="1">
      <c r="A743" s="195" t="s">
        <v>2193</v>
      </c>
      <c r="B743" s="204" t="s">
        <v>2181</v>
      </c>
      <c r="C743" s="169" t="s">
        <v>3673</v>
      </c>
      <c r="D743" s="169" t="s">
        <v>3082</v>
      </c>
      <c r="E743" s="150" t="s">
        <v>5638</v>
      </c>
      <c r="F743" s="150" t="s">
        <v>2194</v>
      </c>
      <c r="G743" s="250" t="s">
        <v>1418</v>
      </c>
      <c r="H743" s="250" t="s">
        <v>3684</v>
      </c>
      <c r="I743" s="175" t="s">
        <v>2192</v>
      </c>
      <c r="J743" s="263" t="s">
        <v>2188</v>
      </c>
      <c r="K743" s="184" t="s">
        <v>2192</v>
      </c>
      <c r="L743" s="6" t="s">
        <v>2187</v>
      </c>
      <c r="M743" s="167"/>
      <c r="N743" s="218">
        <v>0</v>
      </c>
      <c r="O743" s="219">
        <v>0</v>
      </c>
      <c r="P743" s="219">
        <v>0</v>
      </c>
      <c r="Q743" s="219">
        <v>0</v>
      </c>
      <c r="R743" s="219">
        <v>0</v>
      </c>
      <c r="S743" s="220">
        <v>0</v>
      </c>
      <c r="T743" s="490">
        <f t="shared" si="66"/>
        <v>0</v>
      </c>
      <c r="U743" s="221" t="str">
        <f t="shared" si="67"/>
        <v/>
      </c>
      <c r="V743" s="490">
        <f t="shared" si="68"/>
        <v>0</v>
      </c>
      <c r="W743" s="221" t="str">
        <f t="shared" si="69"/>
        <v/>
      </c>
      <c r="X743" s="490">
        <f t="shared" si="70"/>
        <v>0</v>
      </c>
      <c r="Y743" s="221" t="str">
        <f t="shared" si="71"/>
        <v/>
      </c>
    </row>
    <row r="744" spans="1:25" ht="18" customHeight="1">
      <c r="A744" s="196" t="s">
        <v>2195</v>
      </c>
      <c r="B744" s="205" t="s">
        <v>2181</v>
      </c>
      <c r="C744" s="170" t="s">
        <v>3674</v>
      </c>
      <c r="D744" s="170" t="s">
        <v>3672</v>
      </c>
      <c r="E744" s="156" t="s">
        <v>2196</v>
      </c>
      <c r="F744" s="151" t="s">
        <v>3685</v>
      </c>
      <c r="G744" s="250"/>
      <c r="H744" s="250"/>
      <c r="I744" s="175"/>
      <c r="J744" s="263"/>
      <c r="K744" s="184"/>
      <c r="M744" s="167"/>
      <c r="N744" s="218">
        <v>0</v>
      </c>
      <c r="O744" s="219">
        <v>0</v>
      </c>
      <c r="P744" s="219">
        <v>0</v>
      </c>
      <c r="Q744" s="219">
        <v>0</v>
      </c>
      <c r="R744" s="219">
        <v>0</v>
      </c>
      <c r="S744" s="220">
        <v>0</v>
      </c>
      <c r="T744" s="490">
        <f t="shared" si="66"/>
        <v>0</v>
      </c>
      <c r="U744" s="221" t="str">
        <f t="shared" si="67"/>
        <v/>
      </c>
      <c r="V744" s="490">
        <f t="shared" si="68"/>
        <v>0</v>
      </c>
      <c r="W744" s="221" t="str">
        <f t="shared" si="69"/>
        <v/>
      </c>
      <c r="X744" s="490">
        <f t="shared" si="70"/>
        <v>0</v>
      </c>
      <c r="Y744" s="221" t="str">
        <f t="shared" si="71"/>
        <v/>
      </c>
    </row>
    <row r="745" spans="1:25" ht="26.25" customHeight="1">
      <c r="A745" s="195" t="s">
        <v>3686</v>
      </c>
      <c r="B745" s="204" t="s">
        <v>2181</v>
      </c>
      <c r="C745" s="169" t="s">
        <v>3674</v>
      </c>
      <c r="D745" s="169" t="s">
        <v>3310</v>
      </c>
      <c r="E745" s="152" t="s">
        <v>5357</v>
      </c>
      <c r="F745" s="152" t="s">
        <v>5358</v>
      </c>
      <c r="G745" s="250" t="s">
        <v>353</v>
      </c>
      <c r="H745" s="250" t="s">
        <v>3687</v>
      </c>
      <c r="I745" s="175" t="s">
        <v>3688</v>
      </c>
      <c r="J745" s="263" t="s">
        <v>2188</v>
      </c>
      <c r="K745" s="184" t="s">
        <v>2192</v>
      </c>
      <c r="L745" s="6" t="s">
        <v>2187</v>
      </c>
      <c r="M745" s="167"/>
      <c r="N745" s="218">
        <v>0</v>
      </c>
      <c r="O745" s="219">
        <v>0</v>
      </c>
      <c r="P745" s="219">
        <v>0</v>
      </c>
      <c r="Q745" s="219">
        <v>0</v>
      </c>
      <c r="R745" s="219">
        <v>0</v>
      </c>
      <c r="S745" s="220">
        <v>0</v>
      </c>
      <c r="T745" s="490">
        <f t="shared" si="66"/>
        <v>0</v>
      </c>
      <c r="U745" s="221" t="str">
        <f t="shared" si="67"/>
        <v/>
      </c>
      <c r="V745" s="490">
        <f t="shared" si="68"/>
        <v>0</v>
      </c>
      <c r="W745" s="221" t="str">
        <f t="shared" si="69"/>
        <v/>
      </c>
      <c r="X745" s="490">
        <f t="shared" si="70"/>
        <v>0</v>
      </c>
      <c r="Y745" s="221" t="str">
        <f t="shared" si="71"/>
        <v/>
      </c>
    </row>
    <row r="746" spans="1:25" ht="18" customHeight="1">
      <c r="A746" s="195" t="s">
        <v>3689</v>
      </c>
      <c r="B746" s="204" t="s">
        <v>2181</v>
      </c>
      <c r="C746" s="169" t="s">
        <v>3674</v>
      </c>
      <c r="D746" s="169" t="s">
        <v>1735</v>
      </c>
      <c r="E746" s="152" t="s">
        <v>3690</v>
      </c>
      <c r="F746" s="152" t="s">
        <v>3691</v>
      </c>
      <c r="G746" s="250" t="s">
        <v>355</v>
      </c>
      <c r="H746" s="250" t="s">
        <v>3692</v>
      </c>
      <c r="I746" s="175" t="s">
        <v>3693</v>
      </c>
      <c r="J746" s="263" t="s">
        <v>2188</v>
      </c>
      <c r="K746" s="184" t="s">
        <v>2192</v>
      </c>
      <c r="L746" s="6" t="s">
        <v>2187</v>
      </c>
      <c r="M746" s="167"/>
      <c r="N746" s="218">
        <v>0</v>
      </c>
      <c r="O746" s="219">
        <v>0</v>
      </c>
      <c r="P746" s="219">
        <v>0</v>
      </c>
      <c r="Q746" s="219">
        <v>0</v>
      </c>
      <c r="R746" s="219">
        <v>0</v>
      </c>
      <c r="S746" s="220">
        <v>0</v>
      </c>
      <c r="T746" s="490">
        <f t="shared" si="66"/>
        <v>0</v>
      </c>
      <c r="U746" s="221" t="str">
        <f t="shared" si="67"/>
        <v/>
      </c>
      <c r="V746" s="490">
        <f t="shared" si="68"/>
        <v>0</v>
      </c>
      <c r="W746" s="221" t="str">
        <f t="shared" si="69"/>
        <v/>
      </c>
      <c r="X746" s="490">
        <f t="shared" si="70"/>
        <v>0</v>
      </c>
      <c r="Y746" s="221" t="str">
        <f t="shared" si="71"/>
        <v/>
      </c>
    </row>
    <row r="747" spans="1:25" ht="26.25" customHeight="1">
      <c r="A747" s="195" t="s">
        <v>3694</v>
      </c>
      <c r="B747" s="204" t="s">
        <v>2181</v>
      </c>
      <c r="C747" s="169" t="s">
        <v>3674</v>
      </c>
      <c r="D747" s="169" t="s">
        <v>1736</v>
      </c>
      <c r="E747" s="152" t="s">
        <v>3695</v>
      </c>
      <c r="F747" s="152" t="s">
        <v>3696</v>
      </c>
      <c r="G747" s="250" t="s">
        <v>357</v>
      </c>
      <c r="H747" s="250" t="s">
        <v>3697</v>
      </c>
      <c r="I747" s="175" t="s">
        <v>3698</v>
      </c>
      <c r="J747" s="263" t="s">
        <v>2188</v>
      </c>
      <c r="K747" s="184" t="s">
        <v>2192</v>
      </c>
      <c r="L747" s="6" t="s">
        <v>2187</v>
      </c>
      <c r="M747" s="167"/>
      <c r="N747" s="218">
        <v>0</v>
      </c>
      <c r="O747" s="219">
        <v>0</v>
      </c>
      <c r="P747" s="219">
        <v>0</v>
      </c>
      <c r="Q747" s="219">
        <v>0</v>
      </c>
      <c r="R747" s="219">
        <v>0</v>
      </c>
      <c r="S747" s="220">
        <v>0</v>
      </c>
      <c r="T747" s="490">
        <f t="shared" si="66"/>
        <v>0</v>
      </c>
      <c r="U747" s="221" t="str">
        <f t="shared" si="67"/>
        <v/>
      </c>
      <c r="V747" s="490">
        <f t="shared" si="68"/>
        <v>0</v>
      </c>
      <c r="W747" s="221" t="str">
        <f t="shared" si="69"/>
        <v/>
      </c>
      <c r="X747" s="490">
        <f t="shared" si="70"/>
        <v>0</v>
      </c>
      <c r="Y747" s="221" t="str">
        <f t="shared" si="71"/>
        <v/>
      </c>
    </row>
    <row r="748" spans="1:25" ht="26.25" customHeight="1">
      <c r="A748" s="195" t="s">
        <v>3699</v>
      </c>
      <c r="B748" s="204" t="s">
        <v>2181</v>
      </c>
      <c r="C748" s="169" t="s">
        <v>3674</v>
      </c>
      <c r="D748" s="169" t="s">
        <v>2910</v>
      </c>
      <c r="E748" s="152" t="s">
        <v>3700</v>
      </c>
      <c r="F748" s="152" t="s">
        <v>3701</v>
      </c>
      <c r="G748" s="250" t="s">
        <v>1408</v>
      </c>
      <c r="H748" s="250" t="s">
        <v>3702</v>
      </c>
      <c r="I748" s="175" t="s">
        <v>3703</v>
      </c>
      <c r="J748" s="263" t="s">
        <v>2188</v>
      </c>
      <c r="K748" s="184" t="s">
        <v>2192</v>
      </c>
      <c r="L748" s="6" t="s">
        <v>2187</v>
      </c>
      <c r="M748" s="167"/>
      <c r="N748" s="218">
        <v>0</v>
      </c>
      <c r="O748" s="219">
        <v>0</v>
      </c>
      <c r="P748" s="219">
        <v>0</v>
      </c>
      <c r="Q748" s="219">
        <v>0</v>
      </c>
      <c r="R748" s="219">
        <v>0</v>
      </c>
      <c r="S748" s="220">
        <v>0</v>
      </c>
      <c r="T748" s="490">
        <f t="shared" si="66"/>
        <v>0</v>
      </c>
      <c r="U748" s="221" t="str">
        <f t="shared" si="67"/>
        <v/>
      </c>
      <c r="V748" s="490">
        <f t="shared" si="68"/>
        <v>0</v>
      </c>
      <c r="W748" s="221" t="str">
        <f t="shared" si="69"/>
        <v/>
      </c>
      <c r="X748" s="490">
        <f t="shared" si="70"/>
        <v>0</v>
      </c>
      <c r="Y748" s="221" t="str">
        <f t="shared" si="71"/>
        <v/>
      </c>
    </row>
    <row r="749" spans="1:25" ht="26.25" customHeight="1">
      <c r="A749" s="195" t="s">
        <v>3704</v>
      </c>
      <c r="B749" s="204" t="s">
        <v>2181</v>
      </c>
      <c r="C749" s="169" t="s">
        <v>3674</v>
      </c>
      <c r="D749" s="169" t="s">
        <v>2574</v>
      </c>
      <c r="E749" s="152" t="s">
        <v>5280</v>
      </c>
      <c r="F749" s="152" t="s">
        <v>3084</v>
      </c>
      <c r="G749" s="250" t="s">
        <v>1410</v>
      </c>
      <c r="H749" s="250" t="s">
        <v>3085</v>
      </c>
      <c r="I749" s="175" t="s">
        <v>3086</v>
      </c>
      <c r="J749" s="263" t="s">
        <v>2188</v>
      </c>
      <c r="K749" s="184" t="s">
        <v>2192</v>
      </c>
      <c r="L749" s="6" t="s">
        <v>2187</v>
      </c>
      <c r="M749" s="167"/>
      <c r="N749" s="218">
        <v>0</v>
      </c>
      <c r="O749" s="219">
        <v>0</v>
      </c>
      <c r="P749" s="219">
        <v>0</v>
      </c>
      <c r="Q749" s="219">
        <v>0</v>
      </c>
      <c r="R749" s="219">
        <v>0</v>
      </c>
      <c r="S749" s="220">
        <v>0</v>
      </c>
      <c r="T749" s="490">
        <f t="shared" si="66"/>
        <v>0</v>
      </c>
      <c r="U749" s="221" t="str">
        <f t="shared" si="67"/>
        <v/>
      </c>
      <c r="V749" s="490">
        <f t="shared" si="68"/>
        <v>0</v>
      </c>
      <c r="W749" s="221" t="str">
        <f t="shared" si="69"/>
        <v/>
      </c>
      <c r="X749" s="490">
        <f t="shared" si="70"/>
        <v>0</v>
      </c>
      <c r="Y749" s="221" t="str">
        <f t="shared" si="71"/>
        <v/>
      </c>
    </row>
    <row r="750" spans="1:25" ht="26.25" customHeight="1">
      <c r="A750" s="195" t="s">
        <v>3087</v>
      </c>
      <c r="B750" s="204" t="s">
        <v>2181</v>
      </c>
      <c r="C750" s="169" t="s">
        <v>3674</v>
      </c>
      <c r="D750" s="169" t="s">
        <v>2911</v>
      </c>
      <c r="E750" s="152" t="s">
        <v>5281</v>
      </c>
      <c r="F750" s="152" t="s">
        <v>3088</v>
      </c>
      <c r="G750" s="250" t="s">
        <v>1413</v>
      </c>
      <c r="H750" s="250" t="s">
        <v>3089</v>
      </c>
      <c r="I750" s="175" t="s">
        <v>3090</v>
      </c>
      <c r="J750" s="263" t="s">
        <v>2188</v>
      </c>
      <c r="K750" s="184" t="s">
        <v>2192</v>
      </c>
      <c r="L750" s="6" t="s">
        <v>2187</v>
      </c>
      <c r="M750" s="167"/>
      <c r="N750" s="218">
        <v>2732.8</v>
      </c>
      <c r="O750" s="219">
        <v>0</v>
      </c>
      <c r="P750" s="219">
        <v>0</v>
      </c>
      <c r="Q750" s="219">
        <v>0</v>
      </c>
      <c r="R750" s="219">
        <v>0</v>
      </c>
      <c r="S750" s="220">
        <v>0</v>
      </c>
      <c r="T750" s="490">
        <f t="shared" si="66"/>
        <v>-2732.8</v>
      </c>
      <c r="U750" s="221">
        <f t="shared" si="67"/>
        <v>-1</v>
      </c>
      <c r="V750" s="490">
        <f t="shared" si="68"/>
        <v>0</v>
      </c>
      <c r="W750" s="221" t="str">
        <f t="shared" si="69"/>
        <v/>
      </c>
      <c r="X750" s="490">
        <f t="shared" si="70"/>
        <v>0</v>
      </c>
      <c r="Y750" s="221" t="str">
        <f t="shared" si="71"/>
        <v/>
      </c>
    </row>
    <row r="751" spans="1:25" ht="14.25" customHeight="1">
      <c r="A751" s="195" t="s">
        <v>3091</v>
      </c>
      <c r="B751" s="204" t="s">
        <v>2181</v>
      </c>
      <c r="C751" s="169" t="s">
        <v>3674</v>
      </c>
      <c r="D751" s="169" t="s">
        <v>2913</v>
      </c>
      <c r="E751" s="152" t="s">
        <v>3092</v>
      </c>
      <c r="F751" s="152" t="s">
        <v>3093</v>
      </c>
      <c r="G751" s="250" t="s">
        <v>1415</v>
      </c>
      <c r="H751" s="250" t="s">
        <v>2197</v>
      </c>
      <c r="I751" s="175" t="s">
        <v>3094</v>
      </c>
      <c r="J751" s="263" t="s">
        <v>2188</v>
      </c>
      <c r="K751" s="184" t="s">
        <v>2192</v>
      </c>
      <c r="L751" s="6" t="s">
        <v>2187</v>
      </c>
      <c r="M751" s="167"/>
      <c r="N751" s="218">
        <v>159230.51999999999</v>
      </c>
      <c r="O751" s="219">
        <v>0</v>
      </c>
      <c r="P751" s="219">
        <v>1645470.93</v>
      </c>
      <c r="Q751" s="219">
        <v>0</v>
      </c>
      <c r="R751" s="219">
        <v>0</v>
      </c>
      <c r="S751" s="220">
        <v>0</v>
      </c>
      <c r="T751" s="490">
        <f t="shared" si="66"/>
        <v>-159230.51999999999</v>
      </c>
      <c r="U751" s="221">
        <f t="shared" si="67"/>
        <v>-1</v>
      </c>
      <c r="V751" s="490">
        <f t="shared" si="68"/>
        <v>0</v>
      </c>
      <c r="W751" s="221" t="str">
        <f t="shared" si="69"/>
        <v/>
      </c>
      <c r="X751" s="490">
        <f t="shared" si="70"/>
        <v>-1645470.93</v>
      </c>
      <c r="Y751" s="221">
        <f t="shared" si="71"/>
        <v>-1</v>
      </c>
    </row>
    <row r="752" spans="1:25" ht="26.25" customHeight="1">
      <c r="A752" s="196" t="s">
        <v>3095</v>
      </c>
      <c r="B752" s="205" t="s">
        <v>2181</v>
      </c>
      <c r="C752" s="170" t="s">
        <v>3343</v>
      </c>
      <c r="D752" s="170" t="s">
        <v>3672</v>
      </c>
      <c r="E752" s="156" t="s">
        <v>3096</v>
      </c>
      <c r="F752" s="156" t="s">
        <v>3097</v>
      </c>
      <c r="G752" s="250"/>
      <c r="H752" s="250"/>
      <c r="I752" s="175"/>
      <c r="J752" s="263"/>
      <c r="K752" s="184"/>
      <c r="M752" s="167"/>
      <c r="N752" s="218">
        <v>0</v>
      </c>
      <c r="O752" s="219">
        <v>0</v>
      </c>
      <c r="P752" s="219">
        <v>0</v>
      </c>
      <c r="Q752" s="219">
        <v>0</v>
      </c>
      <c r="R752" s="219">
        <v>0</v>
      </c>
      <c r="S752" s="220">
        <v>0</v>
      </c>
      <c r="T752" s="490">
        <f t="shared" si="66"/>
        <v>0</v>
      </c>
      <c r="U752" s="221" t="str">
        <f t="shared" si="67"/>
        <v/>
      </c>
      <c r="V752" s="490">
        <f t="shared" si="68"/>
        <v>0</v>
      </c>
      <c r="W752" s="221" t="str">
        <f t="shared" si="69"/>
        <v/>
      </c>
      <c r="X752" s="490">
        <f t="shared" si="70"/>
        <v>0</v>
      </c>
      <c r="Y752" s="221" t="str">
        <f t="shared" si="71"/>
        <v/>
      </c>
    </row>
    <row r="753" spans="1:25" ht="26.25" customHeight="1">
      <c r="A753" s="195" t="s">
        <v>3098</v>
      </c>
      <c r="B753" s="204" t="s">
        <v>2181</v>
      </c>
      <c r="C753" s="169" t="s">
        <v>3343</v>
      </c>
      <c r="D753" s="169" t="s">
        <v>3670</v>
      </c>
      <c r="E753" s="152" t="s">
        <v>3096</v>
      </c>
      <c r="F753" s="152" t="s">
        <v>3097</v>
      </c>
      <c r="G753" s="250" t="s">
        <v>572</v>
      </c>
      <c r="H753" s="250" t="s">
        <v>3099</v>
      </c>
      <c r="I753" s="176" t="s">
        <v>3100</v>
      </c>
      <c r="J753" s="263" t="s">
        <v>2188</v>
      </c>
      <c r="K753" s="184" t="s">
        <v>2192</v>
      </c>
      <c r="L753" s="6" t="s">
        <v>2187</v>
      </c>
      <c r="M753" s="167"/>
      <c r="N753" s="218">
        <v>0</v>
      </c>
      <c r="O753" s="219">
        <v>0</v>
      </c>
      <c r="P753" s="219">
        <v>0</v>
      </c>
      <c r="Q753" s="219">
        <v>0</v>
      </c>
      <c r="R753" s="219">
        <v>0</v>
      </c>
      <c r="S753" s="220">
        <v>0</v>
      </c>
      <c r="T753" s="490">
        <f t="shared" si="66"/>
        <v>0</v>
      </c>
      <c r="U753" s="221" t="str">
        <f t="shared" si="67"/>
        <v/>
      </c>
      <c r="V753" s="490">
        <f t="shared" si="68"/>
        <v>0</v>
      </c>
      <c r="W753" s="221" t="str">
        <f t="shared" si="69"/>
        <v/>
      </c>
      <c r="X753" s="490">
        <f t="shared" si="70"/>
        <v>0</v>
      </c>
      <c r="Y753" s="221" t="str">
        <f t="shared" si="71"/>
        <v/>
      </c>
    </row>
    <row r="754" spans="1:25" ht="15.75" customHeight="1">
      <c r="A754" s="196" t="s">
        <v>2198</v>
      </c>
      <c r="B754" s="205" t="s">
        <v>2181</v>
      </c>
      <c r="C754" s="170" t="s">
        <v>3676</v>
      </c>
      <c r="D754" s="170" t="s">
        <v>3672</v>
      </c>
      <c r="E754" s="151" t="s">
        <v>2200</v>
      </c>
      <c r="F754" s="151" t="s">
        <v>2199</v>
      </c>
      <c r="G754" s="250"/>
      <c r="H754" s="250"/>
      <c r="I754" s="175"/>
      <c r="J754" s="263"/>
      <c r="K754" s="184"/>
      <c r="M754" s="167"/>
      <c r="N754" s="218">
        <v>0</v>
      </c>
      <c r="O754" s="219">
        <v>0</v>
      </c>
      <c r="P754" s="219">
        <v>0</v>
      </c>
      <c r="Q754" s="219">
        <v>0</v>
      </c>
      <c r="R754" s="219">
        <v>0</v>
      </c>
      <c r="S754" s="220">
        <v>0</v>
      </c>
      <c r="T754" s="490">
        <f t="shared" si="66"/>
        <v>0</v>
      </c>
      <c r="U754" s="221" t="str">
        <f t="shared" si="67"/>
        <v/>
      </c>
      <c r="V754" s="490">
        <f t="shared" si="68"/>
        <v>0</v>
      </c>
      <c r="W754" s="221" t="str">
        <f t="shared" si="69"/>
        <v/>
      </c>
      <c r="X754" s="490">
        <f t="shared" si="70"/>
        <v>0</v>
      </c>
      <c r="Y754" s="221" t="str">
        <f t="shared" si="71"/>
        <v/>
      </c>
    </row>
    <row r="755" spans="1:25" ht="15.75" customHeight="1">
      <c r="A755" s="195" t="s">
        <v>2201</v>
      </c>
      <c r="B755" s="204" t="s">
        <v>2181</v>
      </c>
      <c r="C755" s="169" t="s">
        <v>3676</v>
      </c>
      <c r="D755" s="169" t="s">
        <v>3670</v>
      </c>
      <c r="E755" s="152" t="s">
        <v>2203</v>
      </c>
      <c r="F755" s="152" t="s">
        <v>2202</v>
      </c>
      <c r="G755" s="250" t="s">
        <v>1093</v>
      </c>
      <c r="H755" s="250" t="s">
        <v>3101</v>
      </c>
      <c r="I755" s="175" t="s">
        <v>2204</v>
      </c>
      <c r="J755" s="263" t="s">
        <v>3391</v>
      </c>
      <c r="K755" s="184" t="s">
        <v>3392</v>
      </c>
      <c r="L755" s="6" t="s">
        <v>2942</v>
      </c>
      <c r="M755" s="167"/>
      <c r="N755" s="218">
        <v>0</v>
      </c>
      <c r="O755" s="219">
        <v>0</v>
      </c>
      <c r="P755" s="219">
        <v>0</v>
      </c>
      <c r="Q755" s="219">
        <v>0</v>
      </c>
      <c r="R755" s="219">
        <v>0</v>
      </c>
      <c r="S755" s="220">
        <v>0</v>
      </c>
      <c r="T755" s="490">
        <f t="shared" si="66"/>
        <v>0</v>
      </c>
      <c r="U755" s="221" t="str">
        <f t="shared" si="67"/>
        <v/>
      </c>
      <c r="V755" s="490">
        <f t="shared" si="68"/>
        <v>0</v>
      </c>
      <c r="W755" s="221" t="str">
        <f t="shared" si="69"/>
        <v/>
      </c>
      <c r="X755" s="490">
        <f t="shared" si="70"/>
        <v>0</v>
      </c>
      <c r="Y755" s="221" t="str">
        <f t="shared" si="71"/>
        <v/>
      </c>
    </row>
    <row r="756" spans="1:25" ht="15.75" customHeight="1">
      <c r="A756" s="195" t="s">
        <v>2205</v>
      </c>
      <c r="B756" s="204" t="s">
        <v>2181</v>
      </c>
      <c r="C756" s="169" t="s">
        <v>3676</v>
      </c>
      <c r="D756" s="169" t="s">
        <v>3680</v>
      </c>
      <c r="E756" s="152" t="s">
        <v>2207</v>
      </c>
      <c r="F756" s="152" t="s">
        <v>2206</v>
      </c>
      <c r="G756" s="250" t="s">
        <v>1093</v>
      </c>
      <c r="H756" s="250" t="s">
        <v>3101</v>
      </c>
      <c r="I756" s="175" t="s">
        <v>2204</v>
      </c>
      <c r="J756" s="263" t="s">
        <v>3391</v>
      </c>
      <c r="K756" s="184" t="s">
        <v>3392</v>
      </c>
      <c r="L756" s="6" t="s">
        <v>2942</v>
      </c>
      <c r="M756" s="167"/>
      <c r="N756" s="218">
        <v>0</v>
      </c>
      <c r="O756" s="219">
        <v>0</v>
      </c>
      <c r="P756" s="219">
        <v>0</v>
      </c>
      <c r="Q756" s="219">
        <v>0</v>
      </c>
      <c r="R756" s="219">
        <v>0</v>
      </c>
      <c r="S756" s="220">
        <v>0</v>
      </c>
      <c r="T756" s="490">
        <f t="shared" si="66"/>
        <v>0</v>
      </c>
      <c r="U756" s="221" t="str">
        <f t="shared" si="67"/>
        <v/>
      </c>
      <c r="V756" s="490">
        <f t="shared" si="68"/>
        <v>0</v>
      </c>
      <c r="W756" s="221" t="str">
        <f t="shared" si="69"/>
        <v/>
      </c>
      <c r="X756" s="490">
        <f t="shared" si="70"/>
        <v>0</v>
      </c>
      <c r="Y756" s="221" t="str">
        <f t="shared" si="71"/>
        <v/>
      </c>
    </row>
    <row r="757" spans="1:25" ht="26.25" customHeight="1">
      <c r="A757" s="187" t="s">
        <v>2208</v>
      </c>
      <c r="B757" s="213" t="s">
        <v>2209</v>
      </c>
      <c r="C757" s="214" t="s">
        <v>3671</v>
      </c>
      <c r="D757" s="214" t="s">
        <v>3672</v>
      </c>
      <c r="E757" s="215" t="s">
        <v>2211</v>
      </c>
      <c r="F757" s="215" t="s">
        <v>2210</v>
      </c>
      <c r="G757" s="249"/>
      <c r="H757" s="249"/>
      <c r="I757" s="216"/>
      <c r="J757" s="262"/>
      <c r="K757" s="217"/>
      <c r="L757" s="282"/>
      <c r="M757" s="228"/>
      <c r="N757" s="218">
        <v>0</v>
      </c>
      <c r="O757" s="219">
        <v>0</v>
      </c>
      <c r="P757" s="219">
        <v>0</v>
      </c>
      <c r="Q757" s="219">
        <v>0</v>
      </c>
      <c r="R757" s="219">
        <v>0</v>
      </c>
      <c r="S757" s="220">
        <v>0</v>
      </c>
      <c r="T757" s="490">
        <f t="shared" si="66"/>
        <v>0</v>
      </c>
      <c r="U757" s="221" t="str">
        <f t="shared" si="67"/>
        <v/>
      </c>
      <c r="V757" s="490">
        <f t="shared" si="68"/>
        <v>0</v>
      </c>
      <c r="W757" s="221" t="str">
        <f t="shared" si="69"/>
        <v/>
      </c>
      <c r="X757" s="490">
        <f t="shared" si="70"/>
        <v>0</v>
      </c>
      <c r="Y757" s="221" t="str">
        <f t="shared" si="71"/>
        <v/>
      </c>
    </row>
    <row r="758" spans="1:25" ht="26.25" customHeight="1">
      <c r="A758" s="196" t="s">
        <v>2212</v>
      </c>
      <c r="B758" s="205" t="s">
        <v>2209</v>
      </c>
      <c r="C758" s="170" t="s">
        <v>3673</v>
      </c>
      <c r="D758" s="170" t="s">
        <v>3672</v>
      </c>
      <c r="E758" s="151" t="s">
        <v>2211</v>
      </c>
      <c r="F758" s="151" t="s">
        <v>2210</v>
      </c>
      <c r="G758" s="250"/>
      <c r="H758" s="250"/>
      <c r="I758" s="175"/>
      <c r="J758" s="263"/>
      <c r="K758" s="184"/>
      <c r="M758" s="167"/>
      <c r="N758" s="218">
        <v>0</v>
      </c>
      <c r="O758" s="219">
        <v>0</v>
      </c>
      <c r="P758" s="219">
        <v>0</v>
      </c>
      <c r="Q758" s="219">
        <v>0</v>
      </c>
      <c r="R758" s="219">
        <v>0</v>
      </c>
      <c r="S758" s="220">
        <v>0</v>
      </c>
      <c r="T758" s="490">
        <f t="shared" si="66"/>
        <v>0</v>
      </c>
      <c r="U758" s="221" t="str">
        <f t="shared" si="67"/>
        <v/>
      </c>
      <c r="V758" s="490">
        <f t="shared" si="68"/>
        <v>0</v>
      </c>
      <c r="W758" s="221" t="str">
        <f t="shared" si="69"/>
        <v/>
      </c>
      <c r="X758" s="490">
        <f t="shared" si="70"/>
        <v>0</v>
      </c>
      <c r="Y758" s="221" t="str">
        <f t="shared" si="71"/>
        <v/>
      </c>
    </row>
    <row r="759" spans="1:25" ht="26.25" customHeight="1">
      <c r="A759" s="195" t="s">
        <v>2213</v>
      </c>
      <c r="B759" s="204" t="s">
        <v>2209</v>
      </c>
      <c r="C759" s="169" t="s">
        <v>3673</v>
      </c>
      <c r="D759" s="169" t="s">
        <v>3670</v>
      </c>
      <c r="E759" s="152" t="s">
        <v>2211</v>
      </c>
      <c r="F759" s="152" t="s">
        <v>2210</v>
      </c>
      <c r="G759" s="250" t="s">
        <v>1100</v>
      </c>
      <c r="H759" s="250" t="s">
        <v>2215</v>
      </c>
      <c r="I759" s="175" t="s">
        <v>2214</v>
      </c>
      <c r="J759" s="263" t="s">
        <v>2215</v>
      </c>
      <c r="K759" s="184" t="s">
        <v>3102</v>
      </c>
      <c r="L759" s="6" t="s">
        <v>2942</v>
      </c>
      <c r="M759" s="167"/>
      <c r="N759" s="218">
        <v>0</v>
      </c>
      <c r="O759" s="219">
        <v>0</v>
      </c>
      <c r="P759" s="219">
        <v>0</v>
      </c>
      <c r="Q759" s="219">
        <v>0</v>
      </c>
      <c r="R759" s="219">
        <v>0</v>
      </c>
      <c r="S759" s="220">
        <v>0</v>
      </c>
      <c r="T759" s="490">
        <f t="shared" si="66"/>
        <v>0</v>
      </c>
      <c r="U759" s="221" t="str">
        <f t="shared" si="67"/>
        <v/>
      </c>
      <c r="V759" s="490">
        <f t="shared" si="68"/>
        <v>0</v>
      </c>
      <c r="W759" s="221" t="str">
        <f t="shared" si="69"/>
        <v/>
      </c>
      <c r="X759" s="490">
        <f t="shared" si="70"/>
        <v>0</v>
      </c>
      <c r="Y759" s="221" t="str">
        <f t="shared" si="71"/>
        <v/>
      </c>
    </row>
    <row r="760" spans="1:25" ht="26.25" customHeight="1">
      <c r="A760" s="195" t="s">
        <v>2216</v>
      </c>
      <c r="B760" s="204" t="s">
        <v>2209</v>
      </c>
      <c r="C760" s="169" t="s">
        <v>3673</v>
      </c>
      <c r="D760" s="169" t="s">
        <v>3680</v>
      </c>
      <c r="E760" s="152" t="s">
        <v>2218</v>
      </c>
      <c r="F760" s="152" t="s">
        <v>2217</v>
      </c>
      <c r="G760" s="250" t="s">
        <v>1100</v>
      </c>
      <c r="H760" s="250" t="s">
        <v>2215</v>
      </c>
      <c r="I760" s="175" t="s">
        <v>2214</v>
      </c>
      <c r="J760" s="263" t="s">
        <v>2215</v>
      </c>
      <c r="K760" s="184" t="s">
        <v>3102</v>
      </c>
      <c r="L760" s="6" t="s">
        <v>2942</v>
      </c>
      <c r="M760" s="167"/>
      <c r="N760" s="218">
        <v>0</v>
      </c>
      <c r="O760" s="219">
        <v>0</v>
      </c>
      <c r="P760" s="219">
        <v>0</v>
      </c>
      <c r="Q760" s="219">
        <v>0</v>
      </c>
      <c r="R760" s="219">
        <v>0</v>
      </c>
      <c r="S760" s="220">
        <v>0</v>
      </c>
      <c r="T760" s="490">
        <f t="shared" si="66"/>
        <v>0</v>
      </c>
      <c r="U760" s="221" t="str">
        <f t="shared" si="67"/>
        <v/>
      </c>
      <c r="V760" s="490">
        <f t="shared" si="68"/>
        <v>0</v>
      </c>
      <c r="W760" s="221" t="str">
        <f t="shared" si="69"/>
        <v/>
      </c>
      <c r="X760" s="490">
        <f t="shared" si="70"/>
        <v>0</v>
      </c>
      <c r="Y760" s="221" t="str">
        <f t="shared" si="71"/>
        <v/>
      </c>
    </row>
    <row r="761" spans="1:25" ht="26.25" customHeight="1">
      <c r="A761" s="195" t="s">
        <v>2219</v>
      </c>
      <c r="B761" s="204" t="s">
        <v>2209</v>
      </c>
      <c r="C761" s="169" t="s">
        <v>3673</v>
      </c>
      <c r="D761" s="169" t="s">
        <v>3082</v>
      </c>
      <c r="E761" s="152" t="s">
        <v>2221</v>
      </c>
      <c r="F761" s="152" t="s">
        <v>2220</v>
      </c>
      <c r="G761" s="250" t="s">
        <v>1100</v>
      </c>
      <c r="H761" s="250" t="s">
        <v>2215</v>
      </c>
      <c r="I761" s="175" t="s">
        <v>2214</v>
      </c>
      <c r="J761" s="263" t="s">
        <v>2215</v>
      </c>
      <c r="K761" s="184" t="s">
        <v>3102</v>
      </c>
      <c r="L761" s="6" t="s">
        <v>2942</v>
      </c>
      <c r="M761" s="167"/>
      <c r="N761" s="218">
        <v>0</v>
      </c>
      <c r="O761" s="219">
        <v>0</v>
      </c>
      <c r="P761" s="219">
        <v>0</v>
      </c>
      <c r="Q761" s="219">
        <v>0</v>
      </c>
      <c r="R761" s="219">
        <v>0</v>
      </c>
      <c r="S761" s="220">
        <v>0</v>
      </c>
      <c r="T761" s="490">
        <f t="shared" si="66"/>
        <v>0</v>
      </c>
      <c r="U761" s="221" t="str">
        <f t="shared" si="67"/>
        <v/>
      </c>
      <c r="V761" s="490">
        <f t="shared" si="68"/>
        <v>0</v>
      </c>
      <c r="W761" s="221" t="str">
        <f t="shared" si="69"/>
        <v/>
      </c>
      <c r="X761" s="490">
        <f t="shared" si="70"/>
        <v>0</v>
      </c>
      <c r="Y761" s="221" t="str">
        <f t="shared" si="71"/>
        <v/>
      </c>
    </row>
    <row r="762" spans="1:25" ht="26.25" customHeight="1">
      <c r="A762" s="195" t="s">
        <v>2222</v>
      </c>
      <c r="B762" s="204" t="s">
        <v>2209</v>
      </c>
      <c r="C762" s="169" t="s">
        <v>3673</v>
      </c>
      <c r="D762" s="169" t="s">
        <v>1763</v>
      </c>
      <c r="E762" s="152" t="s">
        <v>2224</v>
      </c>
      <c r="F762" s="152" t="s">
        <v>2223</v>
      </c>
      <c r="G762" s="250" t="s">
        <v>1100</v>
      </c>
      <c r="H762" s="250" t="s">
        <v>2215</v>
      </c>
      <c r="I762" s="175" t="s">
        <v>2214</v>
      </c>
      <c r="J762" s="263" t="s">
        <v>2215</v>
      </c>
      <c r="K762" s="184" t="s">
        <v>3102</v>
      </c>
      <c r="L762" s="6" t="s">
        <v>2942</v>
      </c>
      <c r="M762" s="167"/>
      <c r="N762" s="218">
        <v>0</v>
      </c>
      <c r="O762" s="219">
        <v>0</v>
      </c>
      <c r="P762" s="219">
        <v>0</v>
      </c>
      <c r="Q762" s="219">
        <v>0</v>
      </c>
      <c r="R762" s="219">
        <v>0</v>
      </c>
      <c r="S762" s="220">
        <v>0</v>
      </c>
      <c r="T762" s="490">
        <f t="shared" si="66"/>
        <v>0</v>
      </c>
      <c r="U762" s="221" t="str">
        <f t="shared" si="67"/>
        <v/>
      </c>
      <c r="V762" s="490">
        <f t="shared" si="68"/>
        <v>0</v>
      </c>
      <c r="W762" s="221" t="str">
        <f t="shared" si="69"/>
        <v/>
      </c>
      <c r="X762" s="490">
        <f t="shared" si="70"/>
        <v>0</v>
      </c>
      <c r="Y762" s="221" t="str">
        <f t="shared" si="71"/>
        <v/>
      </c>
    </row>
    <row r="763" spans="1:25" ht="26.25" customHeight="1">
      <c r="A763" s="195" t="s">
        <v>2225</v>
      </c>
      <c r="B763" s="204" t="s">
        <v>2209</v>
      </c>
      <c r="C763" s="169" t="s">
        <v>3673</v>
      </c>
      <c r="D763" s="169" t="s">
        <v>1764</v>
      </c>
      <c r="E763" s="152" t="s">
        <v>2227</v>
      </c>
      <c r="F763" s="152" t="s">
        <v>2226</v>
      </c>
      <c r="G763" s="250" t="s">
        <v>1100</v>
      </c>
      <c r="H763" s="250" t="s">
        <v>2215</v>
      </c>
      <c r="I763" s="175" t="s">
        <v>2214</v>
      </c>
      <c r="J763" s="263" t="s">
        <v>2215</v>
      </c>
      <c r="K763" s="184" t="s">
        <v>3102</v>
      </c>
      <c r="L763" s="6" t="s">
        <v>2942</v>
      </c>
      <c r="M763" s="167"/>
      <c r="N763" s="218">
        <v>0</v>
      </c>
      <c r="O763" s="219">
        <v>0</v>
      </c>
      <c r="P763" s="219">
        <v>0</v>
      </c>
      <c r="Q763" s="219">
        <v>0</v>
      </c>
      <c r="R763" s="219">
        <v>0</v>
      </c>
      <c r="S763" s="220">
        <v>0</v>
      </c>
      <c r="T763" s="490">
        <f t="shared" si="66"/>
        <v>0</v>
      </c>
      <c r="U763" s="221" t="str">
        <f t="shared" si="67"/>
        <v/>
      </c>
      <c r="V763" s="490">
        <f t="shared" si="68"/>
        <v>0</v>
      </c>
      <c r="W763" s="221" t="str">
        <f t="shared" si="69"/>
        <v/>
      </c>
      <c r="X763" s="490">
        <f t="shared" si="70"/>
        <v>0</v>
      </c>
      <c r="Y763" s="221" t="str">
        <f t="shared" si="71"/>
        <v/>
      </c>
    </row>
    <row r="764" spans="1:25" ht="21">
      <c r="A764" s="187" t="s">
        <v>2228</v>
      </c>
      <c r="B764" s="213" t="s">
        <v>2229</v>
      </c>
      <c r="C764" s="214" t="s">
        <v>3671</v>
      </c>
      <c r="D764" s="214" t="s">
        <v>3672</v>
      </c>
      <c r="E764" s="215" t="s">
        <v>2231</v>
      </c>
      <c r="F764" s="215" t="s">
        <v>2230</v>
      </c>
      <c r="G764" s="249"/>
      <c r="H764" s="249"/>
      <c r="I764" s="216"/>
      <c r="J764" s="262"/>
      <c r="K764" s="217"/>
      <c r="L764" s="282"/>
      <c r="M764" s="228"/>
      <c r="N764" s="218">
        <v>0</v>
      </c>
      <c r="O764" s="219">
        <v>0</v>
      </c>
      <c r="P764" s="219">
        <v>0</v>
      </c>
      <c r="Q764" s="219">
        <v>0</v>
      </c>
      <c r="R764" s="219">
        <v>0</v>
      </c>
      <c r="S764" s="220">
        <v>0</v>
      </c>
      <c r="T764" s="490">
        <f t="shared" si="66"/>
        <v>0</v>
      </c>
      <c r="U764" s="221" t="str">
        <f t="shared" si="67"/>
        <v/>
      </c>
      <c r="V764" s="490">
        <f t="shared" si="68"/>
        <v>0</v>
      </c>
      <c r="W764" s="221" t="str">
        <f t="shared" si="69"/>
        <v/>
      </c>
      <c r="X764" s="490">
        <f t="shared" si="70"/>
        <v>0</v>
      </c>
      <c r="Y764" s="221" t="str">
        <f t="shared" si="71"/>
        <v/>
      </c>
    </row>
    <row r="765" spans="1:25" ht="48.75" customHeight="1">
      <c r="A765" s="196" t="s">
        <v>2232</v>
      </c>
      <c r="B765" s="205" t="s">
        <v>2229</v>
      </c>
      <c r="C765" s="170" t="s">
        <v>3673</v>
      </c>
      <c r="D765" s="170" t="s">
        <v>3672</v>
      </c>
      <c r="E765" s="156" t="s">
        <v>5359</v>
      </c>
      <c r="F765" s="162" t="s">
        <v>5360</v>
      </c>
      <c r="G765" s="250"/>
      <c r="H765" s="250"/>
      <c r="I765" s="175"/>
      <c r="J765" s="263"/>
      <c r="K765" s="184"/>
      <c r="M765" s="167"/>
      <c r="N765" s="218">
        <v>0</v>
      </c>
      <c r="O765" s="219">
        <v>0</v>
      </c>
      <c r="P765" s="219">
        <v>0</v>
      </c>
      <c r="Q765" s="219">
        <v>0</v>
      </c>
      <c r="R765" s="219">
        <v>0</v>
      </c>
      <c r="S765" s="220">
        <v>0</v>
      </c>
      <c r="T765" s="490">
        <f t="shared" si="66"/>
        <v>0</v>
      </c>
      <c r="U765" s="221" t="str">
        <f t="shared" si="67"/>
        <v/>
      </c>
      <c r="V765" s="490">
        <f t="shared" si="68"/>
        <v>0</v>
      </c>
      <c r="W765" s="221" t="str">
        <f t="shared" si="69"/>
        <v/>
      </c>
      <c r="X765" s="490">
        <f t="shared" si="70"/>
        <v>0</v>
      </c>
      <c r="Y765" s="221" t="str">
        <f t="shared" si="71"/>
        <v/>
      </c>
    </row>
    <row r="766" spans="1:25" ht="42">
      <c r="A766" s="195" t="s">
        <v>2233</v>
      </c>
      <c r="B766" s="204" t="s">
        <v>2229</v>
      </c>
      <c r="C766" s="169" t="s">
        <v>3673</v>
      </c>
      <c r="D766" s="169" t="s">
        <v>3670</v>
      </c>
      <c r="E766" s="150" t="s">
        <v>5361</v>
      </c>
      <c r="F766" s="158" t="s">
        <v>5360</v>
      </c>
      <c r="G766" s="250" t="s">
        <v>568</v>
      </c>
      <c r="H766" s="250" t="s">
        <v>2234</v>
      </c>
      <c r="I766" s="175" t="s">
        <v>2235</v>
      </c>
      <c r="J766" s="263" t="s">
        <v>2238</v>
      </c>
      <c r="K766" s="184" t="s">
        <v>2235</v>
      </c>
      <c r="L766" s="6" t="s">
        <v>3175</v>
      </c>
      <c r="M766" s="167"/>
      <c r="N766" s="218">
        <v>72105.83</v>
      </c>
      <c r="O766" s="219">
        <v>0</v>
      </c>
      <c r="P766" s="219">
        <v>72000</v>
      </c>
      <c r="Q766" s="219">
        <v>72000</v>
      </c>
      <c r="R766" s="219">
        <v>72000</v>
      </c>
      <c r="S766" s="220">
        <v>72000</v>
      </c>
      <c r="T766" s="490">
        <f t="shared" si="66"/>
        <v>-105.83000000000175</v>
      </c>
      <c r="U766" s="221">
        <f t="shared" si="67"/>
        <v>-1.4677037903870151E-3</v>
      </c>
      <c r="V766" s="490">
        <f t="shared" si="68"/>
        <v>72000</v>
      </c>
      <c r="W766" s="221" t="str">
        <f t="shared" si="69"/>
        <v/>
      </c>
      <c r="X766" s="490">
        <f t="shared" si="70"/>
        <v>0</v>
      </c>
      <c r="Y766" s="221">
        <f t="shared" si="71"/>
        <v>0</v>
      </c>
    </row>
    <row r="767" spans="1:25" ht="48.75" customHeight="1">
      <c r="A767" s="196" t="s">
        <v>2236</v>
      </c>
      <c r="B767" s="205" t="s">
        <v>2229</v>
      </c>
      <c r="C767" s="170" t="s">
        <v>3674</v>
      </c>
      <c r="D767" s="170" t="s">
        <v>3672</v>
      </c>
      <c r="E767" s="156" t="s">
        <v>5362</v>
      </c>
      <c r="F767" s="151" t="s">
        <v>5363</v>
      </c>
      <c r="G767" s="250"/>
      <c r="H767" s="250"/>
      <c r="I767" s="175"/>
      <c r="J767" s="263"/>
      <c r="K767" s="184"/>
      <c r="M767" s="167"/>
      <c r="N767" s="218">
        <v>0</v>
      </c>
      <c r="O767" s="219">
        <v>0</v>
      </c>
      <c r="P767" s="219">
        <v>0</v>
      </c>
      <c r="Q767" s="219">
        <v>0</v>
      </c>
      <c r="R767" s="219">
        <v>0</v>
      </c>
      <c r="S767" s="220">
        <v>0</v>
      </c>
      <c r="T767" s="490">
        <f t="shared" si="66"/>
        <v>0</v>
      </c>
      <c r="U767" s="221" t="str">
        <f t="shared" si="67"/>
        <v/>
      </c>
      <c r="V767" s="490">
        <f t="shared" si="68"/>
        <v>0</v>
      </c>
      <c r="W767" s="221" t="str">
        <f t="shared" si="69"/>
        <v/>
      </c>
      <c r="X767" s="490">
        <f t="shared" si="70"/>
        <v>0</v>
      </c>
      <c r="Y767" s="221" t="str">
        <f t="shared" si="71"/>
        <v/>
      </c>
    </row>
    <row r="768" spans="1:25" ht="48.75" customHeight="1">
      <c r="A768" s="195" t="s">
        <v>2237</v>
      </c>
      <c r="B768" s="204" t="s">
        <v>2229</v>
      </c>
      <c r="C768" s="169" t="s">
        <v>3674</v>
      </c>
      <c r="D768" s="169" t="s">
        <v>3670</v>
      </c>
      <c r="E768" s="150" t="s">
        <v>5362</v>
      </c>
      <c r="F768" s="152" t="s">
        <v>5363</v>
      </c>
      <c r="G768" s="250" t="s">
        <v>568</v>
      </c>
      <c r="H768" s="250" t="s">
        <v>2234</v>
      </c>
      <c r="I768" s="175" t="s">
        <v>2235</v>
      </c>
      <c r="J768" s="263" t="s">
        <v>2238</v>
      </c>
      <c r="K768" s="184" t="s">
        <v>2235</v>
      </c>
      <c r="L768" s="6" t="s">
        <v>2187</v>
      </c>
      <c r="M768" s="167"/>
      <c r="N768" s="218">
        <v>0</v>
      </c>
      <c r="O768" s="219">
        <v>0</v>
      </c>
      <c r="P768" s="219">
        <v>0</v>
      </c>
      <c r="Q768" s="219">
        <v>0</v>
      </c>
      <c r="R768" s="219">
        <v>0</v>
      </c>
      <c r="S768" s="220">
        <v>0</v>
      </c>
      <c r="T768" s="490">
        <f t="shared" si="66"/>
        <v>0</v>
      </c>
      <c r="U768" s="221" t="str">
        <f t="shared" si="67"/>
        <v/>
      </c>
      <c r="V768" s="490">
        <f t="shared" si="68"/>
        <v>0</v>
      </c>
      <c r="W768" s="221" t="str">
        <f t="shared" si="69"/>
        <v/>
      </c>
      <c r="X768" s="490">
        <f t="shared" si="70"/>
        <v>0</v>
      </c>
      <c r="Y768" s="221" t="str">
        <f t="shared" si="71"/>
        <v/>
      </c>
    </row>
    <row r="769" spans="1:25" ht="15" customHeight="1">
      <c r="A769" s="187" t="s">
        <v>2239</v>
      </c>
      <c r="B769" s="213" t="s">
        <v>2240</v>
      </c>
      <c r="C769" s="214" t="s">
        <v>3671</v>
      </c>
      <c r="D769" s="214" t="s">
        <v>3672</v>
      </c>
      <c r="E769" s="215" t="s">
        <v>2242</v>
      </c>
      <c r="F769" s="215" t="s">
        <v>2241</v>
      </c>
      <c r="G769" s="249"/>
      <c r="H769" s="249"/>
      <c r="I769" s="216"/>
      <c r="J769" s="262"/>
      <c r="K769" s="217"/>
      <c r="L769" s="282"/>
      <c r="M769" s="228"/>
      <c r="N769" s="218">
        <v>0</v>
      </c>
      <c r="O769" s="219">
        <v>0</v>
      </c>
      <c r="P769" s="219">
        <v>0</v>
      </c>
      <c r="Q769" s="219">
        <v>0</v>
      </c>
      <c r="R769" s="219">
        <v>0</v>
      </c>
      <c r="S769" s="220">
        <v>0</v>
      </c>
      <c r="T769" s="490">
        <f t="shared" si="66"/>
        <v>0</v>
      </c>
      <c r="U769" s="221" t="str">
        <f t="shared" si="67"/>
        <v/>
      </c>
      <c r="V769" s="490">
        <f t="shared" si="68"/>
        <v>0</v>
      </c>
      <c r="W769" s="221" t="str">
        <f t="shared" si="69"/>
        <v/>
      </c>
      <c r="X769" s="490">
        <f t="shared" si="70"/>
        <v>0</v>
      </c>
      <c r="Y769" s="221" t="str">
        <f t="shared" si="71"/>
        <v/>
      </c>
    </row>
    <row r="770" spans="1:25" ht="15" customHeight="1">
      <c r="A770" s="196" t="s">
        <v>2243</v>
      </c>
      <c r="B770" s="205" t="s">
        <v>2240</v>
      </c>
      <c r="C770" s="170" t="s">
        <v>3673</v>
      </c>
      <c r="D770" s="170" t="s">
        <v>3672</v>
      </c>
      <c r="E770" s="156" t="s">
        <v>2244</v>
      </c>
      <c r="F770" s="151" t="s">
        <v>2244</v>
      </c>
      <c r="G770" s="250"/>
      <c r="H770" s="250"/>
      <c r="I770" s="175"/>
      <c r="J770" s="263"/>
      <c r="K770" s="184"/>
      <c r="M770" s="167"/>
      <c r="N770" s="218">
        <v>0</v>
      </c>
      <c r="O770" s="219">
        <v>0</v>
      </c>
      <c r="P770" s="219">
        <v>0</v>
      </c>
      <c r="Q770" s="219">
        <v>0</v>
      </c>
      <c r="R770" s="219">
        <v>0</v>
      </c>
      <c r="S770" s="220">
        <v>0</v>
      </c>
      <c r="T770" s="490">
        <f t="shared" si="66"/>
        <v>0</v>
      </c>
      <c r="U770" s="221" t="str">
        <f t="shared" si="67"/>
        <v/>
      </c>
      <c r="V770" s="490">
        <f t="shared" si="68"/>
        <v>0</v>
      </c>
      <c r="W770" s="221" t="str">
        <f t="shared" si="69"/>
        <v/>
      </c>
      <c r="X770" s="490">
        <f t="shared" si="70"/>
        <v>0</v>
      </c>
      <c r="Y770" s="221" t="str">
        <f t="shared" si="71"/>
        <v/>
      </c>
    </row>
    <row r="771" spans="1:25" ht="15" customHeight="1">
      <c r="A771" s="195" t="s">
        <v>2245</v>
      </c>
      <c r="B771" s="204" t="s">
        <v>2240</v>
      </c>
      <c r="C771" s="169" t="s">
        <v>3673</v>
      </c>
      <c r="D771" s="169" t="s">
        <v>3670</v>
      </c>
      <c r="E771" s="150" t="s">
        <v>2247</v>
      </c>
      <c r="F771" s="152" t="s">
        <v>2246</v>
      </c>
      <c r="G771" s="250" t="s">
        <v>1438</v>
      </c>
      <c r="H771" s="250" t="s">
        <v>2248</v>
      </c>
      <c r="I771" s="175" t="s">
        <v>2249</v>
      </c>
      <c r="J771" s="263" t="s">
        <v>3405</v>
      </c>
      <c r="K771" s="184" t="s">
        <v>3103</v>
      </c>
      <c r="L771" s="6" t="s">
        <v>2250</v>
      </c>
      <c r="M771" s="167"/>
      <c r="N771" s="218">
        <v>0</v>
      </c>
      <c r="O771" s="219">
        <v>0</v>
      </c>
      <c r="P771" s="219">
        <v>0</v>
      </c>
      <c r="Q771" s="219">
        <v>0</v>
      </c>
      <c r="R771" s="219">
        <v>0</v>
      </c>
      <c r="S771" s="220">
        <v>0</v>
      </c>
      <c r="T771" s="490">
        <f t="shared" si="66"/>
        <v>0</v>
      </c>
      <c r="U771" s="221" t="str">
        <f t="shared" si="67"/>
        <v/>
      </c>
      <c r="V771" s="490">
        <f t="shared" si="68"/>
        <v>0</v>
      </c>
      <c r="W771" s="221" t="str">
        <f t="shared" si="69"/>
        <v/>
      </c>
      <c r="X771" s="490">
        <f t="shared" si="70"/>
        <v>0</v>
      </c>
      <c r="Y771" s="221" t="str">
        <f t="shared" si="71"/>
        <v/>
      </c>
    </row>
    <row r="772" spans="1:25" ht="15" customHeight="1">
      <c r="A772" s="195" t="s">
        <v>2251</v>
      </c>
      <c r="B772" s="204" t="s">
        <v>2240</v>
      </c>
      <c r="C772" s="169" t="s">
        <v>3673</v>
      </c>
      <c r="D772" s="169" t="s">
        <v>3680</v>
      </c>
      <c r="E772" s="150" t="s">
        <v>2253</v>
      </c>
      <c r="F772" s="152" t="s">
        <v>2252</v>
      </c>
      <c r="G772" s="250" t="s">
        <v>1440</v>
      </c>
      <c r="H772" s="250" t="s">
        <v>2254</v>
      </c>
      <c r="I772" s="175" t="s">
        <v>2255</v>
      </c>
      <c r="J772" s="263" t="s">
        <v>3405</v>
      </c>
      <c r="K772" s="184" t="s">
        <v>3104</v>
      </c>
      <c r="L772" s="6" t="s">
        <v>2250</v>
      </c>
      <c r="M772" s="167"/>
      <c r="N772" s="218">
        <v>0</v>
      </c>
      <c r="O772" s="219">
        <v>0</v>
      </c>
      <c r="P772" s="219">
        <v>0</v>
      </c>
      <c r="Q772" s="219">
        <v>0</v>
      </c>
      <c r="R772" s="219">
        <v>0</v>
      </c>
      <c r="S772" s="220">
        <v>0</v>
      </c>
      <c r="T772" s="490">
        <f t="shared" si="66"/>
        <v>0</v>
      </c>
      <c r="U772" s="221" t="str">
        <f t="shared" si="67"/>
        <v/>
      </c>
      <c r="V772" s="490">
        <f t="shared" si="68"/>
        <v>0</v>
      </c>
      <c r="W772" s="221" t="str">
        <f t="shared" si="69"/>
        <v/>
      </c>
      <c r="X772" s="490">
        <f t="shared" si="70"/>
        <v>0</v>
      </c>
      <c r="Y772" s="221" t="str">
        <f t="shared" si="71"/>
        <v/>
      </c>
    </row>
    <row r="773" spans="1:25" ht="15" customHeight="1">
      <c r="A773" s="196" t="s">
        <v>2256</v>
      </c>
      <c r="B773" s="205" t="s">
        <v>2240</v>
      </c>
      <c r="C773" s="170" t="s">
        <v>3674</v>
      </c>
      <c r="D773" s="170" t="s">
        <v>3672</v>
      </c>
      <c r="E773" s="156" t="s">
        <v>2258</v>
      </c>
      <c r="F773" s="156" t="s">
        <v>2257</v>
      </c>
      <c r="G773" s="250"/>
      <c r="H773" s="250"/>
      <c r="I773" s="175"/>
      <c r="J773" s="263"/>
      <c r="K773" s="184"/>
      <c r="M773" s="167"/>
      <c r="N773" s="218">
        <v>0</v>
      </c>
      <c r="O773" s="219">
        <v>0</v>
      </c>
      <c r="P773" s="219">
        <v>0</v>
      </c>
      <c r="Q773" s="219">
        <v>0</v>
      </c>
      <c r="R773" s="219">
        <v>0</v>
      </c>
      <c r="S773" s="220">
        <v>0</v>
      </c>
      <c r="T773" s="490">
        <f t="shared" si="66"/>
        <v>0</v>
      </c>
      <c r="U773" s="221" t="str">
        <f t="shared" si="67"/>
        <v/>
      </c>
      <c r="V773" s="490">
        <f t="shared" si="68"/>
        <v>0</v>
      </c>
      <c r="W773" s="221" t="str">
        <f t="shared" si="69"/>
        <v/>
      </c>
      <c r="X773" s="490">
        <f t="shared" si="70"/>
        <v>0</v>
      </c>
      <c r="Y773" s="221" t="str">
        <f t="shared" si="71"/>
        <v/>
      </c>
    </row>
    <row r="774" spans="1:25" ht="15" customHeight="1">
      <c r="A774" s="195" t="s">
        <v>2259</v>
      </c>
      <c r="B774" s="204" t="s">
        <v>2240</v>
      </c>
      <c r="C774" s="169" t="s">
        <v>3674</v>
      </c>
      <c r="D774" s="169" t="s">
        <v>3670</v>
      </c>
      <c r="E774" s="150" t="s">
        <v>2964</v>
      </c>
      <c r="F774" s="152" t="s">
        <v>2963</v>
      </c>
      <c r="G774" s="250" t="s">
        <v>1427</v>
      </c>
      <c r="H774" s="250" t="s">
        <v>2965</v>
      </c>
      <c r="I774" s="175" t="s">
        <v>2966</v>
      </c>
      <c r="J774" s="263" t="s">
        <v>3401</v>
      </c>
      <c r="K774" s="184" t="s">
        <v>2966</v>
      </c>
      <c r="L774" s="6" t="s">
        <v>2967</v>
      </c>
      <c r="M774" s="167"/>
      <c r="N774" s="218">
        <v>35369733.57</v>
      </c>
      <c r="O774" s="219">
        <v>38345000</v>
      </c>
      <c r="P774" s="219">
        <v>36964000</v>
      </c>
      <c r="Q774" s="219">
        <v>36994000</v>
      </c>
      <c r="R774" s="219">
        <v>37394000</v>
      </c>
      <c r="S774" s="220">
        <v>37054000</v>
      </c>
      <c r="T774" s="490">
        <f t="shared" si="66"/>
        <v>1624266.4299999997</v>
      </c>
      <c r="U774" s="221">
        <f t="shared" si="67"/>
        <v>4.5922495480081156E-2</v>
      </c>
      <c r="V774" s="490">
        <f t="shared" si="68"/>
        <v>-1351000</v>
      </c>
      <c r="W774" s="221">
        <f t="shared" si="69"/>
        <v>-3.5232755248402657E-2</v>
      </c>
      <c r="X774" s="490">
        <f t="shared" si="70"/>
        <v>30000</v>
      </c>
      <c r="Y774" s="221">
        <f t="shared" si="71"/>
        <v>8.1160047613894597E-4</v>
      </c>
    </row>
    <row r="775" spans="1:25" ht="26.25" customHeight="1">
      <c r="A775" s="195" t="s">
        <v>4853</v>
      </c>
      <c r="B775" s="204" t="s">
        <v>2240</v>
      </c>
      <c r="C775" s="169" t="s">
        <v>3674</v>
      </c>
      <c r="D775" s="169" t="s">
        <v>1735</v>
      </c>
      <c r="E775" s="150" t="s">
        <v>5312</v>
      </c>
      <c r="F775" s="152" t="s">
        <v>4854</v>
      </c>
      <c r="G775" s="250" t="s">
        <v>1427</v>
      </c>
      <c r="H775" s="250" t="s">
        <v>2965</v>
      </c>
      <c r="I775" s="175" t="s">
        <v>2966</v>
      </c>
      <c r="J775" s="263" t="s">
        <v>3401</v>
      </c>
      <c r="K775" s="184" t="s">
        <v>2966</v>
      </c>
      <c r="L775" s="6" t="s">
        <v>2967</v>
      </c>
      <c r="M775" s="167"/>
      <c r="N775" s="218">
        <v>0</v>
      </c>
      <c r="O775" s="219">
        <v>0</v>
      </c>
      <c r="P775" s="219">
        <v>0</v>
      </c>
      <c r="Q775" s="219">
        <v>0</v>
      </c>
      <c r="R775" s="219">
        <v>0</v>
      </c>
      <c r="S775" s="220">
        <v>0</v>
      </c>
      <c r="T775" s="490">
        <f t="shared" si="66"/>
        <v>0</v>
      </c>
      <c r="U775" s="221" t="str">
        <f t="shared" si="67"/>
        <v/>
      </c>
      <c r="V775" s="490">
        <f t="shared" si="68"/>
        <v>0</v>
      </c>
      <c r="W775" s="221" t="str">
        <f t="shared" si="69"/>
        <v/>
      </c>
      <c r="X775" s="490">
        <f t="shared" si="70"/>
        <v>0</v>
      </c>
      <c r="Y775" s="221" t="str">
        <f t="shared" si="71"/>
        <v/>
      </c>
    </row>
    <row r="776" spans="1:25" ht="26.25" customHeight="1">
      <c r="A776" s="195" t="s">
        <v>5282</v>
      </c>
      <c r="B776" s="204" t="s">
        <v>2240</v>
      </c>
      <c r="C776" s="169" t="s">
        <v>3674</v>
      </c>
      <c r="D776" s="169" t="s">
        <v>2910</v>
      </c>
      <c r="E776" s="150" t="s">
        <v>5313</v>
      </c>
      <c r="F776" s="152" t="s">
        <v>5283</v>
      </c>
      <c r="G776" s="250" t="s">
        <v>1427</v>
      </c>
      <c r="H776" s="250" t="s">
        <v>2965</v>
      </c>
      <c r="I776" s="175" t="s">
        <v>2966</v>
      </c>
      <c r="J776" s="263" t="s">
        <v>3401</v>
      </c>
      <c r="K776" s="184" t="s">
        <v>2966</v>
      </c>
      <c r="L776" s="6" t="s">
        <v>2967</v>
      </c>
      <c r="M776" s="167"/>
      <c r="N776" s="218">
        <v>1482914.12</v>
      </c>
      <c r="O776" s="219">
        <v>0</v>
      </c>
      <c r="P776" s="219">
        <v>1485000</v>
      </c>
      <c r="Q776" s="219">
        <v>1500000</v>
      </c>
      <c r="R776" s="219">
        <v>1500000</v>
      </c>
      <c r="S776" s="220">
        <v>1500000</v>
      </c>
      <c r="T776" s="490">
        <f t="shared" si="66"/>
        <v>17085.879999999888</v>
      </c>
      <c r="U776" s="221">
        <f t="shared" si="67"/>
        <v>1.1521827036079397E-2</v>
      </c>
      <c r="V776" s="490">
        <f t="shared" si="68"/>
        <v>1500000</v>
      </c>
      <c r="W776" s="221" t="str">
        <f t="shared" si="69"/>
        <v/>
      </c>
      <c r="X776" s="490">
        <f t="shared" si="70"/>
        <v>15000</v>
      </c>
      <c r="Y776" s="221">
        <f t="shared" si="71"/>
        <v>1.0101010101010102E-2</v>
      </c>
    </row>
    <row r="777" spans="1:25" ht="48.75" customHeight="1">
      <c r="A777" s="195" t="s">
        <v>2968</v>
      </c>
      <c r="B777" s="204" t="s">
        <v>2240</v>
      </c>
      <c r="C777" s="169" t="s">
        <v>3674</v>
      </c>
      <c r="D777" s="169" t="s">
        <v>3680</v>
      </c>
      <c r="E777" s="152" t="s">
        <v>3105</v>
      </c>
      <c r="F777" s="152" t="s">
        <v>3106</v>
      </c>
      <c r="G777" s="250" t="s">
        <v>1429</v>
      </c>
      <c r="H777" s="250" t="s">
        <v>3107</v>
      </c>
      <c r="I777" s="175" t="s">
        <v>2969</v>
      </c>
      <c r="J777" s="263" t="s">
        <v>3402</v>
      </c>
      <c r="K777" s="184" t="s">
        <v>2969</v>
      </c>
      <c r="L777" s="6" t="s">
        <v>2967</v>
      </c>
      <c r="M777" s="167"/>
      <c r="N777" s="218">
        <v>185801.75</v>
      </c>
      <c r="O777" s="219">
        <v>185000</v>
      </c>
      <c r="P777" s="219">
        <v>185000</v>
      </c>
      <c r="Q777" s="219">
        <v>185000</v>
      </c>
      <c r="R777" s="219">
        <v>185000</v>
      </c>
      <c r="S777" s="220">
        <v>185000</v>
      </c>
      <c r="T777" s="490">
        <f t="shared" ref="T777:T840" si="72">IF(N777="","",Q777-N777)</f>
        <v>-801.75</v>
      </c>
      <c r="U777" s="221">
        <f t="shared" ref="U777:U840" si="73">IF(N777=0,"",T777/N777)</f>
        <v>-4.3150831464181579E-3</v>
      </c>
      <c r="V777" s="490">
        <f t="shared" ref="V777:V840" si="74">IF(P777="","",Q777-O777)</f>
        <v>0</v>
      </c>
      <c r="W777" s="221">
        <f t="shared" ref="W777:W840" si="75">IF(O777=0,"",V777/O777)</f>
        <v>0</v>
      </c>
      <c r="X777" s="490">
        <f t="shared" ref="X777:X840" si="76">IF(P777="","",Q777-P777)</f>
        <v>0</v>
      </c>
      <c r="Y777" s="221">
        <f t="shared" ref="Y777:Y840" si="77">IF(P777=0,"",X777/P777)</f>
        <v>0</v>
      </c>
    </row>
    <row r="778" spans="1:25" ht="24.75" customHeight="1">
      <c r="A778" s="195" t="s">
        <v>2970</v>
      </c>
      <c r="B778" s="204" t="s">
        <v>2240</v>
      </c>
      <c r="C778" s="169" t="s">
        <v>3674</v>
      </c>
      <c r="D778" s="169" t="s">
        <v>3082</v>
      </c>
      <c r="E778" s="152" t="s">
        <v>2972</v>
      </c>
      <c r="F778" s="152" t="s">
        <v>2971</v>
      </c>
      <c r="G778" s="250" t="s">
        <v>1433</v>
      </c>
      <c r="H778" s="250" t="s">
        <v>3108</v>
      </c>
      <c r="I778" s="175" t="s">
        <v>3109</v>
      </c>
      <c r="J778" s="263" t="s">
        <v>3404</v>
      </c>
      <c r="K778" s="184" t="s">
        <v>2973</v>
      </c>
      <c r="L778" s="6" t="s">
        <v>2967</v>
      </c>
      <c r="M778" s="167"/>
      <c r="N778" s="218">
        <v>0</v>
      </c>
      <c r="O778" s="219">
        <v>0</v>
      </c>
      <c r="P778" s="219">
        <v>0</v>
      </c>
      <c r="Q778" s="219">
        <v>0</v>
      </c>
      <c r="R778" s="219">
        <v>0</v>
      </c>
      <c r="S778" s="220">
        <v>0</v>
      </c>
      <c r="T778" s="490">
        <f t="shared" si="72"/>
        <v>0</v>
      </c>
      <c r="U778" s="221" t="str">
        <f t="shared" si="73"/>
        <v/>
      </c>
      <c r="V778" s="490">
        <f t="shared" si="74"/>
        <v>0</v>
      </c>
      <c r="W778" s="221" t="str">
        <f t="shared" si="75"/>
        <v/>
      </c>
      <c r="X778" s="490">
        <f t="shared" si="76"/>
        <v>0</v>
      </c>
      <c r="Y778" s="221" t="str">
        <f t="shared" si="77"/>
        <v/>
      </c>
    </row>
    <row r="779" spans="1:25" ht="24.75" customHeight="1">
      <c r="A779" s="195" t="s">
        <v>2974</v>
      </c>
      <c r="B779" s="204" t="s">
        <v>2240</v>
      </c>
      <c r="C779" s="169" t="s">
        <v>3674</v>
      </c>
      <c r="D779" s="169" t="s">
        <v>1763</v>
      </c>
      <c r="E779" s="152" t="s">
        <v>3110</v>
      </c>
      <c r="F779" s="152" t="s">
        <v>3111</v>
      </c>
      <c r="G779" s="250" t="s">
        <v>1431</v>
      </c>
      <c r="H779" s="250" t="s">
        <v>3112</v>
      </c>
      <c r="I779" s="175" t="s">
        <v>2281</v>
      </c>
      <c r="J779" s="263" t="s">
        <v>3403</v>
      </c>
      <c r="K779" s="184" t="s">
        <v>2281</v>
      </c>
      <c r="L779" s="6" t="s">
        <v>2967</v>
      </c>
      <c r="M779" s="167"/>
      <c r="N779" s="218">
        <v>135940.75</v>
      </c>
      <c r="O779" s="219">
        <v>152000</v>
      </c>
      <c r="P779" s="219">
        <v>152000</v>
      </c>
      <c r="Q779" s="219">
        <v>152000</v>
      </c>
      <c r="R779" s="219">
        <v>152000</v>
      </c>
      <c r="S779" s="220">
        <v>152000</v>
      </c>
      <c r="T779" s="490">
        <f t="shared" si="72"/>
        <v>16059.25</v>
      </c>
      <c r="U779" s="221">
        <f t="shared" si="73"/>
        <v>0.11813418713667535</v>
      </c>
      <c r="V779" s="490">
        <f t="shared" si="74"/>
        <v>0</v>
      </c>
      <c r="W779" s="221">
        <f t="shared" si="75"/>
        <v>0</v>
      </c>
      <c r="X779" s="490">
        <f t="shared" si="76"/>
        <v>0</v>
      </c>
      <c r="Y779" s="221">
        <f t="shared" si="77"/>
        <v>0</v>
      </c>
    </row>
    <row r="780" spans="1:25" ht="15" customHeight="1">
      <c r="A780" s="196" t="s">
        <v>2282</v>
      </c>
      <c r="B780" s="205" t="s">
        <v>2240</v>
      </c>
      <c r="C780" s="170" t="s">
        <v>3952</v>
      </c>
      <c r="D780" s="170" t="s">
        <v>3672</v>
      </c>
      <c r="E780" s="156" t="s">
        <v>2284</v>
      </c>
      <c r="F780" s="151" t="s">
        <v>2283</v>
      </c>
      <c r="G780" s="250"/>
      <c r="H780" s="250"/>
      <c r="I780" s="175"/>
      <c r="J780" s="263"/>
      <c r="K780" s="184"/>
      <c r="M780" s="167"/>
      <c r="N780" s="218">
        <v>0</v>
      </c>
      <c r="O780" s="219">
        <v>0</v>
      </c>
      <c r="P780" s="219">
        <v>0</v>
      </c>
      <c r="Q780" s="219">
        <v>0</v>
      </c>
      <c r="R780" s="219">
        <v>0</v>
      </c>
      <c r="S780" s="220">
        <v>0</v>
      </c>
      <c r="T780" s="490">
        <f t="shared" si="72"/>
        <v>0</v>
      </c>
      <c r="U780" s="221" t="str">
        <f t="shared" si="73"/>
        <v/>
      </c>
      <c r="V780" s="490">
        <f t="shared" si="74"/>
        <v>0</v>
      </c>
      <c r="W780" s="221" t="str">
        <f t="shared" si="75"/>
        <v/>
      </c>
      <c r="X780" s="490">
        <f t="shared" si="76"/>
        <v>0</v>
      </c>
      <c r="Y780" s="221" t="str">
        <f t="shared" si="77"/>
        <v/>
      </c>
    </row>
    <row r="781" spans="1:25" ht="15" customHeight="1">
      <c r="A781" s="195" t="s">
        <v>2285</v>
      </c>
      <c r="B781" s="204" t="s">
        <v>2240</v>
      </c>
      <c r="C781" s="169" t="s">
        <v>3952</v>
      </c>
      <c r="D781" s="169" t="s">
        <v>3670</v>
      </c>
      <c r="E781" s="150" t="s">
        <v>2284</v>
      </c>
      <c r="F781" s="152" t="s">
        <v>2283</v>
      </c>
      <c r="G781" s="250" t="s">
        <v>1440</v>
      </c>
      <c r="H781" s="250" t="s">
        <v>2254</v>
      </c>
      <c r="I781" s="175" t="s">
        <v>2255</v>
      </c>
      <c r="J781" s="263" t="s">
        <v>3405</v>
      </c>
      <c r="K781" s="184" t="s">
        <v>3104</v>
      </c>
      <c r="L781" s="6" t="s">
        <v>2250</v>
      </c>
      <c r="M781" s="167"/>
      <c r="N781" s="218">
        <v>0</v>
      </c>
      <c r="O781" s="219">
        <v>0</v>
      </c>
      <c r="P781" s="219">
        <v>0</v>
      </c>
      <c r="Q781" s="219">
        <v>0</v>
      </c>
      <c r="R781" s="219">
        <v>0</v>
      </c>
      <c r="S781" s="220">
        <v>0</v>
      </c>
      <c r="T781" s="490">
        <f t="shared" si="72"/>
        <v>0</v>
      </c>
      <c r="U781" s="221" t="str">
        <f t="shared" si="73"/>
        <v/>
      </c>
      <c r="V781" s="490">
        <f t="shared" si="74"/>
        <v>0</v>
      </c>
      <c r="W781" s="221" t="str">
        <f t="shared" si="75"/>
        <v/>
      </c>
      <c r="X781" s="490">
        <f t="shared" si="76"/>
        <v>0</v>
      </c>
      <c r="Y781" s="221" t="str">
        <f t="shared" si="77"/>
        <v/>
      </c>
    </row>
    <row r="782" spans="1:25" ht="15" customHeight="1">
      <c r="A782" s="196" t="s">
        <v>2286</v>
      </c>
      <c r="B782" s="205" t="s">
        <v>2240</v>
      </c>
      <c r="C782" s="170" t="s">
        <v>2706</v>
      </c>
      <c r="D782" s="170" t="s">
        <v>3672</v>
      </c>
      <c r="E782" s="156" t="s">
        <v>2288</v>
      </c>
      <c r="F782" s="156" t="s">
        <v>2287</v>
      </c>
      <c r="G782" s="250"/>
      <c r="H782" s="250"/>
      <c r="I782" s="175"/>
      <c r="J782" s="263"/>
      <c r="K782" s="184"/>
      <c r="M782" s="167"/>
      <c r="N782" s="218">
        <v>0</v>
      </c>
      <c r="O782" s="219">
        <v>0</v>
      </c>
      <c r="P782" s="219">
        <v>0</v>
      </c>
      <c r="Q782" s="219">
        <v>0</v>
      </c>
      <c r="R782" s="219">
        <v>0</v>
      </c>
      <c r="S782" s="220">
        <v>0</v>
      </c>
      <c r="T782" s="490">
        <f t="shared" si="72"/>
        <v>0</v>
      </c>
      <c r="U782" s="221" t="str">
        <f t="shared" si="73"/>
        <v/>
      </c>
      <c r="V782" s="490">
        <f t="shared" si="74"/>
        <v>0</v>
      </c>
      <c r="W782" s="221" t="str">
        <f t="shared" si="75"/>
        <v/>
      </c>
      <c r="X782" s="490">
        <f t="shared" si="76"/>
        <v>0</v>
      </c>
      <c r="Y782" s="221" t="str">
        <f t="shared" si="77"/>
        <v/>
      </c>
    </row>
    <row r="783" spans="1:25" ht="24.75" customHeight="1">
      <c r="A783" s="195" t="s">
        <v>5284</v>
      </c>
      <c r="B783" s="204" t="s">
        <v>2240</v>
      </c>
      <c r="C783" s="169" t="s">
        <v>2706</v>
      </c>
      <c r="D783" s="169" t="s">
        <v>3582</v>
      </c>
      <c r="E783" s="150" t="s">
        <v>5285</v>
      </c>
      <c r="F783" s="158" t="s">
        <v>5286</v>
      </c>
      <c r="G783" s="250" t="s">
        <v>1442</v>
      </c>
      <c r="H783" s="250" t="s">
        <v>1334</v>
      </c>
      <c r="I783" s="175" t="s">
        <v>3406</v>
      </c>
      <c r="J783" s="263" t="s">
        <v>1334</v>
      </c>
      <c r="K783" s="184" t="s">
        <v>3406</v>
      </c>
      <c r="L783" s="168" t="s">
        <v>2101</v>
      </c>
      <c r="M783" s="167"/>
      <c r="N783" s="218">
        <v>0</v>
      </c>
      <c r="O783" s="219">
        <v>0</v>
      </c>
      <c r="P783" s="219">
        <v>0</v>
      </c>
      <c r="Q783" s="219">
        <v>0</v>
      </c>
      <c r="R783" s="219">
        <v>0</v>
      </c>
      <c r="S783" s="220">
        <v>0</v>
      </c>
      <c r="T783" s="490">
        <f t="shared" si="72"/>
        <v>0</v>
      </c>
      <c r="U783" s="221" t="str">
        <f t="shared" si="73"/>
        <v/>
      </c>
      <c r="V783" s="490">
        <f t="shared" si="74"/>
        <v>0</v>
      </c>
      <c r="W783" s="221" t="str">
        <f t="shared" si="75"/>
        <v/>
      </c>
      <c r="X783" s="490">
        <f t="shared" si="76"/>
        <v>0</v>
      </c>
      <c r="Y783" s="221" t="str">
        <f t="shared" si="77"/>
        <v/>
      </c>
    </row>
    <row r="784" spans="1:25" ht="24.75" customHeight="1">
      <c r="A784" s="195" t="s">
        <v>2289</v>
      </c>
      <c r="B784" s="204" t="s">
        <v>2240</v>
      </c>
      <c r="C784" s="169" t="s">
        <v>2706</v>
      </c>
      <c r="D784" s="169" t="s">
        <v>3670</v>
      </c>
      <c r="E784" s="150" t="s">
        <v>2291</v>
      </c>
      <c r="F784" s="158" t="s">
        <v>2290</v>
      </c>
      <c r="G784" s="250" t="s">
        <v>1442</v>
      </c>
      <c r="H784" s="250" t="s">
        <v>1334</v>
      </c>
      <c r="I784" s="175" t="s">
        <v>3406</v>
      </c>
      <c r="J784" s="263" t="s">
        <v>1334</v>
      </c>
      <c r="K784" s="184" t="s">
        <v>3406</v>
      </c>
      <c r="L784" s="6" t="s">
        <v>2101</v>
      </c>
      <c r="M784" s="167"/>
      <c r="N784" s="218">
        <v>0</v>
      </c>
      <c r="O784" s="219">
        <v>0</v>
      </c>
      <c r="P784" s="219">
        <v>0</v>
      </c>
      <c r="Q784" s="219">
        <v>0</v>
      </c>
      <c r="R784" s="219">
        <v>0</v>
      </c>
      <c r="S784" s="220">
        <v>0</v>
      </c>
      <c r="T784" s="490">
        <f t="shared" si="72"/>
        <v>0</v>
      </c>
      <c r="U784" s="221" t="str">
        <f t="shared" si="73"/>
        <v/>
      </c>
      <c r="V784" s="490">
        <f t="shared" si="74"/>
        <v>0</v>
      </c>
      <c r="W784" s="221" t="str">
        <f t="shared" si="75"/>
        <v/>
      </c>
      <c r="X784" s="490">
        <f t="shared" si="76"/>
        <v>0</v>
      </c>
      <c r="Y784" s="221" t="str">
        <f t="shared" si="77"/>
        <v/>
      </c>
    </row>
    <row r="785" spans="1:25" ht="18" customHeight="1">
      <c r="A785" s="196" t="s">
        <v>2292</v>
      </c>
      <c r="B785" s="205" t="s">
        <v>2240</v>
      </c>
      <c r="C785" s="170" t="s">
        <v>3676</v>
      </c>
      <c r="D785" s="170" t="s">
        <v>3672</v>
      </c>
      <c r="E785" s="156" t="s">
        <v>2294</v>
      </c>
      <c r="F785" s="156" t="s">
        <v>2293</v>
      </c>
      <c r="G785" s="250"/>
      <c r="H785" s="250"/>
      <c r="I785" s="175"/>
      <c r="J785" s="263"/>
      <c r="K785" s="184"/>
      <c r="M785" s="167"/>
      <c r="N785" s="218">
        <v>0</v>
      </c>
      <c r="O785" s="219">
        <v>0</v>
      </c>
      <c r="P785" s="219">
        <v>0</v>
      </c>
      <c r="Q785" s="219">
        <v>0</v>
      </c>
      <c r="R785" s="219">
        <v>0</v>
      </c>
      <c r="S785" s="220">
        <v>0</v>
      </c>
      <c r="T785" s="490">
        <f t="shared" si="72"/>
        <v>0</v>
      </c>
      <c r="U785" s="221" t="str">
        <f t="shared" si="73"/>
        <v/>
      </c>
      <c r="V785" s="490">
        <f t="shared" si="74"/>
        <v>0</v>
      </c>
      <c r="W785" s="221" t="str">
        <f t="shared" si="75"/>
        <v/>
      </c>
      <c r="X785" s="490">
        <f t="shared" si="76"/>
        <v>0</v>
      </c>
      <c r="Y785" s="221" t="str">
        <f t="shared" si="77"/>
        <v/>
      </c>
    </row>
    <row r="786" spans="1:25" ht="18" customHeight="1">
      <c r="A786" s="195" t="s">
        <v>2295</v>
      </c>
      <c r="B786" s="204" t="s">
        <v>2240</v>
      </c>
      <c r="C786" s="169" t="s">
        <v>3676</v>
      </c>
      <c r="D786" s="169" t="s">
        <v>3670</v>
      </c>
      <c r="E786" s="150" t="s">
        <v>2294</v>
      </c>
      <c r="F786" s="150" t="s">
        <v>2293</v>
      </c>
      <c r="G786" s="250" t="s">
        <v>1477</v>
      </c>
      <c r="H786" s="250" t="s">
        <v>3113</v>
      </c>
      <c r="I786" s="175" t="s">
        <v>3114</v>
      </c>
      <c r="J786" s="263" t="s">
        <v>268</v>
      </c>
      <c r="K786" s="184" t="s">
        <v>3367</v>
      </c>
      <c r="L786" s="6" t="s">
        <v>3175</v>
      </c>
      <c r="M786" s="167"/>
      <c r="N786" s="218">
        <v>127736.91</v>
      </c>
      <c r="O786" s="219">
        <v>120000</v>
      </c>
      <c r="P786" s="219">
        <v>123000</v>
      </c>
      <c r="Q786" s="219">
        <v>120000</v>
      </c>
      <c r="R786" s="219">
        <v>120000</v>
      </c>
      <c r="S786" s="220">
        <v>120000</v>
      </c>
      <c r="T786" s="490">
        <f t="shared" si="72"/>
        <v>-7736.9100000000035</v>
      </c>
      <c r="U786" s="221">
        <f t="shared" si="73"/>
        <v>-6.0569102540526484E-2</v>
      </c>
      <c r="V786" s="490">
        <f t="shared" si="74"/>
        <v>0</v>
      </c>
      <c r="W786" s="221">
        <f t="shared" si="75"/>
        <v>0</v>
      </c>
      <c r="X786" s="490">
        <f t="shared" si="76"/>
        <v>-3000</v>
      </c>
      <c r="Y786" s="221">
        <f t="shared" si="77"/>
        <v>-2.4390243902439025E-2</v>
      </c>
    </row>
    <row r="787" spans="1:25" ht="18" customHeight="1">
      <c r="A787" s="196" t="s">
        <v>2296</v>
      </c>
      <c r="B787" s="205" t="s">
        <v>2240</v>
      </c>
      <c r="C787" s="170" t="s">
        <v>3677</v>
      </c>
      <c r="D787" s="170" t="s">
        <v>3672</v>
      </c>
      <c r="E787" s="156" t="s">
        <v>2298</v>
      </c>
      <c r="F787" s="151" t="s">
        <v>2297</v>
      </c>
      <c r="G787" s="250"/>
      <c r="H787" s="250"/>
      <c r="I787" s="175"/>
      <c r="J787" s="263"/>
      <c r="K787" s="184"/>
      <c r="M787" s="167"/>
      <c r="N787" s="218">
        <v>0</v>
      </c>
      <c r="O787" s="219">
        <v>0</v>
      </c>
      <c r="P787" s="219">
        <v>0</v>
      </c>
      <c r="Q787" s="219">
        <v>0</v>
      </c>
      <c r="R787" s="219">
        <v>0</v>
      </c>
      <c r="S787" s="220">
        <v>0</v>
      </c>
      <c r="T787" s="490">
        <f t="shared" si="72"/>
        <v>0</v>
      </c>
      <c r="U787" s="221" t="str">
        <f t="shared" si="73"/>
        <v/>
      </c>
      <c r="V787" s="490">
        <f t="shared" si="74"/>
        <v>0</v>
      </c>
      <c r="W787" s="221" t="str">
        <f t="shared" si="75"/>
        <v/>
      </c>
      <c r="X787" s="490">
        <f t="shared" si="76"/>
        <v>0</v>
      </c>
      <c r="Y787" s="221" t="str">
        <f t="shared" si="77"/>
        <v/>
      </c>
    </row>
    <row r="788" spans="1:25" ht="18" customHeight="1">
      <c r="A788" s="195" t="s">
        <v>2299</v>
      </c>
      <c r="B788" s="204" t="s">
        <v>2240</v>
      </c>
      <c r="C788" s="169" t="s">
        <v>3677</v>
      </c>
      <c r="D788" s="169" t="s">
        <v>3670</v>
      </c>
      <c r="E788" s="150" t="s">
        <v>2301</v>
      </c>
      <c r="F788" s="150" t="s">
        <v>2300</v>
      </c>
      <c r="G788" s="250" t="s">
        <v>1477</v>
      </c>
      <c r="H788" s="250" t="s">
        <v>3113</v>
      </c>
      <c r="I788" s="175" t="s">
        <v>3114</v>
      </c>
      <c r="J788" s="263" t="s">
        <v>268</v>
      </c>
      <c r="K788" s="184" t="s">
        <v>3367</v>
      </c>
      <c r="L788" s="6" t="s">
        <v>3175</v>
      </c>
      <c r="M788" s="167"/>
      <c r="N788" s="218">
        <v>165347.79</v>
      </c>
      <c r="O788" s="219">
        <v>210000</v>
      </c>
      <c r="P788" s="219">
        <v>210000</v>
      </c>
      <c r="Q788" s="219">
        <v>210000</v>
      </c>
      <c r="R788" s="219">
        <v>210000</v>
      </c>
      <c r="S788" s="220">
        <v>210000</v>
      </c>
      <c r="T788" s="490">
        <f t="shared" si="72"/>
        <v>44652.209999999992</v>
      </c>
      <c r="U788" s="221">
        <f t="shared" si="73"/>
        <v>0.27005023774433268</v>
      </c>
      <c r="V788" s="490">
        <f t="shared" si="74"/>
        <v>0</v>
      </c>
      <c r="W788" s="221">
        <f t="shared" si="75"/>
        <v>0</v>
      </c>
      <c r="X788" s="490">
        <f t="shared" si="76"/>
        <v>0</v>
      </c>
      <c r="Y788" s="221">
        <f t="shared" si="77"/>
        <v>0</v>
      </c>
    </row>
    <row r="789" spans="1:25" ht="18" customHeight="1">
      <c r="A789" s="196" t="s">
        <v>2302</v>
      </c>
      <c r="B789" s="205" t="s">
        <v>2240</v>
      </c>
      <c r="C789" s="170" t="s">
        <v>3678</v>
      </c>
      <c r="D789" s="170" t="s">
        <v>3672</v>
      </c>
      <c r="E789" s="156" t="s">
        <v>2304</v>
      </c>
      <c r="F789" s="151" t="s">
        <v>2303</v>
      </c>
      <c r="G789" s="250"/>
      <c r="H789" s="250"/>
      <c r="I789" s="175"/>
      <c r="J789" s="263"/>
      <c r="K789" s="184"/>
      <c r="M789" s="167"/>
      <c r="N789" s="218">
        <v>0</v>
      </c>
      <c r="O789" s="219">
        <v>0</v>
      </c>
      <c r="P789" s="219">
        <v>0</v>
      </c>
      <c r="Q789" s="219">
        <v>0</v>
      </c>
      <c r="R789" s="219">
        <v>0</v>
      </c>
      <c r="S789" s="220">
        <v>0</v>
      </c>
      <c r="T789" s="490">
        <f t="shared" si="72"/>
        <v>0</v>
      </c>
      <c r="U789" s="221" t="str">
        <f t="shared" si="73"/>
        <v/>
      </c>
      <c r="V789" s="490">
        <f t="shared" si="74"/>
        <v>0</v>
      </c>
      <c r="W789" s="221" t="str">
        <f t="shared" si="75"/>
        <v/>
      </c>
      <c r="X789" s="490">
        <f t="shared" si="76"/>
        <v>0</v>
      </c>
      <c r="Y789" s="221" t="str">
        <f t="shared" si="77"/>
        <v/>
      </c>
    </row>
    <row r="790" spans="1:25" ht="18" customHeight="1">
      <c r="A790" s="195" t="s">
        <v>2305</v>
      </c>
      <c r="B790" s="204" t="s">
        <v>2240</v>
      </c>
      <c r="C790" s="169" t="s">
        <v>3678</v>
      </c>
      <c r="D790" s="169" t="s">
        <v>3670</v>
      </c>
      <c r="E790" s="150" t="s">
        <v>2304</v>
      </c>
      <c r="F790" s="152" t="s">
        <v>2303</v>
      </c>
      <c r="G790" s="250" t="s">
        <v>1477</v>
      </c>
      <c r="H790" s="250" t="s">
        <v>3113</v>
      </c>
      <c r="I790" s="175" t="s">
        <v>3114</v>
      </c>
      <c r="J790" s="263" t="s">
        <v>268</v>
      </c>
      <c r="K790" s="184" t="s">
        <v>3367</v>
      </c>
      <c r="L790" s="6" t="s">
        <v>3175</v>
      </c>
      <c r="M790" s="167"/>
      <c r="N790" s="218">
        <v>45389.62</v>
      </c>
      <c r="O790" s="219">
        <v>41000</v>
      </c>
      <c r="P790" s="219">
        <v>45000</v>
      </c>
      <c r="Q790" s="219">
        <v>45000</v>
      </c>
      <c r="R790" s="219">
        <v>45000</v>
      </c>
      <c r="S790" s="220">
        <v>45000</v>
      </c>
      <c r="T790" s="490">
        <f t="shared" si="72"/>
        <v>-389.62000000000262</v>
      </c>
      <c r="U790" s="221">
        <f t="shared" si="73"/>
        <v>-8.5839009006905675E-3</v>
      </c>
      <c r="V790" s="490">
        <f t="shared" si="74"/>
        <v>4000</v>
      </c>
      <c r="W790" s="221">
        <f t="shared" si="75"/>
        <v>9.7560975609756101E-2</v>
      </c>
      <c r="X790" s="490">
        <f t="shared" si="76"/>
        <v>0</v>
      </c>
      <c r="Y790" s="221">
        <f t="shared" si="77"/>
        <v>0</v>
      </c>
    </row>
    <row r="791" spans="1:25" ht="24.75" customHeight="1">
      <c r="A791" s="196" t="s">
        <v>2306</v>
      </c>
      <c r="B791" s="205" t="s">
        <v>2240</v>
      </c>
      <c r="C791" s="170" t="s">
        <v>3681</v>
      </c>
      <c r="D791" s="170" t="s">
        <v>3672</v>
      </c>
      <c r="E791" s="156" t="s">
        <v>4343</v>
      </c>
      <c r="F791" s="151" t="s">
        <v>4344</v>
      </c>
      <c r="G791" s="250"/>
      <c r="H791" s="250"/>
      <c r="I791" s="175"/>
      <c r="J791" s="263"/>
      <c r="K791" s="184"/>
      <c r="M791" s="167"/>
      <c r="N791" s="218">
        <v>0</v>
      </c>
      <c r="O791" s="219">
        <v>0</v>
      </c>
      <c r="P791" s="219">
        <v>0</v>
      </c>
      <c r="Q791" s="219">
        <v>0</v>
      </c>
      <c r="R791" s="219">
        <v>0</v>
      </c>
      <c r="S791" s="220">
        <v>0</v>
      </c>
      <c r="T791" s="490">
        <f t="shared" si="72"/>
        <v>0</v>
      </c>
      <c r="U791" s="221" t="str">
        <f t="shared" si="73"/>
        <v/>
      </c>
      <c r="V791" s="490">
        <f t="shared" si="74"/>
        <v>0</v>
      </c>
      <c r="W791" s="221" t="str">
        <f t="shared" si="75"/>
        <v/>
      </c>
      <c r="X791" s="490">
        <f t="shared" si="76"/>
        <v>0</v>
      </c>
      <c r="Y791" s="221" t="str">
        <f t="shared" si="77"/>
        <v/>
      </c>
    </row>
    <row r="792" spans="1:25" ht="24.75" customHeight="1">
      <c r="A792" s="195" t="s">
        <v>2307</v>
      </c>
      <c r="B792" s="204" t="s">
        <v>2240</v>
      </c>
      <c r="C792" s="169" t="s">
        <v>3681</v>
      </c>
      <c r="D792" s="169" t="s">
        <v>3670</v>
      </c>
      <c r="E792" s="150" t="s">
        <v>4343</v>
      </c>
      <c r="F792" s="158" t="s">
        <v>5287</v>
      </c>
      <c r="G792" s="250" t="s">
        <v>1477</v>
      </c>
      <c r="H792" s="250" t="s">
        <v>3113</v>
      </c>
      <c r="I792" s="175" t="s">
        <v>3114</v>
      </c>
      <c r="J792" s="263" t="s">
        <v>268</v>
      </c>
      <c r="K792" s="184" t="s">
        <v>3367</v>
      </c>
      <c r="L792" s="6" t="s">
        <v>3175</v>
      </c>
      <c r="M792" s="167"/>
      <c r="N792" s="218">
        <v>0</v>
      </c>
      <c r="O792" s="219">
        <v>0</v>
      </c>
      <c r="P792" s="219">
        <v>0</v>
      </c>
      <c r="Q792" s="219">
        <v>0</v>
      </c>
      <c r="R792" s="219">
        <v>0</v>
      </c>
      <c r="S792" s="220">
        <v>0</v>
      </c>
      <c r="T792" s="490">
        <f t="shared" si="72"/>
        <v>0</v>
      </c>
      <c r="U792" s="221" t="str">
        <f t="shared" si="73"/>
        <v/>
      </c>
      <c r="V792" s="490">
        <f t="shared" si="74"/>
        <v>0</v>
      </c>
      <c r="W792" s="221" t="str">
        <f t="shared" si="75"/>
        <v/>
      </c>
      <c r="X792" s="490">
        <f t="shared" si="76"/>
        <v>0</v>
      </c>
      <c r="Y792" s="221" t="str">
        <f t="shared" si="77"/>
        <v/>
      </c>
    </row>
    <row r="793" spans="1:25" ht="18" customHeight="1">
      <c r="A793" s="196" t="s">
        <v>2308</v>
      </c>
      <c r="B793" s="205" t="s">
        <v>2240</v>
      </c>
      <c r="C793" s="170" t="s">
        <v>2575</v>
      </c>
      <c r="D793" s="170" t="s">
        <v>3672</v>
      </c>
      <c r="E793" s="156" t="s">
        <v>2310</v>
      </c>
      <c r="F793" s="151" t="s">
        <v>2309</v>
      </c>
      <c r="G793" s="250"/>
      <c r="H793" s="250"/>
      <c r="I793" s="175"/>
      <c r="J793" s="263"/>
      <c r="K793" s="184"/>
      <c r="M793" s="167"/>
      <c r="N793" s="218">
        <v>0</v>
      </c>
      <c r="O793" s="219">
        <v>0</v>
      </c>
      <c r="P793" s="219">
        <v>0</v>
      </c>
      <c r="Q793" s="219">
        <v>0</v>
      </c>
      <c r="R793" s="219">
        <v>0</v>
      </c>
      <c r="S793" s="220">
        <v>0</v>
      </c>
      <c r="T793" s="490">
        <f t="shared" si="72"/>
        <v>0</v>
      </c>
      <c r="U793" s="221" t="str">
        <f t="shared" si="73"/>
        <v/>
      </c>
      <c r="V793" s="490">
        <f t="shared" si="74"/>
        <v>0</v>
      </c>
      <c r="W793" s="221" t="str">
        <f t="shared" si="75"/>
        <v/>
      </c>
      <c r="X793" s="490">
        <f t="shared" si="76"/>
        <v>0</v>
      </c>
      <c r="Y793" s="221" t="str">
        <f t="shared" si="77"/>
        <v/>
      </c>
    </row>
    <row r="794" spans="1:25" ht="18" customHeight="1">
      <c r="A794" s="195" t="s">
        <v>2311</v>
      </c>
      <c r="B794" s="204" t="s">
        <v>2240</v>
      </c>
      <c r="C794" s="169" t="s">
        <v>2575</v>
      </c>
      <c r="D794" s="169" t="s">
        <v>3670</v>
      </c>
      <c r="E794" s="150" t="s">
        <v>2310</v>
      </c>
      <c r="F794" s="152" t="s">
        <v>2309</v>
      </c>
      <c r="G794" s="250" t="s">
        <v>1477</v>
      </c>
      <c r="H794" s="250" t="s">
        <v>3113</v>
      </c>
      <c r="I794" s="175" t="s">
        <v>3114</v>
      </c>
      <c r="J794" s="263" t="s">
        <v>268</v>
      </c>
      <c r="K794" s="184" t="s">
        <v>3367</v>
      </c>
      <c r="L794" s="6" t="s">
        <v>3175</v>
      </c>
      <c r="M794" s="167"/>
      <c r="N794" s="218">
        <v>168511.28</v>
      </c>
      <c r="O794" s="219">
        <v>183000</v>
      </c>
      <c r="P794" s="219">
        <v>183000</v>
      </c>
      <c r="Q794" s="219">
        <v>185000</v>
      </c>
      <c r="R794" s="219">
        <v>187000</v>
      </c>
      <c r="S794" s="220">
        <v>187000</v>
      </c>
      <c r="T794" s="490">
        <f t="shared" si="72"/>
        <v>16488.72</v>
      </c>
      <c r="U794" s="221">
        <f t="shared" si="73"/>
        <v>9.7849354654477735E-2</v>
      </c>
      <c r="V794" s="490">
        <f t="shared" si="74"/>
        <v>2000</v>
      </c>
      <c r="W794" s="221">
        <f t="shared" si="75"/>
        <v>1.092896174863388E-2</v>
      </c>
      <c r="X794" s="490">
        <f t="shared" si="76"/>
        <v>2000</v>
      </c>
      <c r="Y794" s="221">
        <f t="shared" si="77"/>
        <v>1.092896174863388E-2</v>
      </c>
    </row>
    <row r="795" spans="1:25" ht="18" customHeight="1">
      <c r="A795" s="187" t="s">
        <v>3115</v>
      </c>
      <c r="B795" s="213" t="s">
        <v>3116</v>
      </c>
      <c r="C795" s="214" t="s">
        <v>3671</v>
      </c>
      <c r="D795" s="214" t="s">
        <v>3672</v>
      </c>
      <c r="E795" s="215" t="s">
        <v>3117</v>
      </c>
      <c r="F795" s="215" t="s">
        <v>3118</v>
      </c>
      <c r="G795" s="249"/>
      <c r="H795" s="249"/>
      <c r="I795" s="216"/>
      <c r="J795" s="262"/>
      <c r="K795" s="217"/>
      <c r="L795" s="282"/>
      <c r="M795" s="228"/>
      <c r="N795" s="218">
        <v>0</v>
      </c>
      <c r="O795" s="219">
        <v>0</v>
      </c>
      <c r="P795" s="219">
        <v>0</v>
      </c>
      <c r="Q795" s="219">
        <v>0</v>
      </c>
      <c r="R795" s="219">
        <v>0</v>
      </c>
      <c r="S795" s="220">
        <v>0</v>
      </c>
      <c r="T795" s="490">
        <f t="shared" si="72"/>
        <v>0</v>
      </c>
      <c r="U795" s="221" t="str">
        <f t="shared" si="73"/>
        <v/>
      </c>
      <c r="V795" s="490">
        <f t="shared" si="74"/>
        <v>0</v>
      </c>
      <c r="W795" s="221" t="str">
        <f t="shared" si="75"/>
        <v/>
      </c>
      <c r="X795" s="490">
        <f t="shared" si="76"/>
        <v>0</v>
      </c>
      <c r="Y795" s="221" t="str">
        <f t="shared" si="77"/>
        <v/>
      </c>
    </row>
    <row r="796" spans="1:25" ht="18" customHeight="1">
      <c r="A796" s="196" t="s">
        <v>3119</v>
      </c>
      <c r="B796" s="203" t="s">
        <v>3116</v>
      </c>
      <c r="C796" s="160" t="s">
        <v>3673</v>
      </c>
      <c r="D796" s="160" t="s">
        <v>3672</v>
      </c>
      <c r="E796" s="151" t="s">
        <v>3117</v>
      </c>
      <c r="F796" s="151" t="s">
        <v>3118</v>
      </c>
      <c r="G796" s="257"/>
      <c r="H796" s="257"/>
      <c r="I796" s="180"/>
      <c r="J796" s="268"/>
      <c r="K796" s="199"/>
      <c r="L796" s="186"/>
      <c r="M796" s="186"/>
      <c r="N796" s="218">
        <v>0</v>
      </c>
      <c r="O796" s="219">
        <v>0</v>
      </c>
      <c r="P796" s="219">
        <v>0</v>
      </c>
      <c r="Q796" s="219">
        <v>0</v>
      </c>
      <c r="R796" s="219">
        <v>0</v>
      </c>
      <c r="S796" s="220">
        <v>0</v>
      </c>
      <c r="T796" s="490">
        <f t="shared" si="72"/>
        <v>0</v>
      </c>
      <c r="U796" s="221" t="str">
        <f t="shared" si="73"/>
        <v/>
      </c>
      <c r="V796" s="490">
        <f t="shared" si="74"/>
        <v>0</v>
      </c>
      <c r="W796" s="221" t="str">
        <f t="shared" si="75"/>
        <v/>
      </c>
      <c r="X796" s="490">
        <f t="shared" si="76"/>
        <v>0</v>
      </c>
      <c r="Y796" s="221" t="str">
        <f t="shared" si="77"/>
        <v/>
      </c>
    </row>
    <row r="797" spans="1:25" ht="18" customHeight="1">
      <c r="A797" s="195" t="s">
        <v>3120</v>
      </c>
      <c r="B797" s="202" t="s">
        <v>3116</v>
      </c>
      <c r="C797" s="157" t="s">
        <v>3673</v>
      </c>
      <c r="D797" s="157" t="s">
        <v>3670</v>
      </c>
      <c r="E797" s="152" t="s">
        <v>3117</v>
      </c>
      <c r="F797" s="152" t="s">
        <v>3118</v>
      </c>
      <c r="G797" s="251" t="s">
        <v>1480</v>
      </c>
      <c r="H797" s="251" t="s">
        <v>3121</v>
      </c>
      <c r="I797" s="176" t="s">
        <v>3122</v>
      </c>
      <c r="J797" s="264" t="s">
        <v>268</v>
      </c>
      <c r="K797" s="185" t="s">
        <v>3367</v>
      </c>
      <c r="L797" s="6" t="s">
        <v>3175</v>
      </c>
      <c r="M797" s="167"/>
      <c r="N797" s="218">
        <v>2323.39</v>
      </c>
      <c r="O797" s="219">
        <v>5000</v>
      </c>
      <c r="P797" s="219">
        <v>4372.3</v>
      </c>
      <c r="Q797" s="219">
        <v>4000</v>
      </c>
      <c r="R797" s="219">
        <v>4000</v>
      </c>
      <c r="S797" s="220">
        <v>4000</v>
      </c>
      <c r="T797" s="490">
        <f t="shared" si="72"/>
        <v>1676.6100000000001</v>
      </c>
      <c r="U797" s="221">
        <f t="shared" si="73"/>
        <v>0.72162228467885303</v>
      </c>
      <c r="V797" s="490">
        <f t="shared" si="74"/>
        <v>-1000</v>
      </c>
      <c r="W797" s="221">
        <f t="shared" si="75"/>
        <v>-0.2</v>
      </c>
      <c r="X797" s="490">
        <f t="shared" si="76"/>
        <v>-372.30000000000018</v>
      </c>
      <c r="Y797" s="221">
        <f t="shared" si="77"/>
        <v>-8.5149692381584097E-2</v>
      </c>
    </row>
    <row r="798" spans="1:25" ht="26.25" customHeight="1">
      <c r="A798" s="187" t="s">
        <v>2312</v>
      </c>
      <c r="B798" s="213" t="s">
        <v>3681</v>
      </c>
      <c r="C798" s="214" t="s">
        <v>3671</v>
      </c>
      <c r="D798" s="214" t="s">
        <v>3672</v>
      </c>
      <c r="E798" s="215" t="s">
        <v>2314</v>
      </c>
      <c r="F798" s="215" t="s">
        <v>2313</v>
      </c>
      <c r="G798" s="249"/>
      <c r="H798" s="249"/>
      <c r="I798" s="216"/>
      <c r="J798" s="262"/>
      <c r="K798" s="217"/>
      <c r="L798" s="282"/>
      <c r="M798" s="228"/>
      <c r="N798" s="218">
        <v>0</v>
      </c>
      <c r="O798" s="219">
        <v>0</v>
      </c>
      <c r="P798" s="219">
        <v>0</v>
      </c>
      <c r="Q798" s="219">
        <v>0</v>
      </c>
      <c r="R798" s="219">
        <v>0</v>
      </c>
      <c r="S798" s="220">
        <v>0</v>
      </c>
      <c r="T798" s="490">
        <f t="shared" si="72"/>
        <v>0</v>
      </c>
      <c r="U798" s="221" t="str">
        <f t="shared" si="73"/>
        <v/>
      </c>
      <c r="V798" s="490">
        <f t="shared" si="74"/>
        <v>0</v>
      </c>
      <c r="W798" s="221" t="str">
        <f t="shared" si="75"/>
        <v/>
      </c>
      <c r="X798" s="490">
        <f t="shared" si="76"/>
        <v>0</v>
      </c>
      <c r="Y798" s="221" t="str">
        <f t="shared" si="77"/>
        <v/>
      </c>
    </row>
    <row r="799" spans="1:25" ht="26.25" customHeight="1">
      <c r="A799" s="196" t="s">
        <v>2315</v>
      </c>
      <c r="B799" s="205" t="s">
        <v>3681</v>
      </c>
      <c r="C799" s="170" t="s">
        <v>3673</v>
      </c>
      <c r="D799" s="170" t="s">
        <v>3672</v>
      </c>
      <c r="E799" s="151" t="s">
        <v>2317</v>
      </c>
      <c r="F799" s="151" t="s">
        <v>2316</v>
      </c>
      <c r="G799" s="250"/>
      <c r="H799" s="250"/>
      <c r="I799" s="175"/>
      <c r="J799" s="263"/>
      <c r="K799" s="184"/>
      <c r="M799" s="167"/>
      <c r="N799" s="218">
        <v>0</v>
      </c>
      <c r="O799" s="219">
        <v>0</v>
      </c>
      <c r="P799" s="219">
        <v>0</v>
      </c>
      <c r="Q799" s="219">
        <v>0</v>
      </c>
      <c r="R799" s="219">
        <v>0</v>
      </c>
      <c r="S799" s="220">
        <v>0</v>
      </c>
      <c r="T799" s="490">
        <f t="shared" si="72"/>
        <v>0</v>
      </c>
      <c r="U799" s="221" t="str">
        <f t="shared" si="73"/>
        <v/>
      </c>
      <c r="V799" s="490">
        <f t="shared" si="74"/>
        <v>0</v>
      </c>
      <c r="W799" s="221" t="str">
        <f t="shared" si="75"/>
        <v/>
      </c>
      <c r="X799" s="490">
        <f t="shared" si="76"/>
        <v>0</v>
      </c>
      <c r="Y799" s="221" t="str">
        <f t="shared" si="77"/>
        <v/>
      </c>
    </row>
    <row r="800" spans="1:25" ht="18" customHeight="1">
      <c r="A800" s="188" t="s">
        <v>2318</v>
      </c>
      <c r="B800" s="201" t="s">
        <v>3681</v>
      </c>
      <c r="C800" s="155" t="s">
        <v>3673</v>
      </c>
      <c r="D800" s="155" t="s">
        <v>3670</v>
      </c>
      <c r="E800" s="152" t="s">
        <v>2317</v>
      </c>
      <c r="F800" s="152" t="s">
        <v>2316</v>
      </c>
      <c r="G800" s="250" t="s">
        <v>164</v>
      </c>
      <c r="H800" s="250" t="s">
        <v>3839</v>
      </c>
      <c r="I800" s="175" t="s">
        <v>266</v>
      </c>
      <c r="J800" s="263" t="s">
        <v>3375</v>
      </c>
      <c r="K800" s="184" t="s">
        <v>3376</v>
      </c>
      <c r="L800" s="3" t="s">
        <v>267</v>
      </c>
      <c r="M800" s="167"/>
      <c r="N800" s="218">
        <v>-1109465.55</v>
      </c>
      <c r="O800" s="219">
        <v>0</v>
      </c>
      <c r="P800" s="219">
        <v>0</v>
      </c>
      <c r="Q800" s="219">
        <v>0</v>
      </c>
      <c r="R800" s="219">
        <v>0</v>
      </c>
      <c r="S800" s="220">
        <v>0</v>
      </c>
      <c r="T800" s="490">
        <f t="shared" si="72"/>
        <v>1109465.55</v>
      </c>
      <c r="U800" s="221">
        <f t="shared" si="73"/>
        <v>-1</v>
      </c>
      <c r="V800" s="490">
        <f t="shared" si="74"/>
        <v>0</v>
      </c>
      <c r="W800" s="221" t="str">
        <f t="shared" si="75"/>
        <v/>
      </c>
      <c r="X800" s="490">
        <f t="shared" si="76"/>
        <v>0</v>
      </c>
      <c r="Y800" s="221" t="str">
        <f t="shared" si="77"/>
        <v/>
      </c>
    </row>
    <row r="801" spans="1:25" ht="26.25" customHeight="1">
      <c r="A801" s="189" t="s">
        <v>2319</v>
      </c>
      <c r="B801" s="200" t="s">
        <v>3681</v>
      </c>
      <c r="C801" s="164" t="s">
        <v>3674</v>
      </c>
      <c r="D801" s="164" t="s">
        <v>3672</v>
      </c>
      <c r="E801" s="151" t="s">
        <v>2321</v>
      </c>
      <c r="F801" s="162" t="s">
        <v>2320</v>
      </c>
      <c r="G801" s="250"/>
      <c r="H801" s="250"/>
      <c r="I801" s="175"/>
      <c r="J801" s="263"/>
      <c r="K801" s="184"/>
      <c r="M801" s="167"/>
      <c r="N801" s="218">
        <v>0</v>
      </c>
      <c r="O801" s="219">
        <v>0</v>
      </c>
      <c r="P801" s="219">
        <v>0</v>
      </c>
      <c r="Q801" s="219">
        <v>0</v>
      </c>
      <c r="R801" s="219">
        <v>0</v>
      </c>
      <c r="S801" s="220">
        <v>0</v>
      </c>
      <c r="T801" s="490">
        <f t="shared" si="72"/>
        <v>0</v>
      </c>
      <c r="U801" s="221" t="str">
        <f t="shared" si="73"/>
        <v/>
      </c>
      <c r="V801" s="490">
        <f t="shared" si="74"/>
        <v>0</v>
      </c>
      <c r="W801" s="221" t="str">
        <f t="shared" si="75"/>
        <v/>
      </c>
      <c r="X801" s="490">
        <f t="shared" si="76"/>
        <v>0</v>
      </c>
      <c r="Y801" s="221" t="str">
        <f t="shared" si="77"/>
        <v/>
      </c>
    </row>
    <row r="802" spans="1:25" ht="26.25" customHeight="1">
      <c r="A802" s="188" t="s">
        <v>2322</v>
      </c>
      <c r="B802" s="201" t="s">
        <v>3681</v>
      </c>
      <c r="C802" s="155" t="s">
        <v>3674</v>
      </c>
      <c r="D802" s="155" t="s">
        <v>3670</v>
      </c>
      <c r="E802" s="152" t="s">
        <v>2321</v>
      </c>
      <c r="F802" s="158" t="s">
        <v>2320</v>
      </c>
      <c r="G802" s="250" t="s">
        <v>166</v>
      </c>
      <c r="H802" s="250" t="s">
        <v>3840</v>
      </c>
      <c r="I802" s="175" t="s">
        <v>273</v>
      </c>
      <c r="J802" s="263" t="s">
        <v>3377</v>
      </c>
      <c r="K802" s="184" t="s">
        <v>3378</v>
      </c>
      <c r="L802" s="3" t="s">
        <v>267</v>
      </c>
      <c r="M802" s="167"/>
      <c r="N802" s="218">
        <v>-106505.61</v>
      </c>
      <c r="O802" s="219">
        <v>0</v>
      </c>
      <c r="P802" s="219">
        <v>0</v>
      </c>
      <c r="Q802" s="219">
        <v>0</v>
      </c>
      <c r="R802" s="219">
        <v>0</v>
      </c>
      <c r="S802" s="220">
        <v>0</v>
      </c>
      <c r="T802" s="490">
        <f t="shared" si="72"/>
        <v>106505.61</v>
      </c>
      <c r="U802" s="221">
        <f t="shared" si="73"/>
        <v>-1</v>
      </c>
      <c r="V802" s="490">
        <f t="shared" si="74"/>
        <v>0</v>
      </c>
      <c r="W802" s="221" t="str">
        <f t="shared" si="75"/>
        <v/>
      </c>
      <c r="X802" s="490">
        <f t="shared" si="76"/>
        <v>0</v>
      </c>
      <c r="Y802" s="221" t="str">
        <f t="shared" si="77"/>
        <v/>
      </c>
    </row>
    <row r="803" spans="1:25">
      <c r="A803" s="188" t="s">
        <v>586</v>
      </c>
      <c r="B803" s="201"/>
      <c r="C803" s="155"/>
      <c r="D803" s="155"/>
      <c r="E803" s="150"/>
      <c r="F803" s="150"/>
      <c r="G803" s="250"/>
      <c r="H803" s="250"/>
      <c r="I803" s="175"/>
      <c r="J803" s="263"/>
      <c r="K803" s="184"/>
      <c r="M803" s="167"/>
      <c r="N803" s="218">
        <v>0</v>
      </c>
      <c r="O803" s="219">
        <v>0</v>
      </c>
      <c r="P803" s="219">
        <v>0</v>
      </c>
      <c r="Q803" s="219">
        <v>0</v>
      </c>
      <c r="R803" s="219">
        <v>0</v>
      </c>
      <c r="S803" s="220">
        <v>0</v>
      </c>
      <c r="T803" s="490">
        <f t="shared" si="72"/>
        <v>0</v>
      </c>
      <c r="U803" s="221" t="str">
        <f t="shared" si="73"/>
        <v/>
      </c>
      <c r="V803" s="490">
        <f t="shared" si="74"/>
        <v>0</v>
      </c>
      <c r="W803" s="221" t="str">
        <f t="shared" si="75"/>
        <v/>
      </c>
      <c r="X803" s="490">
        <f t="shared" si="76"/>
        <v>0</v>
      </c>
      <c r="Y803" s="221" t="str">
        <f t="shared" si="77"/>
        <v/>
      </c>
    </row>
    <row r="804" spans="1:25" s="232" customFormat="1" ht="15">
      <c r="A804" s="230" t="s">
        <v>586</v>
      </c>
      <c r="B804" s="243"/>
      <c r="C804" s="244"/>
      <c r="D804" s="244"/>
      <c r="E804" s="245" t="s">
        <v>588</v>
      </c>
      <c r="F804" s="245" t="s">
        <v>587</v>
      </c>
      <c r="G804" s="254"/>
      <c r="H804" s="254"/>
      <c r="I804" s="246"/>
      <c r="J804" s="267"/>
      <c r="K804" s="247"/>
      <c r="L804" s="281"/>
      <c r="M804" s="231"/>
      <c r="N804" s="218">
        <v>0</v>
      </c>
      <c r="O804" s="461">
        <v>0</v>
      </c>
      <c r="P804" s="461">
        <v>0</v>
      </c>
      <c r="Q804" s="219">
        <v>0</v>
      </c>
      <c r="R804" s="219">
        <v>0</v>
      </c>
      <c r="S804" s="220">
        <v>0</v>
      </c>
      <c r="T804" s="491">
        <f t="shared" si="72"/>
        <v>0</v>
      </c>
      <c r="U804" s="463" t="str">
        <f t="shared" si="73"/>
        <v/>
      </c>
      <c r="V804" s="491">
        <f t="shared" si="74"/>
        <v>0</v>
      </c>
      <c r="W804" s="463" t="str">
        <f t="shared" si="75"/>
        <v/>
      </c>
      <c r="X804" s="491">
        <f t="shared" si="76"/>
        <v>0</v>
      </c>
      <c r="Y804" s="463" t="str">
        <f t="shared" si="77"/>
        <v/>
      </c>
    </row>
    <row r="805" spans="1:25" ht="25.5" customHeight="1">
      <c r="A805" s="187" t="s">
        <v>589</v>
      </c>
      <c r="B805" s="213" t="s">
        <v>3080</v>
      </c>
      <c r="C805" s="214" t="s">
        <v>3671</v>
      </c>
      <c r="D805" s="214" t="s">
        <v>3672</v>
      </c>
      <c r="E805" s="215" t="s">
        <v>591</v>
      </c>
      <c r="F805" s="215" t="s">
        <v>590</v>
      </c>
      <c r="G805" s="249"/>
      <c r="H805" s="249"/>
      <c r="I805" s="216"/>
      <c r="J805" s="262"/>
      <c r="K805" s="217"/>
      <c r="L805" s="282"/>
      <c r="M805" s="228"/>
      <c r="N805" s="218">
        <v>0</v>
      </c>
      <c r="O805" s="219">
        <v>0</v>
      </c>
      <c r="P805" s="219">
        <v>0</v>
      </c>
      <c r="Q805" s="461">
        <v>0</v>
      </c>
      <c r="R805" s="461">
        <v>0</v>
      </c>
      <c r="S805" s="462">
        <v>0</v>
      </c>
      <c r="T805" s="490">
        <f t="shared" si="72"/>
        <v>0</v>
      </c>
      <c r="U805" s="221" t="str">
        <f t="shared" si="73"/>
        <v/>
      </c>
      <c r="V805" s="490">
        <f t="shared" si="74"/>
        <v>0</v>
      </c>
      <c r="W805" s="221" t="str">
        <f t="shared" si="75"/>
        <v/>
      </c>
      <c r="X805" s="490">
        <f t="shared" si="76"/>
        <v>0</v>
      </c>
      <c r="Y805" s="221" t="str">
        <f t="shared" si="77"/>
        <v/>
      </c>
    </row>
    <row r="806" spans="1:25" ht="25.5" customHeight="1">
      <c r="A806" s="189" t="s">
        <v>592</v>
      </c>
      <c r="B806" s="200" t="s">
        <v>3080</v>
      </c>
      <c r="C806" s="164" t="s">
        <v>3673</v>
      </c>
      <c r="D806" s="164" t="s">
        <v>3672</v>
      </c>
      <c r="E806" s="156" t="s">
        <v>594</v>
      </c>
      <c r="F806" s="151" t="s">
        <v>593</v>
      </c>
      <c r="G806" s="250"/>
      <c r="H806" s="250"/>
      <c r="I806" s="175"/>
      <c r="J806" s="263"/>
      <c r="K806" s="184"/>
      <c r="M806" s="167"/>
      <c r="N806" s="218">
        <v>0</v>
      </c>
      <c r="O806" s="219">
        <v>0</v>
      </c>
      <c r="P806" s="219">
        <v>0</v>
      </c>
      <c r="Q806" s="219">
        <v>0</v>
      </c>
      <c r="R806" s="219">
        <v>0</v>
      </c>
      <c r="S806" s="220">
        <v>0</v>
      </c>
      <c r="T806" s="490">
        <f t="shared" si="72"/>
        <v>0</v>
      </c>
      <c r="U806" s="221" t="str">
        <f t="shared" si="73"/>
        <v/>
      </c>
      <c r="V806" s="490">
        <f t="shared" si="74"/>
        <v>0</v>
      </c>
      <c r="W806" s="221" t="str">
        <f t="shared" si="75"/>
        <v/>
      </c>
      <c r="X806" s="490">
        <f t="shared" si="76"/>
        <v>0</v>
      </c>
      <c r="Y806" s="221" t="str">
        <f t="shared" si="77"/>
        <v/>
      </c>
    </row>
    <row r="807" spans="1:25" ht="25.5" customHeight="1">
      <c r="A807" s="188" t="s">
        <v>595</v>
      </c>
      <c r="B807" s="201" t="s">
        <v>3080</v>
      </c>
      <c r="C807" s="155" t="s">
        <v>3673</v>
      </c>
      <c r="D807" s="155" t="s">
        <v>3670</v>
      </c>
      <c r="E807" s="150" t="s">
        <v>594</v>
      </c>
      <c r="F807" s="152" t="s">
        <v>593</v>
      </c>
      <c r="G807" s="250" t="s">
        <v>392</v>
      </c>
      <c r="H807" s="250" t="s">
        <v>3123</v>
      </c>
      <c r="I807" s="175" t="s">
        <v>3124</v>
      </c>
      <c r="J807" s="263" t="s">
        <v>597</v>
      </c>
      <c r="K807" s="184" t="s">
        <v>3329</v>
      </c>
      <c r="L807" s="3" t="s">
        <v>596</v>
      </c>
      <c r="M807" s="167"/>
      <c r="N807" s="218">
        <v>1130026769.52</v>
      </c>
      <c r="O807" s="219">
        <v>1158334500</v>
      </c>
      <c r="P807" s="219">
        <v>1155908518.29</v>
      </c>
      <c r="Q807" s="219">
        <v>1178768705</v>
      </c>
      <c r="R807" s="478">
        <v>1194671034</v>
      </c>
      <c r="S807" s="479">
        <v>1183649265</v>
      </c>
      <c r="T807" s="490">
        <f t="shared" si="72"/>
        <v>48741935.480000019</v>
      </c>
      <c r="U807" s="221">
        <f t="shared" si="73"/>
        <v>4.3133434352802161E-2</v>
      </c>
      <c r="V807" s="490">
        <f t="shared" si="74"/>
        <v>20434205</v>
      </c>
      <c r="W807" s="221">
        <f t="shared" si="75"/>
        <v>1.7641022519833433E-2</v>
      </c>
      <c r="X807" s="490">
        <f t="shared" si="76"/>
        <v>22860186.710000038</v>
      </c>
      <c r="Y807" s="221">
        <f t="shared" si="77"/>
        <v>1.9776813085362836E-2</v>
      </c>
    </row>
    <row r="808" spans="1:25" ht="36.75" customHeight="1">
      <c r="A808" s="188" t="s">
        <v>3125</v>
      </c>
      <c r="B808" s="201" t="s">
        <v>3080</v>
      </c>
      <c r="C808" s="155" t="s">
        <v>3673</v>
      </c>
      <c r="D808" s="155" t="s">
        <v>3680</v>
      </c>
      <c r="E808" s="150" t="s">
        <v>3126</v>
      </c>
      <c r="F808" s="152" t="s">
        <v>3498</v>
      </c>
      <c r="G808" s="251" t="s">
        <v>405</v>
      </c>
      <c r="H808" s="251" t="s">
        <v>3499</v>
      </c>
      <c r="I808" s="176" t="s">
        <v>3500</v>
      </c>
      <c r="J808" s="264" t="s">
        <v>3334</v>
      </c>
      <c r="K808" s="185" t="s">
        <v>3336</v>
      </c>
      <c r="L808" s="3" t="s">
        <v>596</v>
      </c>
      <c r="M808" s="167"/>
      <c r="N808" s="218">
        <v>0</v>
      </c>
      <c r="O808" s="219">
        <v>0</v>
      </c>
      <c r="P808" s="219">
        <v>0</v>
      </c>
      <c r="Q808" s="219">
        <v>0</v>
      </c>
      <c r="R808" s="219">
        <v>0</v>
      </c>
      <c r="S808" s="220">
        <v>0</v>
      </c>
      <c r="T808" s="490">
        <f t="shared" si="72"/>
        <v>0</v>
      </c>
      <c r="U808" s="221" t="str">
        <f t="shared" si="73"/>
        <v/>
      </c>
      <c r="V808" s="490">
        <f t="shared" si="74"/>
        <v>0</v>
      </c>
      <c r="W808" s="221" t="str">
        <f t="shared" si="75"/>
        <v/>
      </c>
      <c r="X808" s="490">
        <f t="shared" si="76"/>
        <v>0</v>
      </c>
      <c r="Y808" s="221" t="str">
        <f t="shared" si="77"/>
        <v/>
      </c>
    </row>
    <row r="809" spans="1:25" ht="25.5" customHeight="1">
      <c r="A809" s="189" t="s">
        <v>598</v>
      </c>
      <c r="B809" s="200" t="s">
        <v>3080</v>
      </c>
      <c r="C809" s="164" t="s">
        <v>3674</v>
      </c>
      <c r="D809" s="164" t="s">
        <v>3672</v>
      </c>
      <c r="E809" s="156" t="s">
        <v>600</v>
      </c>
      <c r="F809" s="151" t="s">
        <v>599</v>
      </c>
      <c r="G809" s="250"/>
      <c r="H809" s="250"/>
      <c r="I809" s="175"/>
      <c r="J809" s="263"/>
      <c r="K809" s="184"/>
      <c r="M809" s="167"/>
      <c r="N809" s="218">
        <v>0</v>
      </c>
      <c r="O809" s="219">
        <v>0</v>
      </c>
      <c r="P809" s="219">
        <v>0</v>
      </c>
      <c r="Q809" s="219">
        <v>0</v>
      </c>
      <c r="R809" s="219">
        <v>0</v>
      </c>
      <c r="S809" s="220">
        <v>0</v>
      </c>
      <c r="T809" s="490">
        <f t="shared" si="72"/>
        <v>0</v>
      </c>
      <c r="U809" s="221" t="str">
        <f t="shared" si="73"/>
        <v/>
      </c>
      <c r="V809" s="490">
        <f t="shared" si="74"/>
        <v>0</v>
      </c>
      <c r="W809" s="221" t="str">
        <f t="shared" si="75"/>
        <v/>
      </c>
      <c r="X809" s="490">
        <f t="shared" si="76"/>
        <v>0</v>
      </c>
      <c r="Y809" s="221" t="str">
        <f t="shared" si="77"/>
        <v/>
      </c>
    </row>
    <row r="810" spans="1:25" ht="25.5" customHeight="1">
      <c r="A810" s="188" t="s">
        <v>601</v>
      </c>
      <c r="B810" s="201" t="s">
        <v>3080</v>
      </c>
      <c r="C810" s="155" t="s">
        <v>3674</v>
      </c>
      <c r="D810" s="155" t="s">
        <v>3670</v>
      </c>
      <c r="E810" s="150" t="s">
        <v>3501</v>
      </c>
      <c r="F810" s="152" t="s">
        <v>3502</v>
      </c>
      <c r="G810" s="250" t="s">
        <v>394</v>
      </c>
      <c r="H810" s="250" t="s">
        <v>3503</v>
      </c>
      <c r="I810" s="175" t="s">
        <v>3504</v>
      </c>
      <c r="J810" s="263" t="s">
        <v>597</v>
      </c>
      <c r="K810" s="184" t="s">
        <v>3329</v>
      </c>
      <c r="L810" s="3" t="s">
        <v>596</v>
      </c>
      <c r="M810" s="167"/>
      <c r="N810" s="218">
        <v>4720685.59</v>
      </c>
      <c r="O810" s="219">
        <v>5850000</v>
      </c>
      <c r="P810" s="219">
        <v>4452138.43</v>
      </c>
      <c r="Q810" s="219">
        <v>3740000</v>
      </c>
      <c r="R810" s="478">
        <v>2930000</v>
      </c>
      <c r="S810" s="479">
        <v>2730000</v>
      </c>
      <c r="T810" s="490">
        <f t="shared" si="72"/>
        <v>-980685.58999999985</v>
      </c>
      <c r="U810" s="221">
        <f t="shared" si="73"/>
        <v>-0.20774219576864467</v>
      </c>
      <c r="V810" s="490">
        <f t="shared" si="74"/>
        <v>-2110000</v>
      </c>
      <c r="W810" s="221">
        <f t="shared" si="75"/>
        <v>-0.36068376068376068</v>
      </c>
      <c r="X810" s="490">
        <f t="shared" si="76"/>
        <v>-712138.4299999997</v>
      </c>
      <c r="Y810" s="221">
        <f t="shared" si="77"/>
        <v>-0.15995424248297682</v>
      </c>
    </row>
    <row r="811" spans="1:25" ht="25.5" customHeight="1">
      <c r="A811" s="188" t="s">
        <v>3505</v>
      </c>
      <c r="B811" s="201" t="s">
        <v>3080</v>
      </c>
      <c r="C811" s="155" t="s">
        <v>3674</v>
      </c>
      <c r="D811" s="155" t="s">
        <v>3680</v>
      </c>
      <c r="E811" s="150" t="s">
        <v>3506</v>
      </c>
      <c r="F811" s="152" t="s">
        <v>5631</v>
      </c>
      <c r="G811" s="250" t="s">
        <v>402</v>
      </c>
      <c r="H811" s="250" t="s">
        <v>3507</v>
      </c>
      <c r="I811" s="175" t="s">
        <v>3508</v>
      </c>
      <c r="J811" s="263" t="s">
        <v>3332</v>
      </c>
      <c r="K811" s="184" t="s">
        <v>3333</v>
      </c>
      <c r="L811" s="3" t="s">
        <v>596</v>
      </c>
      <c r="M811" s="167"/>
      <c r="N811" s="218">
        <v>0</v>
      </c>
      <c r="O811" s="219">
        <v>0</v>
      </c>
      <c r="P811" s="219">
        <v>0</v>
      </c>
      <c r="Q811" s="219">
        <v>0</v>
      </c>
      <c r="R811" s="219">
        <v>0</v>
      </c>
      <c r="S811" s="220">
        <v>0</v>
      </c>
      <c r="T811" s="490">
        <f t="shared" si="72"/>
        <v>0</v>
      </c>
      <c r="U811" s="221" t="str">
        <f t="shared" si="73"/>
        <v/>
      </c>
      <c r="V811" s="490">
        <f t="shared" si="74"/>
        <v>0</v>
      </c>
      <c r="W811" s="221" t="str">
        <f t="shared" si="75"/>
        <v/>
      </c>
      <c r="X811" s="490">
        <f t="shared" si="76"/>
        <v>0</v>
      </c>
      <c r="Y811" s="221" t="str">
        <f t="shared" si="77"/>
        <v/>
      </c>
    </row>
    <row r="812" spans="1:25" ht="31.5">
      <c r="A812" s="189" t="s">
        <v>602</v>
      </c>
      <c r="B812" s="200" t="s">
        <v>3080</v>
      </c>
      <c r="C812" s="164" t="s">
        <v>3676</v>
      </c>
      <c r="D812" s="164" t="s">
        <v>3672</v>
      </c>
      <c r="E812" s="156" t="s">
        <v>604</v>
      </c>
      <c r="F812" s="151" t="s">
        <v>603</v>
      </c>
      <c r="G812" s="250"/>
      <c r="H812" s="250"/>
      <c r="I812" s="175"/>
      <c r="J812" s="263"/>
      <c r="K812" s="184"/>
      <c r="M812" s="167"/>
      <c r="N812" s="218">
        <v>0</v>
      </c>
      <c r="O812" s="219">
        <v>0</v>
      </c>
      <c r="P812" s="219">
        <v>0</v>
      </c>
      <c r="Q812" s="219">
        <v>0</v>
      </c>
      <c r="R812" s="219">
        <v>0</v>
      </c>
      <c r="S812" s="220">
        <v>0</v>
      </c>
      <c r="T812" s="490">
        <f t="shared" si="72"/>
        <v>0</v>
      </c>
      <c r="U812" s="221" t="str">
        <f t="shared" si="73"/>
        <v/>
      </c>
      <c r="V812" s="490">
        <f t="shared" si="74"/>
        <v>0</v>
      </c>
      <c r="W812" s="221" t="str">
        <f t="shared" si="75"/>
        <v/>
      </c>
      <c r="X812" s="490">
        <f t="shared" si="76"/>
        <v>0</v>
      </c>
      <c r="Y812" s="221" t="str">
        <f t="shared" si="77"/>
        <v/>
      </c>
    </row>
    <row r="813" spans="1:25" ht="25.5" customHeight="1">
      <c r="A813" s="188" t="s">
        <v>605</v>
      </c>
      <c r="B813" s="201" t="s">
        <v>3080</v>
      </c>
      <c r="C813" s="155" t="s">
        <v>3676</v>
      </c>
      <c r="D813" s="155" t="s">
        <v>3670</v>
      </c>
      <c r="E813" s="150" t="s">
        <v>3509</v>
      </c>
      <c r="F813" s="152" t="s">
        <v>3510</v>
      </c>
      <c r="G813" s="251" t="s">
        <v>394</v>
      </c>
      <c r="H813" s="251" t="s">
        <v>3503</v>
      </c>
      <c r="I813" s="176" t="s">
        <v>3504</v>
      </c>
      <c r="J813" s="264" t="s">
        <v>597</v>
      </c>
      <c r="K813" s="185" t="s">
        <v>3329</v>
      </c>
      <c r="L813" s="3" t="s">
        <v>596</v>
      </c>
      <c r="M813" s="167"/>
      <c r="N813" s="218">
        <v>11451661.4</v>
      </c>
      <c r="O813" s="219">
        <v>5600638</v>
      </c>
      <c r="P813" s="219">
        <v>16017704.880000001</v>
      </c>
      <c r="Q813" s="219">
        <v>5245303</v>
      </c>
      <c r="R813" s="478">
        <v>2400000</v>
      </c>
      <c r="S813" s="479">
        <v>1700000</v>
      </c>
      <c r="T813" s="490">
        <f t="shared" si="72"/>
        <v>-6206358.4000000004</v>
      </c>
      <c r="U813" s="221">
        <f t="shared" si="73"/>
        <v>-0.54196139609925942</v>
      </c>
      <c r="V813" s="490">
        <f t="shared" si="74"/>
        <v>-355335</v>
      </c>
      <c r="W813" s="221">
        <f t="shared" si="75"/>
        <v>-6.3445450321909749E-2</v>
      </c>
      <c r="X813" s="490">
        <f t="shared" si="76"/>
        <v>-10772401.880000001</v>
      </c>
      <c r="Y813" s="221">
        <f t="shared" si="77"/>
        <v>-0.67253092504223988</v>
      </c>
    </row>
    <row r="814" spans="1:25" ht="31.5">
      <c r="A814" s="188" t="s">
        <v>3511</v>
      </c>
      <c r="B814" s="201" t="s">
        <v>3080</v>
      </c>
      <c r="C814" s="155" t="s">
        <v>3676</v>
      </c>
      <c r="D814" s="155" t="s">
        <v>3680</v>
      </c>
      <c r="E814" s="150" t="s">
        <v>3512</v>
      </c>
      <c r="F814" s="152" t="s">
        <v>3513</v>
      </c>
      <c r="G814" s="251" t="s">
        <v>402</v>
      </c>
      <c r="H814" s="251" t="s">
        <v>3507</v>
      </c>
      <c r="I814" s="176" t="s">
        <v>3508</v>
      </c>
      <c r="J814" s="264" t="s">
        <v>3332</v>
      </c>
      <c r="K814" s="185" t="s">
        <v>3333</v>
      </c>
      <c r="L814" s="3" t="s">
        <v>596</v>
      </c>
      <c r="M814" s="167"/>
      <c r="N814" s="218">
        <v>0</v>
      </c>
      <c r="O814" s="219">
        <v>0</v>
      </c>
      <c r="P814" s="219">
        <v>0</v>
      </c>
      <c r="Q814" s="219">
        <v>0</v>
      </c>
      <c r="R814" s="219">
        <v>0</v>
      </c>
      <c r="S814" s="220">
        <v>0</v>
      </c>
      <c r="T814" s="490">
        <f t="shared" si="72"/>
        <v>0</v>
      </c>
      <c r="U814" s="221" t="str">
        <f t="shared" si="73"/>
        <v/>
      </c>
      <c r="V814" s="490">
        <f t="shared" si="74"/>
        <v>0</v>
      </c>
      <c r="W814" s="221" t="str">
        <f t="shared" si="75"/>
        <v/>
      </c>
      <c r="X814" s="490">
        <f t="shared" si="76"/>
        <v>0</v>
      </c>
      <c r="Y814" s="221" t="str">
        <f t="shared" si="77"/>
        <v/>
      </c>
    </row>
    <row r="815" spans="1:25" ht="25.5" customHeight="1">
      <c r="A815" s="189" t="s">
        <v>606</v>
      </c>
      <c r="B815" s="200" t="s">
        <v>3080</v>
      </c>
      <c r="C815" s="164" t="s">
        <v>3677</v>
      </c>
      <c r="D815" s="164" t="s">
        <v>3672</v>
      </c>
      <c r="E815" s="156" t="s">
        <v>608</v>
      </c>
      <c r="F815" s="151" t="s">
        <v>607</v>
      </c>
      <c r="G815" s="250"/>
      <c r="H815" s="250"/>
      <c r="I815" s="175"/>
      <c r="J815" s="263"/>
      <c r="K815" s="184"/>
      <c r="M815" s="167"/>
      <c r="N815" s="218">
        <v>0</v>
      </c>
      <c r="O815" s="219">
        <v>0</v>
      </c>
      <c r="P815" s="219">
        <v>0</v>
      </c>
      <c r="Q815" s="219">
        <v>0</v>
      </c>
      <c r="R815" s="219">
        <v>0</v>
      </c>
      <c r="S815" s="220">
        <v>0</v>
      </c>
      <c r="T815" s="490">
        <f t="shared" si="72"/>
        <v>0</v>
      </c>
      <c r="U815" s="221" t="str">
        <f t="shared" si="73"/>
        <v/>
      </c>
      <c r="V815" s="490">
        <f t="shared" si="74"/>
        <v>0</v>
      </c>
      <c r="W815" s="221" t="str">
        <f t="shared" si="75"/>
        <v/>
      </c>
      <c r="X815" s="490">
        <f t="shared" si="76"/>
        <v>0</v>
      </c>
      <c r="Y815" s="221" t="str">
        <f t="shared" si="77"/>
        <v/>
      </c>
    </row>
    <row r="816" spans="1:25" ht="25.5" customHeight="1">
      <c r="A816" s="188" t="s">
        <v>609</v>
      </c>
      <c r="B816" s="201" t="s">
        <v>3080</v>
      </c>
      <c r="C816" s="155" t="s">
        <v>3677</v>
      </c>
      <c r="D816" s="155" t="s">
        <v>3670</v>
      </c>
      <c r="E816" s="150" t="s">
        <v>611</v>
      </c>
      <c r="F816" s="152" t="s">
        <v>610</v>
      </c>
      <c r="G816" s="251" t="s">
        <v>408</v>
      </c>
      <c r="H816" s="251" t="s">
        <v>3514</v>
      </c>
      <c r="I816" s="176" t="s">
        <v>3515</v>
      </c>
      <c r="J816" s="264" t="s">
        <v>3337</v>
      </c>
      <c r="K816" s="184" t="s">
        <v>3339</v>
      </c>
      <c r="L816" s="3" t="s">
        <v>596</v>
      </c>
      <c r="M816" s="167"/>
      <c r="N816" s="218">
        <v>748641.3</v>
      </c>
      <c r="O816" s="219">
        <v>950000</v>
      </c>
      <c r="P816" s="219">
        <v>850000</v>
      </c>
      <c r="Q816" s="219">
        <v>775000</v>
      </c>
      <c r="R816" s="478">
        <v>775000</v>
      </c>
      <c r="S816" s="479">
        <v>775000</v>
      </c>
      <c r="T816" s="490">
        <f t="shared" si="72"/>
        <v>26358.699999999953</v>
      </c>
      <c r="U816" s="221">
        <f t="shared" si="73"/>
        <v>3.5208717445858184E-2</v>
      </c>
      <c r="V816" s="490">
        <f t="shared" si="74"/>
        <v>-175000</v>
      </c>
      <c r="W816" s="221">
        <f t="shared" si="75"/>
        <v>-0.18421052631578946</v>
      </c>
      <c r="X816" s="490">
        <f t="shared" si="76"/>
        <v>-75000</v>
      </c>
      <c r="Y816" s="221">
        <f t="shared" si="77"/>
        <v>-8.8235294117647065E-2</v>
      </c>
    </row>
    <row r="817" spans="1:25" ht="25.5" customHeight="1">
      <c r="A817" s="188" t="s">
        <v>612</v>
      </c>
      <c r="B817" s="201" t="s">
        <v>3080</v>
      </c>
      <c r="C817" s="155" t="s">
        <v>3677</v>
      </c>
      <c r="D817" s="155" t="s">
        <v>3680</v>
      </c>
      <c r="E817" s="150" t="s">
        <v>5375</v>
      </c>
      <c r="F817" s="152" t="s">
        <v>5376</v>
      </c>
      <c r="G817" s="251" t="s">
        <v>408</v>
      </c>
      <c r="H817" s="251" t="s">
        <v>3516</v>
      </c>
      <c r="I817" s="176" t="s">
        <v>3515</v>
      </c>
      <c r="J817" s="264" t="s">
        <v>3337</v>
      </c>
      <c r="K817" s="184" t="s">
        <v>3339</v>
      </c>
      <c r="L817" s="3" t="s">
        <v>596</v>
      </c>
      <c r="M817" s="167"/>
      <c r="N817" s="218">
        <v>17700000</v>
      </c>
      <c r="O817" s="219">
        <v>17700000</v>
      </c>
      <c r="P817" s="219">
        <v>17700000</v>
      </c>
      <c r="Q817" s="219">
        <v>17700000</v>
      </c>
      <c r="R817" s="478">
        <v>17700000</v>
      </c>
      <c r="S817" s="479">
        <v>17700000</v>
      </c>
      <c r="T817" s="490">
        <f t="shared" si="72"/>
        <v>0</v>
      </c>
      <c r="U817" s="221">
        <f t="shared" si="73"/>
        <v>0</v>
      </c>
      <c r="V817" s="490">
        <f t="shared" si="74"/>
        <v>0</v>
      </c>
      <c r="W817" s="221">
        <f t="shared" si="75"/>
        <v>0</v>
      </c>
      <c r="X817" s="490">
        <f t="shared" si="76"/>
        <v>0</v>
      </c>
      <c r="Y817" s="221">
        <f t="shared" si="77"/>
        <v>0</v>
      </c>
    </row>
    <row r="818" spans="1:25" ht="25.5" customHeight="1">
      <c r="A818" s="188" t="s">
        <v>613</v>
      </c>
      <c r="B818" s="201" t="s">
        <v>3080</v>
      </c>
      <c r="C818" s="155" t="s">
        <v>3677</v>
      </c>
      <c r="D818" s="155" t="s">
        <v>3082</v>
      </c>
      <c r="E818" s="150" t="s">
        <v>615</v>
      </c>
      <c r="F818" s="152" t="s">
        <v>614</v>
      </c>
      <c r="G818" s="251" t="s">
        <v>408</v>
      </c>
      <c r="H818" s="251" t="s">
        <v>3516</v>
      </c>
      <c r="I818" s="176" t="s">
        <v>3515</v>
      </c>
      <c r="J818" s="264" t="s">
        <v>3337</v>
      </c>
      <c r="K818" s="184" t="s">
        <v>3339</v>
      </c>
      <c r="L818" s="3" t="s">
        <v>596</v>
      </c>
      <c r="M818" s="167"/>
      <c r="N818" s="218">
        <v>3115176.14</v>
      </c>
      <c r="O818" s="219">
        <v>3500000</v>
      </c>
      <c r="P818" s="219">
        <v>3076000</v>
      </c>
      <c r="Q818" s="219">
        <v>3076000</v>
      </c>
      <c r="R818" s="478">
        <v>3076000</v>
      </c>
      <c r="S818" s="479">
        <v>3076000</v>
      </c>
      <c r="T818" s="490">
        <f t="shared" si="72"/>
        <v>-39176.14000000013</v>
      </c>
      <c r="U818" s="221">
        <f t="shared" si="73"/>
        <v>-1.2575898838259634E-2</v>
      </c>
      <c r="V818" s="490">
        <f t="shared" si="74"/>
        <v>-424000</v>
      </c>
      <c r="W818" s="221">
        <f t="shared" si="75"/>
        <v>-0.12114285714285715</v>
      </c>
      <c r="X818" s="490">
        <f t="shared" si="76"/>
        <v>0</v>
      </c>
      <c r="Y818" s="221">
        <f t="shared" si="77"/>
        <v>0</v>
      </c>
    </row>
    <row r="819" spans="1:25" ht="25.5" customHeight="1">
      <c r="A819" s="188" t="s">
        <v>616</v>
      </c>
      <c r="B819" s="201" t="s">
        <v>3080</v>
      </c>
      <c r="C819" s="155" t="s">
        <v>3677</v>
      </c>
      <c r="D819" s="155" t="s">
        <v>2573</v>
      </c>
      <c r="E819" s="152" t="s">
        <v>618</v>
      </c>
      <c r="F819" s="152" t="s">
        <v>617</v>
      </c>
      <c r="G819" s="251" t="s">
        <v>408</v>
      </c>
      <c r="H819" s="251" t="s">
        <v>3516</v>
      </c>
      <c r="I819" s="176" t="s">
        <v>3515</v>
      </c>
      <c r="J819" s="264" t="s">
        <v>3337</v>
      </c>
      <c r="K819" s="184" t="s">
        <v>3339</v>
      </c>
      <c r="L819" s="3" t="s">
        <v>596</v>
      </c>
      <c r="M819" s="167"/>
      <c r="N819" s="218">
        <v>668696.13</v>
      </c>
      <c r="O819" s="219">
        <v>708000</v>
      </c>
      <c r="P819" s="219">
        <v>675000</v>
      </c>
      <c r="Q819" s="219">
        <v>675000</v>
      </c>
      <c r="R819" s="478">
        <v>675000</v>
      </c>
      <c r="S819" s="479">
        <v>675000</v>
      </c>
      <c r="T819" s="490">
        <f t="shared" si="72"/>
        <v>6303.8699999999953</v>
      </c>
      <c r="U819" s="221">
        <f t="shared" si="73"/>
        <v>9.4271070478604314E-3</v>
      </c>
      <c r="V819" s="490">
        <f t="shared" si="74"/>
        <v>-33000</v>
      </c>
      <c r="W819" s="221">
        <f t="shared" si="75"/>
        <v>-4.6610169491525424E-2</v>
      </c>
      <c r="X819" s="490">
        <f t="shared" si="76"/>
        <v>0</v>
      </c>
      <c r="Y819" s="221">
        <f t="shared" si="77"/>
        <v>0</v>
      </c>
    </row>
    <row r="820" spans="1:25" ht="31.5">
      <c r="A820" s="191" t="s">
        <v>619</v>
      </c>
      <c r="B820" s="470" t="s">
        <v>3080</v>
      </c>
      <c r="C820" s="471" t="s">
        <v>1566</v>
      </c>
      <c r="D820" s="471" t="s">
        <v>3672</v>
      </c>
      <c r="E820" s="472" t="s">
        <v>621</v>
      </c>
      <c r="F820" s="472" t="s">
        <v>620</v>
      </c>
      <c r="G820" s="467"/>
      <c r="H820" s="467"/>
      <c r="I820" s="468"/>
      <c r="J820" s="469"/>
      <c r="K820" s="184"/>
      <c r="M820" s="167"/>
      <c r="N820" s="218">
        <v>0</v>
      </c>
      <c r="O820" s="219">
        <v>0</v>
      </c>
      <c r="P820" s="219">
        <v>0</v>
      </c>
      <c r="Q820" s="219">
        <v>0</v>
      </c>
      <c r="R820" s="219">
        <v>0</v>
      </c>
      <c r="S820" s="220">
        <v>0</v>
      </c>
      <c r="T820" s="490">
        <f t="shared" si="72"/>
        <v>0</v>
      </c>
      <c r="U820" s="221" t="str">
        <f t="shared" si="73"/>
        <v/>
      </c>
      <c r="V820" s="490">
        <f t="shared" si="74"/>
        <v>0</v>
      </c>
      <c r="W820" s="221" t="str">
        <f t="shared" si="75"/>
        <v/>
      </c>
      <c r="X820" s="490">
        <f t="shared" si="76"/>
        <v>0</v>
      </c>
      <c r="Y820" s="221" t="str">
        <f t="shared" si="77"/>
        <v/>
      </c>
    </row>
    <row r="821" spans="1:25" ht="25.5" customHeight="1">
      <c r="A821" s="190" t="s">
        <v>622</v>
      </c>
      <c r="B821" s="464" t="s">
        <v>3080</v>
      </c>
      <c r="C821" s="465" t="s">
        <v>1566</v>
      </c>
      <c r="D821" s="465" t="s">
        <v>3670</v>
      </c>
      <c r="E821" s="466" t="s">
        <v>624</v>
      </c>
      <c r="F821" s="466" t="s">
        <v>623</v>
      </c>
      <c r="G821" s="467" t="s">
        <v>408</v>
      </c>
      <c r="H821" s="467" t="s">
        <v>3516</v>
      </c>
      <c r="I821" s="468" t="s">
        <v>3515</v>
      </c>
      <c r="J821" s="469" t="s">
        <v>3337</v>
      </c>
      <c r="K821" s="184" t="s">
        <v>3339</v>
      </c>
      <c r="L821" s="3" t="s">
        <v>596</v>
      </c>
      <c r="M821" s="167"/>
      <c r="N821" s="218">
        <v>0</v>
      </c>
      <c r="O821" s="219">
        <v>0</v>
      </c>
      <c r="P821" s="219">
        <v>0</v>
      </c>
      <c r="Q821" s="219">
        <v>0</v>
      </c>
      <c r="R821" s="219">
        <v>0</v>
      </c>
      <c r="S821" s="220">
        <v>0</v>
      </c>
      <c r="T821" s="490">
        <f t="shared" si="72"/>
        <v>0</v>
      </c>
      <c r="U821" s="221" t="str">
        <f t="shared" si="73"/>
        <v/>
      </c>
      <c r="V821" s="490">
        <f t="shared" si="74"/>
        <v>0</v>
      </c>
      <c r="W821" s="221" t="str">
        <f t="shared" si="75"/>
        <v/>
      </c>
      <c r="X821" s="490">
        <f t="shared" si="76"/>
        <v>0</v>
      </c>
      <c r="Y821" s="221" t="str">
        <f t="shared" si="77"/>
        <v/>
      </c>
    </row>
    <row r="822" spans="1:25" ht="25.5" customHeight="1">
      <c r="A822" s="190" t="s">
        <v>625</v>
      </c>
      <c r="B822" s="464" t="s">
        <v>3080</v>
      </c>
      <c r="C822" s="465" t="s">
        <v>1566</v>
      </c>
      <c r="D822" s="465" t="s">
        <v>3680</v>
      </c>
      <c r="E822" s="466" t="s">
        <v>627</v>
      </c>
      <c r="F822" s="466" t="s">
        <v>626</v>
      </c>
      <c r="G822" s="467" t="s">
        <v>408</v>
      </c>
      <c r="H822" s="467" t="s">
        <v>3516</v>
      </c>
      <c r="I822" s="468" t="s">
        <v>3515</v>
      </c>
      <c r="J822" s="469" t="s">
        <v>3337</v>
      </c>
      <c r="K822" s="184" t="s">
        <v>3339</v>
      </c>
      <c r="L822" s="3" t="s">
        <v>596</v>
      </c>
      <c r="M822" s="167"/>
      <c r="N822" s="218">
        <v>0</v>
      </c>
      <c r="O822" s="219">
        <v>0</v>
      </c>
      <c r="P822" s="219">
        <v>0</v>
      </c>
      <c r="Q822" s="219">
        <v>0</v>
      </c>
      <c r="R822" s="219">
        <v>0</v>
      </c>
      <c r="S822" s="220">
        <v>0</v>
      </c>
      <c r="T822" s="490">
        <f t="shared" si="72"/>
        <v>0</v>
      </c>
      <c r="U822" s="221" t="str">
        <f t="shared" si="73"/>
        <v/>
      </c>
      <c r="V822" s="490">
        <f t="shared" si="74"/>
        <v>0</v>
      </c>
      <c r="W822" s="221" t="str">
        <f t="shared" si="75"/>
        <v/>
      </c>
      <c r="X822" s="490">
        <f t="shared" si="76"/>
        <v>0</v>
      </c>
      <c r="Y822" s="221" t="str">
        <f t="shared" si="77"/>
        <v/>
      </c>
    </row>
    <row r="823" spans="1:25" ht="25.5" customHeight="1">
      <c r="A823" s="190" t="s">
        <v>628</v>
      </c>
      <c r="B823" s="464" t="s">
        <v>3080</v>
      </c>
      <c r="C823" s="465" t="s">
        <v>1566</v>
      </c>
      <c r="D823" s="465" t="s">
        <v>3082</v>
      </c>
      <c r="E823" s="466" t="s">
        <v>630</v>
      </c>
      <c r="F823" s="466" t="s">
        <v>629</v>
      </c>
      <c r="G823" s="467" t="s">
        <v>408</v>
      </c>
      <c r="H823" s="467" t="s">
        <v>3516</v>
      </c>
      <c r="I823" s="468" t="s">
        <v>3515</v>
      </c>
      <c r="J823" s="469" t="s">
        <v>3337</v>
      </c>
      <c r="K823" s="184" t="s">
        <v>3339</v>
      </c>
      <c r="L823" s="3" t="s">
        <v>596</v>
      </c>
      <c r="M823" s="167"/>
      <c r="N823" s="218">
        <v>0</v>
      </c>
      <c r="O823" s="219">
        <v>0</v>
      </c>
      <c r="P823" s="219">
        <v>0</v>
      </c>
      <c r="Q823" s="219">
        <v>0</v>
      </c>
      <c r="R823" s="219">
        <v>0</v>
      </c>
      <c r="S823" s="220">
        <v>0</v>
      </c>
      <c r="T823" s="490">
        <f t="shared" si="72"/>
        <v>0</v>
      </c>
      <c r="U823" s="221" t="str">
        <f t="shared" si="73"/>
        <v/>
      </c>
      <c r="V823" s="490">
        <f t="shared" si="74"/>
        <v>0</v>
      </c>
      <c r="W823" s="221" t="str">
        <f t="shared" si="75"/>
        <v/>
      </c>
      <c r="X823" s="490">
        <f t="shared" si="76"/>
        <v>0</v>
      </c>
      <c r="Y823" s="221" t="str">
        <f t="shared" si="77"/>
        <v/>
      </c>
    </row>
    <row r="824" spans="1:25" ht="25.5" customHeight="1">
      <c r="A824" s="190" t="s">
        <v>631</v>
      </c>
      <c r="B824" s="464" t="s">
        <v>3080</v>
      </c>
      <c r="C824" s="465" t="s">
        <v>1566</v>
      </c>
      <c r="D824" s="465" t="s">
        <v>2573</v>
      </c>
      <c r="E824" s="466" t="s">
        <v>633</v>
      </c>
      <c r="F824" s="466" t="s">
        <v>632</v>
      </c>
      <c r="G824" s="467" t="s">
        <v>408</v>
      </c>
      <c r="H824" s="467" t="s">
        <v>3516</v>
      </c>
      <c r="I824" s="468" t="s">
        <v>3515</v>
      </c>
      <c r="J824" s="469" t="s">
        <v>3337</v>
      </c>
      <c r="K824" s="184" t="s">
        <v>3339</v>
      </c>
      <c r="L824" s="3" t="s">
        <v>596</v>
      </c>
      <c r="M824" s="167"/>
      <c r="N824" s="218">
        <v>0</v>
      </c>
      <c r="O824" s="219">
        <v>0</v>
      </c>
      <c r="P824" s="219">
        <v>0</v>
      </c>
      <c r="Q824" s="219">
        <v>0</v>
      </c>
      <c r="R824" s="219">
        <v>0</v>
      </c>
      <c r="S824" s="220">
        <v>0</v>
      </c>
      <c r="T824" s="490">
        <f t="shared" si="72"/>
        <v>0</v>
      </c>
      <c r="U824" s="221" t="str">
        <f t="shared" si="73"/>
        <v/>
      </c>
      <c r="V824" s="490">
        <f t="shared" si="74"/>
        <v>0</v>
      </c>
      <c r="W824" s="221" t="str">
        <f t="shared" si="75"/>
        <v/>
      </c>
      <c r="X824" s="490">
        <f t="shared" si="76"/>
        <v>0</v>
      </c>
      <c r="Y824" s="221" t="str">
        <f t="shared" si="77"/>
        <v/>
      </c>
    </row>
    <row r="825" spans="1:25" ht="25.5" customHeight="1">
      <c r="A825" s="191" t="s">
        <v>3517</v>
      </c>
      <c r="B825" s="203" t="s">
        <v>3080</v>
      </c>
      <c r="C825" s="160" t="s">
        <v>3678</v>
      </c>
      <c r="D825" s="160" t="s">
        <v>3672</v>
      </c>
      <c r="E825" s="151" t="s">
        <v>3518</v>
      </c>
      <c r="F825" s="151" t="s">
        <v>3519</v>
      </c>
      <c r="G825" s="251"/>
      <c r="H825" s="251"/>
      <c r="I825" s="176"/>
      <c r="J825" s="263"/>
      <c r="K825" s="184"/>
      <c r="M825" s="167"/>
      <c r="N825" s="218">
        <v>0</v>
      </c>
      <c r="O825" s="219">
        <v>0</v>
      </c>
      <c r="P825" s="219">
        <v>0</v>
      </c>
      <c r="Q825" s="219">
        <v>0</v>
      </c>
      <c r="R825" s="219">
        <v>0</v>
      </c>
      <c r="S825" s="220">
        <v>0</v>
      </c>
      <c r="T825" s="490">
        <f t="shared" si="72"/>
        <v>0</v>
      </c>
      <c r="U825" s="221" t="str">
        <f t="shared" si="73"/>
        <v/>
      </c>
      <c r="V825" s="490">
        <f t="shared" si="74"/>
        <v>0</v>
      </c>
      <c r="W825" s="221" t="str">
        <f t="shared" si="75"/>
        <v/>
      </c>
      <c r="X825" s="490">
        <f t="shared" si="76"/>
        <v>0</v>
      </c>
      <c r="Y825" s="221" t="str">
        <f t="shared" si="77"/>
        <v/>
      </c>
    </row>
    <row r="826" spans="1:25" ht="25.5" customHeight="1">
      <c r="A826" s="190" t="s">
        <v>3520</v>
      </c>
      <c r="B826" s="202" t="s">
        <v>3080</v>
      </c>
      <c r="C826" s="157" t="s">
        <v>3678</v>
      </c>
      <c r="D826" s="157" t="s">
        <v>3670</v>
      </c>
      <c r="E826" s="152" t="s">
        <v>3518</v>
      </c>
      <c r="F826" s="152" t="s">
        <v>3519</v>
      </c>
      <c r="G826" s="250" t="s">
        <v>111</v>
      </c>
      <c r="H826" s="250" t="s">
        <v>3521</v>
      </c>
      <c r="I826" s="175" t="s">
        <v>3522</v>
      </c>
      <c r="J826" s="263" t="s">
        <v>3523</v>
      </c>
      <c r="K826" s="184" t="s">
        <v>4092</v>
      </c>
      <c r="L826" s="3" t="s">
        <v>596</v>
      </c>
      <c r="M826" s="167"/>
      <c r="N826" s="218">
        <v>0</v>
      </c>
      <c r="O826" s="219">
        <v>370200</v>
      </c>
      <c r="P826" s="219">
        <v>92652.18</v>
      </c>
      <c r="Q826" s="219">
        <v>200000</v>
      </c>
      <c r="R826" s="219">
        <v>250000</v>
      </c>
      <c r="S826" s="220">
        <v>250000</v>
      </c>
      <c r="T826" s="490">
        <f t="shared" si="72"/>
        <v>200000</v>
      </c>
      <c r="U826" s="221" t="str">
        <f t="shared" si="73"/>
        <v/>
      </c>
      <c r="V826" s="490">
        <f t="shared" si="74"/>
        <v>-170200</v>
      </c>
      <c r="W826" s="221">
        <f t="shared" si="75"/>
        <v>-0.4597514856834144</v>
      </c>
      <c r="X826" s="490">
        <f t="shared" si="76"/>
        <v>107347.82</v>
      </c>
      <c r="Y826" s="221">
        <f t="shared" si="77"/>
        <v>1.1586108389462613</v>
      </c>
    </row>
    <row r="827" spans="1:25" ht="25.5" customHeight="1">
      <c r="A827" s="191" t="s">
        <v>3524</v>
      </c>
      <c r="B827" s="203" t="s">
        <v>3080</v>
      </c>
      <c r="C827" s="160" t="s">
        <v>1257</v>
      </c>
      <c r="D827" s="160" t="s">
        <v>3672</v>
      </c>
      <c r="E827" s="151" t="s">
        <v>3525</v>
      </c>
      <c r="F827" s="151" t="s">
        <v>3526</v>
      </c>
      <c r="G827" s="250"/>
      <c r="H827" s="250"/>
      <c r="I827" s="175"/>
      <c r="J827" s="263"/>
      <c r="K827" s="184"/>
      <c r="M827" s="167"/>
      <c r="N827" s="218">
        <v>0</v>
      </c>
      <c r="O827" s="219">
        <v>0</v>
      </c>
      <c r="P827" s="219">
        <v>0</v>
      </c>
      <c r="Q827" s="219">
        <v>0</v>
      </c>
      <c r="R827" s="219">
        <v>0</v>
      </c>
      <c r="S827" s="220">
        <v>0</v>
      </c>
      <c r="T827" s="490">
        <f t="shared" si="72"/>
        <v>0</v>
      </c>
      <c r="U827" s="221" t="str">
        <f t="shared" si="73"/>
        <v/>
      </c>
      <c r="V827" s="490">
        <f t="shared" si="74"/>
        <v>0</v>
      </c>
      <c r="W827" s="221" t="str">
        <f t="shared" si="75"/>
        <v/>
      </c>
      <c r="X827" s="490">
        <f t="shared" si="76"/>
        <v>0</v>
      </c>
      <c r="Y827" s="221" t="str">
        <f t="shared" si="77"/>
        <v/>
      </c>
    </row>
    <row r="828" spans="1:25" ht="25.5" customHeight="1">
      <c r="A828" s="190" t="s">
        <v>3527</v>
      </c>
      <c r="B828" s="202" t="s">
        <v>3080</v>
      </c>
      <c r="C828" s="157" t="s">
        <v>1257</v>
      </c>
      <c r="D828" s="157" t="s">
        <v>3670</v>
      </c>
      <c r="E828" s="152" t="s">
        <v>3525</v>
      </c>
      <c r="F828" s="152" t="s">
        <v>3526</v>
      </c>
      <c r="G828" s="251" t="s">
        <v>410</v>
      </c>
      <c r="H828" s="251" t="s">
        <v>3528</v>
      </c>
      <c r="I828" s="176" t="s">
        <v>3529</v>
      </c>
      <c r="J828" s="264" t="s">
        <v>3340</v>
      </c>
      <c r="K828" s="185" t="s">
        <v>3342</v>
      </c>
      <c r="L828" s="3" t="s">
        <v>596</v>
      </c>
      <c r="M828" s="167"/>
      <c r="N828" s="218">
        <v>0</v>
      </c>
      <c r="O828" s="219">
        <v>0</v>
      </c>
      <c r="P828" s="219">
        <v>0</v>
      </c>
      <c r="Q828" s="219">
        <v>0</v>
      </c>
      <c r="R828" s="219">
        <v>0</v>
      </c>
      <c r="S828" s="220">
        <v>0</v>
      </c>
      <c r="T828" s="490">
        <f t="shared" si="72"/>
        <v>0</v>
      </c>
      <c r="U828" s="221" t="str">
        <f t="shared" si="73"/>
        <v/>
      </c>
      <c r="V828" s="490">
        <f t="shared" si="74"/>
        <v>0</v>
      </c>
      <c r="W828" s="221" t="str">
        <f t="shared" si="75"/>
        <v/>
      </c>
      <c r="X828" s="490">
        <f t="shared" si="76"/>
        <v>0</v>
      </c>
      <c r="Y828" s="221" t="str">
        <f t="shared" si="77"/>
        <v/>
      </c>
    </row>
    <row r="829" spans="1:25" ht="25.5" customHeight="1">
      <c r="A829" s="191" t="s">
        <v>3530</v>
      </c>
      <c r="B829" s="203" t="s">
        <v>3080</v>
      </c>
      <c r="C829" s="160" t="s">
        <v>3681</v>
      </c>
      <c r="D829" s="160" t="s">
        <v>3672</v>
      </c>
      <c r="E829" s="151" t="s">
        <v>3531</v>
      </c>
      <c r="F829" s="151" t="s">
        <v>3532</v>
      </c>
      <c r="G829" s="250"/>
      <c r="H829" s="250"/>
      <c r="I829" s="175"/>
      <c r="J829" s="263"/>
      <c r="K829" s="184"/>
      <c r="M829" s="167"/>
      <c r="N829" s="218">
        <v>0</v>
      </c>
      <c r="O829" s="219">
        <v>0</v>
      </c>
      <c r="P829" s="219">
        <v>0</v>
      </c>
      <c r="Q829" s="219">
        <v>0</v>
      </c>
      <c r="R829" s="219">
        <v>0</v>
      </c>
      <c r="S829" s="220">
        <v>0</v>
      </c>
      <c r="T829" s="490">
        <f t="shared" si="72"/>
        <v>0</v>
      </c>
      <c r="U829" s="221" t="str">
        <f t="shared" si="73"/>
        <v/>
      </c>
      <c r="V829" s="490">
        <f t="shared" si="74"/>
        <v>0</v>
      </c>
      <c r="W829" s="221" t="str">
        <f t="shared" si="75"/>
        <v/>
      </c>
      <c r="X829" s="490">
        <f t="shared" si="76"/>
        <v>0</v>
      </c>
      <c r="Y829" s="221" t="str">
        <f t="shared" si="77"/>
        <v/>
      </c>
    </row>
    <row r="830" spans="1:25" ht="36.75" customHeight="1">
      <c r="A830" s="190" t="s">
        <v>3533</v>
      </c>
      <c r="B830" s="202" t="s">
        <v>3080</v>
      </c>
      <c r="C830" s="157" t="s">
        <v>3681</v>
      </c>
      <c r="D830" s="157" t="s">
        <v>3670</v>
      </c>
      <c r="E830" s="152" t="s">
        <v>3534</v>
      </c>
      <c r="F830" s="152" t="s">
        <v>3535</v>
      </c>
      <c r="G830" s="250" t="s">
        <v>120</v>
      </c>
      <c r="H830" s="250" t="s">
        <v>3536</v>
      </c>
      <c r="I830" s="175" t="s">
        <v>3537</v>
      </c>
      <c r="J830" s="263" t="s">
        <v>4097</v>
      </c>
      <c r="K830" s="184" t="s">
        <v>4098</v>
      </c>
      <c r="L830" s="3" t="s">
        <v>596</v>
      </c>
      <c r="M830" s="167"/>
      <c r="N830" s="218">
        <v>-111683.43</v>
      </c>
      <c r="O830" s="219">
        <v>0</v>
      </c>
      <c r="P830" s="219">
        <v>0</v>
      </c>
      <c r="Q830" s="219">
        <v>0</v>
      </c>
      <c r="R830" s="219">
        <v>0</v>
      </c>
      <c r="S830" s="220">
        <v>0</v>
      </c>
      <c r="T830" s="490">
        <f t="shared" si="72"/>
        <v>111683.43</v>
      </c>
      <c r="U830" s="221">
        <f t="shared" si="73"/>
        <v>-1</v>
      </c>
      <c r="V830" s="490">
        <f t="shared" si="74"/>
        <v>0</v>
      </c>
      <c r="W830" s="221" t="str">
        <f t="shared" si="75"/>
        <v/>
      </c>
      <c r="X830" s="490">
        <f t="shared" si="76"/>
        <v>0</v>
      </c>
      <c r="Y830" s="221" t="str">
        <f t="shared" si="77"/>
        <v/>
      </c>
    </row>
    <row r="831" spans="1:25" ht="25.5" customHeight="1">
      <c r="A831" s="190" t="s">
        <v>3538</v>
      </c>
      <c r="B831" s="202" t="s">
        <v>3080</v>
      </c>
      <c r="C831" s="157" t="s">
        <v>3681</v>
      </c>
      <c r="D831" s="157" t="s">
        <v>3680</v>
      </c>
      <c r="E831" s="152" t="s">
        <v>3539</v>
      </c>
      <c r="F831" s="152" t="s">
        <v>3540</v>
      </c>
      <c r="G831" s="250" t="s">
        <v>122</v>
      </c>
      <c r="H831" s="250" t="s">
        <v>2473</v>
      </c>
      <c r="I831" s="175" t="s">
        <v>3541</v>
      </c>
      <c r="J831" s="263" t="s">
        <v>4097</v>
      </c>
      <c r="K831" s="184" t="s">
        <v>4098</v>
      </c>
      <c r="L831" s="3" t="s">
        <v>596</v>
      </c>
      <c r="M831" s="167"/>
      <c r="N831" s="218">
        <v>-7200</v>
      </c>
      <c r="O831" s="219">
        <v>0</v>
      </c>
      <c r="P831" s="219">
        <v>0</v>
      </c>
      <c r="Q831" s="219">
        <v>0</v>
      </c>
      <c r="R831" s="219">
        <v>0</v>
      </c>
      <c r="S831" s="220">
        <v>0</v>
      </c>
      <c r="T831" s="490">
        <f t="shared" si="72"/>
        <v>7200</v>
      </c>
      <c r="U831" s="221">
        <f t="shared" si="73"/>
        <v>-1</v>
      </c>
      <c r="V831" s="490">
        <f t="shared" si="74"/>
        <v>0</v>
      </c>
      <c r="W831" s="221" t="str">
        <f t="shared" si="75"/>
        <v/>
      </c>
      <c r="X831" s="490">
        <f t="shared" si="76"/>
        <v>0</v>
      </c>
      <c r="Y831" s="221" t="str">
        <f t="shared" si="77"/>
        <v/>
      </c>
    </row>
    <row r="832" spans="1:25" ht="21">
      <c r="A832" s="187" t="s">
        <v>634</v>
      </c>
      <c r="B832" s="213" t="s">
        <v>635</v>
      </c>
      <c r="C832" s="214" t="s">
        <v>3671</v>
      </c>
      <c r="D832" s="214" t="s">
        <v>3672</v>
      </c>
      <c r="E832" s="215" t="s">
        <v>637</v>
      </c>
      <c r="F832" s="215" t="s">
        <v>636</v>
      </c>
      <c r="G832" s="249"/>
      <c r="H832" s="249"/>
      <c r="I832" s="216"/>
      <c r="J832" s="262"/>
      <c r="K832" s="217"/>
      <c r="L832" s="282"/>
      <c r="M832" s="228"/>
      <c r="N832" s="218">
        <v>0</v>
      </c>
      <c r="O832" s="219">
        <v>0</v>
      </c>
      <c r="P832" s="219">
        <v>0</v>
      </c>
      <c r="Q832" s="219">
        <v>0</v>
      </c>
      <c r="R832" s="219">
        <v>0</v>
      </c>
      <c r="S832" s="220">
        <v>0</v>
      </c>
      <c r="T832" s="490">
        <f t="shared" si="72"/>
        <v>0</v>
      </c>
      <c r="U832" s="221" t="str">
        <f t="shared" si="73"/>
        <v/>
      </c>
      <c r="V832" s="490">
        <f t="shared" si="74"/>
        <v>0</v>
      </c>
      <c r="W832" s="221" t="str">
        <f t="shared" si="75"/>
        <v/>
      </c>
      <c r="X832" s="490">
        <f t="shared" si="76"/>
        <v>0</v>
      </c>
      <c r="Y832" s="221" t="str">
        <f t="shared" si="77"/>
        <v/>
      </c>
    </row>
    <row r="833" spans="1:25" ht="24.75" customHeight="1">
      <c r="A833" s="189" t="s">
        <v>638</v>
      </c>
      <c r="B833" s="200" t="s">
        <v>635</v>
      </c>
      <c r="C833" s="164" t="s">
        <v>3673</v>
      </c>
      <c r="D833" s="164" t="s">
        <v>3672</v>
      </c>
      <c r="E833" s="156" t="s">
        <v>640</v>
      </c>
      <c r="F833" s="151" t="s">
        <v>639</v>
      </c>
      <c r="G833" s="250"/>
      <c r="H833" s="250"/>
      <c r="I833" s="175"/>
      <c r="J833" s="263"/>
      <c r="K833" s="184"/>
      <c r="M833" s="167"/>
      <c r="N833" s="218">
        <v>0</v>
      </c>
      <c r="O833" s="219">
        <v>0</v>
      </c>
      <c r="P833" s="219">
        <v>0</v>
      </c>
      <c r="Q833" s="219">
        <v>0</v>
      </c>
      <c r="R833" s="219">
        <v>0</v>
      </c>
      <c r="S833" s="220">
        <v>0</v>
      </c>
      <c r="T833" s="490">
        <f t="shared" si="72"/>
        <v>0</v>
      </c>
      <c r="U833" s="221" t="str">
        <f t="shared" si="73"/>
        <v/>
      </c>
      <c r="V833" s="490">
        <f t="shared" si="74"/>
        <v>0</v>
      </c>
      <c r="W833" s="221" t="str">
        <f t="shared" si="75"/>
        <v/>
      </c>
      <c r="X833" s="490">
        <f t="shared" si="76"/>
        <v>0</v>
      </c>
      <c r="Y833" s="221" t="str">
        <f t="shared" si="77"/>
        <v/>
      </c>
    </row>
    <row r="834" spans="1:25" ht="24.75" customHeight="1">
      <c r="A834" s="193" t="s">
        <v>641</v>
      </c>
      <c r="B834" s="201" t="s">
        <v>635</v>
      </c>
      <c r="C834" s="155" t="s">
        <v>3673</v>
      </c>
      <c r="D834" s="155" t="s">
        <v>3670</v>
      </c>
      <c r="E834" s="150" t="s">
        <v>640</v>
      </c>
      <c r="F834" s="152" t="s">
        <v>639</v>
      </c>
      <c r="G834" s="250" t="s">
        <v>419</v>
      </c>
      <c r="H834" s="250" t="s">
        <v>3542</v>
      </c>
      <c r="I834" s="175" t="s">
        <v>3543</v>
      </c>
      <c r="J834" s="263" t="s">
        <v>4084</v>
      </c>
      <c r="K834" s="184" t="s">
        <v>4086</v>
      </c>
      <c r="L834" s="3" t="s">
        <v>596</v>
      </c>
      <c r="M834" s="167"/>
      <c r="N834" s="218">
        <v>0</v>
      </c>
      <c r="O834" s="219">
        <v>0</v>
      </c>
      <c r="P834" s="219">
        <v>0</v>
      </c>
      <c r="Q834" s="219">
        <v>0</v>
      </c>
      <c r="R834" s="219">
        <v>0</v>
      </c>
      <c r="S834" s="220">
        <v>0</v>
      </c>
      <c r="T834" s="490">
        <f t="shared" si="72"/>
        <v>0</v>
      </c>
      <c r="U834" s="221" t="str">
        <f t="shared" si="73"/>
        <v/>
      </c>
      <c r="V834" s="490">
        <f t="shared" si="74"/>
        <v>0</v>
      </c>
      <c r="W834" s="221" t="str">
        <f t="shared" si="75"/>
        <v/>
      </c>
      <c r="X834" s="490">
        <f t="shared" si="76"/>
        <v>0</v>
      </c>
      <c r="Y834" s="221" t="str">
        <f t="shared" si="77"/>
        <v/>
      </c>
    </row>
    <row r="835" spans="1:25" ht="24.75" customHeight="1">
      <c r="A835" s="192" t="s">
        <v>642</v>
      </c>
      <c r="B835" s="200" t="s">
        <v>635</v>
      </c>
      <c r="C835" s="164" t="s">
        <v>3674</v>
      </c>
      <c r="D835" s="164" t="s">
        <v>3672</v>
      </c>
      <c r="E835" s="156" t="s">
        <v>644</v>
      </c>
      <c r="F835" s="151" t="s">
        <v>643</v>
      </c>
      <c r="G835" s="250"/>
      <c r="H835" s="250"/>
      <c r="I835" s="175"/>
      <c r="J835" s="263"/>
      <c r="K835" s="184"/>
      <c r="M835" s="167"/>
      <c r="N835" s="218">
        <v>0</v>
      </c>
      <c r="O835" s="219">
        <v>0</v>
      </c>
      <c r="P835" s="219">
        <v>0</v>
      </c>
      <c r="Q835" s="219">
        <v>0</v>
      </c>
      <c r="R835" s="219">
        <v>0</v>
      </c>
      <c r="S835" s="220">
        <v>0</v>
      </c>
      <c r="T835" s="490">
        <f t="shared" si="72"/>
        <v>0</v>
      </c>
      <c r="U835" s="221" t="str">
        <f t="shared" si="73"/>
        <v/>
      </c>
      <c r="V835" s="490">
        <f t="shared" si="74"/>
        <v>0</v>
      </c>
      <c r="W835" s="221" t="str">
        <f t="shared" si="75"/>
        <v/>
      </c>
      <c r="X835" s="490">
        <f t="shared" si="76"/>
        <v>0</v>
      </c>
      <c r="Y835" s="221" t="str">
        <f t="shared" si="77"/>
        <v/>
      </c>
    </row>
    <row r="836" spans="1:25" ht="24.75" customHeight="1">
      <c r="A836" s="193" t="s">
        <v>645</v>
      </c>
      <c r="B836" s="201" t="s">
        <v>635</v>
      </c>
      <c r="C836" s="155" t="s">
        <v>3674</v>
      </c>
      <c r="D836" s="155" t="s">
        <v>3670</v>
      </c>
      <c r="E836" s="150" t="s">
        <v>644</v>
      </c>
      <c r="F836" s="152" t="s">
        <v>643</v>
      </c>
      <c r="G836" s="250" t="s">
        <v>419</v>
      </c>
      <c r="H836" s="250" t="s">
        <v>3542</v>
      </c>
      <c r="I836" s="175" t="s">
        <v>3543</v>
      </c>
      <c r="J836" s="263" t="s">
        <v>4084</v>
      </c>
      <c r="K836" s="184" t="s">
        <v>4086</v>
      </c>
      <c r="L836" s="3" t="s">
        <v>596</v>
      </c>
      <c r="M836" s="167"/>
      <c r="N836" s="218">
        <v>0</v>
      </c>
      <c r="O836" s="219">
        <v>0</v>
      </c>
      <c r="P836" s="219">
        <v>8100</v>
      </c>
      <c r="Q836" s="219">
        <v>0</v>
      </c>
      <c r="R836" s="219">
        <v>0</v>
      </c>
      <c r="S836" s="220">
        <v>0</v>
      </c>
      <c r="T836" s="490">
        <f t="shared" si="72"/>
        <v>0</v>
      </c>
      <c r="U836" s="221" t="str">
        <f t="shared" si="73"/>
        <v/>
      </c>
      <c r="V836" s="490">
        <f t="shared" si="74"/>
        <v>0</v>
      </c>
      <c r="W836" s="221" t="str">
        <f t="shared" si="75"/>
        <v/>
      </c>
      <c r="X836" s="490">
        <f t="shared" si="76"/>
        <v>-8100</v>
      </c>
      <c r="Y836" s="221">
        <f t="shared" si="77"/>
        <v>-1</v>
      </c>
    </row>
    <row r="837" spans="1:25" ht="36.75" customHeight="1">
      <c r="A837" s="192" t="s">
        <v>3544</v>
      </c>
      <c r="B837" s="200" t="s">
        <v>635</v>
      </c>
      <c r="C837" s="164" t="s">
        <v>3676</v>
      </c>
      <c r="D837" s="164" t="s">
        <v>3672</v>
      </c>
      <c r="E837" s="156" t="s">
        <v>3545</v>
      </c>
      <c r="F837" s="151" t="s">
        <v>4018</v>
      </c>
      <c r="G837" s="250"/>
      <c r="H837" s="250"/>
      <c r="I837" s="175"/>
      <c r="J837" s="263"/>
      <c r="K837" s="184"/>
      <c r="M837" s="167"/>
      <c r="N837" s="218">
        <v>0</v>
      </c>
      <c r="O837" s="219">
        <v>0</v>
      </c>
      <c r="P837" s="219">
        <v>0</v>
      </c>
      <c r="Q837" s="219">
        <v>0</v>
      </c>
      <c r="R837" s="219">
        <v>0</v>
      </c>
      <c r="S837" s="220">
        <v>0</v>
      </c>
      <c r="T837" s="490">
        <f t="shared" si="72"/>
        <v>0</v>
      </c>
      <c r="U837" s="221" t="str">
        <f t="shared" si="73"/>
        <v/>
      </c>
      <c r="V837" s="490">
        <f t="shared" si="74"/>
        <v>0</v>
      </c>
      <c r="W837" s="221" t="str">
        <f t="shared" si="75"/>
        <v/>
      </c>
      <c r="X837" s="490">
        <f t="shared" si="76"/>
        <v>0</v>
      </c>
      <c r="Y837" s="221" t="str">
        <f t="shared" si="77"/>
        <v/>
      </c>
    </row>
    <row r="838" spans="1:25" ht="24.75" customHeight="1">
      <c r="A838" s="190" t="s">
        <v>4019</v>
      </c>
      <c r="B838" s="202" t="s">
        <v>635</v>
      </c>
      <c r="C838" s="157" t="s">
        <v>3676</v>
      </c>
      <c r="D838" s="157" t="s">
        <v>3670</v>
      </c>
      <c r="E838" s="152" t="s">
        <v>4020</v>
      </c>
      <c r="F838" s="152" t="s">
        <v>4021</v>
      </c>
      <c r="G838" s="250" t="s">
        <v>428</v>
      </c>
      <c r="H838" s="250" t="s">
        <v>4022</v>
      </c>
      <c r="I838" s="175" t="s">
        <v>4023</v>
      </c>
      <c r="J838" s="263" t="s">
        <v>4089</v>
      </c>
      <c r="K838" s="184" t="s">
        <v>4090</v>
      </c>
      <c r="L838" s="3" t="s">
        <v>596</v>
      </c>
      <c r="M838" s="167"/>
      <c r="N838" s="218">
        <v>0</v>
      </c>
      <c r="O838" s="219">
        <v>0</v>
      </c>
      <c r="P838" s="219">
        <v>0</v>
      </c>
      <c r="Q838" s="219">
        <v>0</v>
      </c>
      <c r="R838" s="219">
        <v>0</v>
      </c>
      <c r="S838" s="220">
        <v>0</v>
      </c>
      <c r="T838" s="490">
        <f t="shared" si="72"/>
        <v>0</v>
      </c>
      <c r="U838" s="221" t="str">
        <f t="shared" si="73"/>
        <v/>
      </c>
      <c r="V838" s="490">
        <f t="shared" si="74"/>
        <v>0</v>
      </c>
      <c r="W838" s="221" t="str">
        <f t="shared" si="75"/>
        <v/>
      </c>
      <c r="X838" s="490">
        <f t="shared" si="76"/>
        <v>0</v>
      </c>
      <c r="Y838" s="221" t="str">
        <f t="shared" si="77"/>
        <v/>
      </c>
    </row>
    <row r="839" spans="1:25" ht="36.75" customHeight="1">
      <c r="A839" s="190" t="s">
        <v>4024</v>
      </c>
      <c r="B839" s="202" t="s">
        <v>635</v>
      </c>
      <c r="C839" s="157" t="s">
        <v>3676</v>
      </c>
      <c r="D839" s="157" t="s">
        <v>3680</v>
      </c>
      <c r="E839" s="152" t="s">
        <v>4025</v>
      </c>
      <c r="F839" s="152" t="s">
        <v>4026</v>
      </c>
      <c r="G839" s="250" t="s">
        <v>109</v>
      </c>
      <c r="H839" s="250" t="s">
        <v>4027</v>
      </c>
      <c r="I839" s="175" t="s">
        <v>4028</v>
      </c>
      <c r="J839" s="263" t="s">
        <v>4029</v>
      </c>
      <c r="K839" s="184" t="s">
        <v>4091</v>
      </c>
      <c r="L839" s="3" t="s">
        <v>596</v>
      </c>
      <c r="M839" s="167"/>
      <c r="N839" s="218">
        <v>0</v>
      </c>
      <c r="O839" s="219">
        <v>0</v>
      </c>
      <c r="P839" s="219">
        <v>47301.3</v>
      </c>
      <c r="Q839" s="219">
        <v>63068</v>
      </c>
      <c r="R839" s="219">
        <v>47301</v>
      </c>
      <c r="S839" s="220">
        <v>0</v>
      </c>
      <c r="T839" s="490">
        <f t="shared" si="72"/>
        <v>63068</v>
      </c>
      <c r="U839" s="221" t="str">
        <f t="shared" si="73"/>
        <v/>
      </c>
      <c r="V839" s="490">
        <f t="shared" si="74"/>
        <v>63068</v>
      </c>
      <c r="W839" s="221" t="str">
        <f t="shared" si="75"/>
        <v/>
      </c>
      <c r="X839" s="490">
        <f t="shared" si="76"/>
        <v>15766.699999999997</v>
      </c>
      <c r="Y839" s="221">
        <f t="shared" si="77"/>
        <v>0.33332487690613144</v>
      </c>
    </row>
    <row r="840" spans="1:25" ht="24.75" customHeight="1">
      <c r="A840" s="190" t="s">
        <v>4030</v>
      </c>
      <c r="B840" s="202" t="s">
        <v>635</v>
      </c>
      <c r="C840" s="157" t="s">
        <v>3676</v>
      </c>
      <c r="D840" s="157" t="s">
        <v>3082</v>
      </c>
      <c r="E840" s="152" t="s">
        <v>4031</v>
      </c>
      <c r="F840" s="152" t="s">
        <v>4032</v>
      </c>
      <c r="G840" s="250" t="s">
        <v>111</v>
      </c>
      <c r="H840" s="250" t="s">
        <v>3521</v>
      </c>
      <c r="I840" s="175" t="s">
        <v>3522</v>
      </c>
      <c r="J840" s="263" t="s">
        <v>3523</v>
      </c>
      <c r="K840" s="184" t="s">
        <v>4092</v>
      </c>
      <c r="L840" s="3" t="s">
        <v>596</v>
      </c>
      <c r="M840" s="167"/>
      <c r="N840" s="218">
        <v>0</v>
      </c>
      <c r="O840" s="219">
        <v>0</v>
      </c>
      <c r="P840" s="219">
        <v>0</v>
      </c>
      <c r="Q840" s="219">
        <v>0</v>
      </c>
      <c r="R840" s="219">
        <v>0</v>
      </c>
      <c r="S840" s="220">
        <v>0</v>
      </c>
      <c r="T840" s="490">
        <f t="shared" si="72"/>
        <v>0</v>
      </c>
      <c r="U840" s="221" t="str">
        <f t="shared" si="73"/>
        <v/>
      </c>
      <c r="V840" s="490">
        <f t="shared" si="74"/>
        <v>0</v>
      </c>
      <c r="W840" s="221" t="str">
        <f t="shared" si="75"/>
        <v/>
      </c>
      <c r="X840" s="490">
        <f t="shared" si="76"/>
        <v>0</v>
      </c>
      <c r="Y840" s="221" t="str">
        <f t="shared" si="77"/>
        <v/>
      </c>
    </row>
    <row r="841" spans="1:25" ht="24.75" customHeight="1">
      <c r="A841" s="190" t="s">
        <v>4033</v>
      </c>
      <c r="B841" s="202" t="s">
        <v>635</v>
      </c>
      <c r="C841" s="157" t="s">
        <v>3676</v>
      </c>
      <c r="D841" s="157" t="s">
        <v>1763</v>
      </c>
      <c r="E841" s="152" t="s">
        <v>4034</v>
      </c>
      <c r="F841" s="159" t="s">
        <v>4035</v>
      </c>
      <c r="G841" s="251" t="s">
        <v>113</v>
      </c>
      <c r="H841" s="251" t="s">
        <v>4036</v>
      </c>
      <c r="I841" s="176" t="s">
        <v>4037</v>
      </c>
      <c r="J841" s="264" t="s">
        <v>4038</v>
      </c>
      <c r="K841" s="185" t="s">
        <v>4093</v>
      </c>
      <c r="L841" s="2" t="s">
        <v>828</v>
      </c>
      <c r="M841" s="167"/>
      <c r="N841" s="218">
        <v>0</v>
      </c>
      <c r="O841" s="219">
        <v>0</v>
      </c>
      <c r="P841" s="219">
        <v>0</v>
      </c>
      <c r="Q841" s="219">
        <v>0</v>
      </c>
      <c r="R841" s="219">
        <v>0</v>
      </c>
      <c r="S841" s="220">
        <v>0</v>
      </c>
      <c r="T841" s="490">
        <f t="shared" ref="T841:T904" si="78">IF(N841="","",Q841-N841)</f>
        <v>0</v>
      </c>
      <c r="U841" s="221" t="str">
        <f t="shared" ref="U841:U904" si="79">IF(N841=0,"",T841/N841)</f>
        <v/>
      </c>
      <c r="V841" s="490">
        <f t="shared" ref="V841:V904" si="80">IF(P841="","",Q841-O841)</f>
        <v>0</v>
      </c>
      <c r="W841" s="221" t="str">
        <f t="shared" ref="W841:W904" si="81">IF(O841=0,"",V841/O841)</f>
        <v/>
      </c>
      <c r="X841" s="490">
        <f t="shared" ref="X841:X904" si="82">IF(P841="","",Q841-P841)</f>
        <v>0</v>
      </c>
      <c r="Y841" s="221" t="str">
        <f t="shared" ref="Y841:Y904" si="83">IF(P841=0,"",X841/P841)</f>
        <v/>
      </c>
    </row>
    <row r="842" spans="1:25" ht="24.75" customHeight="1">
      <c r="A842" s="191" t="s">
        <v>4039</v>
      </c>
      <c r="B842" s="203" t="s">
        <v>635</v>
      </c>
      <c r="C842" s="160" t="s">
        <v>3344</v>
      </c>
      <c r="D842" s="160" t="s">
        <v>3672</v>
      </c>
      <c r="E842" s="151" t="s">
        <v>4040</v>
      </c>
      <c r="F842" s="161" t="s">
        <v>4041</v>
      </c>
      <c r="G842" s="251"/>
      <c r="H842" s="251"/>
      <c r="I842" s="176"/>
      <c r="J842" s="264"/>
      <c r="K842" s="185"/>
      <c r="L842" s="167"/>
      <c r="M842" s="167"/>
      <c r="N842" s="218">
        <v>0</v>
      </c>
      <c r="O842" s="219">
        <v>0</v>
      </c>
      <c r="P842" s="219">
        <v>0</v>
      </c>
      <c r="Q842" s="219">
        <v>0</v>
      </c>
      <c r="R842" s="219">
        <v>0</v>
      </c>
      <c r="S842" s="220">
        <v>0</v>
      </c>
      <c r="T842" s="490">
        <f t="shared" si="78"/>
        <v>0</v>
      </c>
      <c r="U842" s="221" t="str">
        <f t="shared" si="79"/>
        <v/>
      </c>
      <c r="V842" s="490">
        <f t="shared" si="80"/>
        <v>0</v>
      </c>
      <c r="W842" s="221" t="str">
        <f t="shared" si="81"/>
        <v/>
      </c>
      <c r="X842" s="490">
        <f t="shared" si="82"/>
        <v>0</v>
      </c>
      <c r="Y842" s="221" t="str">
        <f t="shared" si="83"/>
        <v/>
      </c>
    </row>
    <row r="843" spans="1:25" ht="18.75" customHeight="1">
      <c r="A843" s="190" t="s">
        <v>4042</v>
      </c>
      <c r="B843" s="202" t="s">
        <v>635</v>
      </c>
      <c r="C843" s="157" t="s">
        <v>3344</v>
      </c>
      <c r="D843" s="157" t="s">
        <v>3670</v>
      </c>
      <c r="E843" s="152" t="s">
        <v>4040</v>
      </c>
      <c r="F843" s="159" t="s">
        <v>4041</v>
      </c>
      <c r="G843" s="251" t="s">
        <v>116</v>
      </c>
      <c r="H843" s="251" t="s">
        <v>4043</v>
      </c>
      <c r="I843" s="176" t="s">
        <v>4044</v>
      </c>
      <c r="J843" s="264" t="s">
        <v>4094</v>
      </c>
      <c r="K843" s="185" t="s">
        <v>4096</v>
      </c>
      <c r="L843" s="2" t="s">
        <v>828</v>
      </c>
      <c r="M843" s="167"/>
      <c r="N843" s="460">
        <v>0</v>
      </c>
      <c r="O843" s="219">
        <v>0</v>
      </c>
      <c r="P843" s="219">
        <v>0</v>
      </c>
      <c r="Q843" s="219">
        <v>0</v>
      </c>
      <c r="R843" s="219">
        <v>0</v>
      </c>
      <c r="S843" s="220">
        <v>0</v>
      </c>
      <c r="T843" s="490">
        <f t="shared" si="78"/>
        <v>0</v>
      </c>
      <c r="U843" s="221" t="str">
        <f t="shared" si="79"/>
        <v/>
      </c>
      <c r="V843" s="490">
        <f t="shared" si="80"/>
        <v>0</v>
      </c>
      <c r="W843" s="221" t="str">
        <f t="shared" si="81"/>
        <v/>
      </c>
      <c r="X843" s="490">
        <f t="shared" si="82"/>
        <v>0</v>
      </c>
      <c r="Y843" s="221" t="str">
        <f t="shared" si="83"/>
        <v/>
      </c>
    </row>
    <row r="844" spans="1:25" ht="37.5" customHeight="1">
      <c r="A844" s="189" t="s">
        <v>4045</v>
      </c>
      <c r="B844" s="200" t="s">
        <v>635</v>
      </c>
      <c r="C844" s="164" t="s">
        <v>3677</v>
      </c>
      <c r="D844" s="164" t="s">
        <v>3672</v>
      </c>
      <c r="E844" s="151" t="s">
        <v>4046</v>
      </c>
      <c r="F844" s="156" t="s">
        <v>4047</v>
      </c>
      <c r="G844" s="250"/>
      <c r="H844" s="250"/>
      <c r="I844" s="175"/>
      <c r="J844" s="263"/>
      <c r="K844" s="184"/>
      <c r="M844" s="167"/>
      <c r="N844" s="218">
        <v>0</v>
      </c>
      <c r="O844" s="219">
        <v>0</v>
      </c>
      <c r="P844" s="219">
        <v>0</v>
      </c>
      <c r="Q844" s="219">
        <v>0</v>
      </c>
      <c r="R844" s="219">
        <v>0</v>
      </c>
      <c r="S844" s="220">
        <v>0</v>
      </c>
      <c r="T844" s="490">
        <f t="shared" si="78"/>
        <v>0</v>
      </c>
      <c r="U844" s="221" t="str">
        <f t="shared" si="79"/>
        <v/>
      </c>
      <c r="V844" s="490">
        <f t="shared" si="80"/>
        <v>0</v>
      </c>
      <c r="W844" s="221" t="str">
        <f t="shared" si="81"/>
        <v/>
      </c>
      <c r="X844" s="490">
        <f t="shared" si="82"/>
        <v>0</v>
      </c>
      <c r="Y844" s="221" t="str">
        <f t="shared" si="83"/>
        <v/>
      </c>
    </row>
    <row r="845" spans="1:25" ht="37.5" customHeight="1">
      <c r="A845" s="190" t="s">
        <v>4048</v>
      </c>
      <c r="B845" s="202" t="s">
        <v>635</v>
      </c>
      <c r="C845" s="157" t="s">
        <v>3677</v>
      </c>
      <c r="D845" s="157" t="s">
        <v>3670</v>
      </c>
      <c r="E845" s="152" t="s">
        <v>4049</v>
      </c>
      <c r="F845" s="152" t="s">
        <v>4050</v>
      </c>
      <c r="G845" s="250" t="s">
        <v>126</v>
      </c>
      <c r="H845" s="250" t="s">
        <v>4051</v>
      </c>
      <c r="I845" s="175" t="s">
        <v>4052</v>
      </c>
      <c r="J845" s="263" t="s">
        <v>4053</v>
      </c>
      <c r="K845" s="184" t="s">
        <v>4099</v>
      </c>
      <c r="L845" s="3" t="s">
        <v>596</v>
      </c>
      <c r="M845" s="167"/>
      <c r="N845" s="218">
        <v>15674.8</v>
      </c>
      <c r="O845" s="219">
        <v>0</v>
      </c>
      <c r="P845" s="219">
        <v>0</v>
      </c>
      <c r="Q845" s="219">
        <v>0</v>
      </c>
      <c r="R845" s="219">
        <v>0</v>
      </c>
      <c r="S845" s="220">
        <v>0</v>
      </c>
      <c r="T845" s="490">
        <f t="shared" si="78"/>
        <v>-15674.8</v>
      </c>
      <c r="U845" s="221">
        <f t="shared" si="79"/>
        <v>-1</v>
      </c>
      <c r="V845" s="490">
        <f t="shared" si="80"/>
        <v>0</v>
      </c>
      <c r="W845" s="221" t="str">
        <f t="shared" si="81"/>
        <v/>
      </c>
      <c r="X845" s="490">
        <f t="shared" si="82"/>
        <v>0</v>
      </c>
      <c r="Y845" s="221" t="str">
        <f t="shared" si="83"/>
        <v/>
      </c>
    </row>
    <row r="846" spans="1:25" ht="37.5" customHeight="1">
      <c r="A846" s="190" t="s">
        <v>4054</v>
      </c>
      <c r="B846" s="202" t="s">
        <v>635</v>
      </c>
      <c r="C846" s="157" t="s">
        <v>3677</v>
      </c>
      <c r="D846" s="157" t="s">
        <v>2574</v>
      </c>
      <c r="E846" s="152" t="s">
        <v>4055</v>
      </c>
      <c r="F846" s="152" t="s">
        <v>4056</v>
      </c>
      <c r="G846" s="250" t="s">
        <v>128</v>
      </c>
      <c r="H846" s="250" t="s">
        <v>4057</v>
      </c>
      <c r="I846" s="175" t="s">
        <v>3790</v>
      </c>
      <c r="J846" s="263" t="s">
        <v>4053</v>
      </c>
      <c r="K846" s="184" t="s">
        <v>4099</v>
      </c>
      <c r="L846" s="3" t="s">
        <v>596</v>
      </c>
      <c r="M846" s="167"/>
      <c r="N846" s="218">
        <v>0</v>
      </c>
      <c r="O846" s="219">
        <v>0</v>
      </c>
      <c r="P846" s="219">
        <v>0</v>
      </c>
      <c r="Q846" s="219">
        <v>0</v>
      </c>
      <c r="R846" s="219">
        <v>0</v>
      </c>
      <c r="S846" s="220">
        <v>0</v>
      </c>
      <c r="T846" s="490">
        <f t="shared" si="78"/>
        <v>0</v>
      </c>
      <c r="U846" s="221" t="str">
        <f t="shared" si="79"/>
        <v/>
      </c>
      <c r="V846" s="490">
        <f t="shared" si="80"/>
        <v>0</v>
      </c>
      <c r="W846" s="221" t="str">
        <f t="shared" si="81"/>
        <v/>
      </c>
      <c r="X846" s="490">
        <f t="shared" si="82"/>
        <v>0</v>
      </c>
      <c r="Y846" s="221" t="str">
        <f t="shared" si="83"/>
        <v/>
      </c>
    </row>
    <row r="847" spans="1:25" ht="50.25" customHeight="1">
      <c r="A847" s="190" t="s">
        <v>3791</v>
      </c>
      <c r="B847" s="202" t="s">
        <v>635</v>
      </c>
      <c r="C847" s="157" t="s">
        <v>3677</v>
      </c>
      <c r="D847" s="157" t="s">
        <v>3680</v>
      </c>
      <c r="E847" s="152" t="s">
        <v>3792</v>
      </c>
      <c r="F847" s="152" t="s">
        <v>3793</v>
      </c>
      <c r="G847" s="250" t="s">
        <v>128</v>
      </c>
      <c r="H847" s="250" t="s">
        <v>4057</v>
      </c>
      <c r="I847" s="175" t="s">
        <v>3790</v>
      </c>
      <c r="J847" s="263" t="s">
        <v>4053</v>
      </c>
      <c r="K847" s="184" t="s">
        <v>4099</v>
      </c>
      <c r="L847" s="3" t="s">
        <v>596</v>
      </c>
      <c r="M847" s="167"/>
      <c r="N847" s="218">
        <v>0</v>
      </c>
      <c r="O847" s="219">
        <v>0</v>
      </c>
      <c r="P847" s="219">
        <v>0</v>
      </c>
      <c r="Q847" s="219">
        <v>0</v>
      </c>
      <c r="R847" s="219">
        <v>0</v>
      </c>
      <c r="S847" s="220">
        <v>0</v>
      </c>
      <c r="T847" s="490">
        <f t="shared" si="78"/>
        <v>0</v>
      </c>
      <c r="U847" s="221" t="str">
        <f t="shared" si="79"/>
        <v/>
      </c>
      <c r="V847" s="490">
        <f t="shared" si="80"/>
        <v>0</v>
      </c>
      <c r="W847" s="221" t="str">
        <f t="shared" si="81"/>
        <v/>
      </c>
      <c r="X847" s="490">
        <f t="shared" si="82"/>
        <v>0</v>
      </c>
      <c r="Y847" s="221" t="str">
        <f t="shared" si="83"/>
        <v/>
      </c>
    </row>
    <row r="848" spans="1:25" ht="37.5" customHeight="1">
      <c r="A848" s="190" t="s">
        <v>3794</v>
      </c>
      <c r="B848" s="202" t="s">
        <v>635</v>
      </c>
      <c r="C848" s="157" t="s">
        <v>3677</v>
      </c>
      <c r="D848" s="157" t="s">
        <v>3082</v>
      </c>
      <c r="E848" s="152" t="s">
        <v>3795</v>
      </c>
      <c r="F848" s="152" t="s">
        <v>3796</v>
      </c>
      <c r="G848" s="250" t="s">
        <v>131</v>
      </c>
      <c r="H848" s="250" t="s">
        <v>3797</v>
      </c>
      <c r="I848" s="175" t="s">
        <v>3798</v>
      </c>
      <c r="J848" s="263" t="s">
        <v>4053</v>
      </c>
      <c r="K848" s="184" t="s">
        <v>4099</v>
      </c>
      <c r="L848" s="3" t="s">
        <v>596</v>
      </c>
      <c r="M848" s="167"/>
      <c r="N848" s="218">
        <v>0</v>
      </c>
      <c r="O848" s="219">
        <v>0</v>
      </c>
      <c r="P848" s="219">
        <v>0</v>
      </c>
      <c r="Q848" s="219">
        <v>0</v>
      </c>
      <c r="R848" s="219">
        <v>0</v>
      </c>
      <c r="S848" s="220">
        <v>0</v>
      </c>
      <c r="T848" s="490">
        <f t="shared" si="78"/>
        <v>0</v>
      </c>
      <c r="U848" s="221" t="str">
        <f t="shared" si="79"/>
        <v/>
      </c>
      <c r="V848" s="490">
        <f t="shared" si="80"/>
        <v>0</v>
      </c>
      <c r="W848" s="221" t="str">
        <f t="shared" si="81"/>
        <v/>
      </c>
      <c r="X848" s="490">
        <f t="shared" si="82"/>
        <v>0</v>
      </c>
      <c r="Y848" s="221" t="str">
        <f t="shared" si="83"/>
        <v/>
      </c>
    </row>
    <row r="849" spans="1:25" ht="37.5" customHeight="1">
      <c r="A849" s="190" t="s">
        <v>3799</v>
      </c>
      <c r="B849" s="202" t="s">
        <v>635</v>
      </c>
      <c r="C849" s="157" t="s">
        <v>3677</v>
      </c>
      <c r="D849" s="157" t="s">
        <v>1763</v>
      </c>
      <c r="E849" s="152" t="s">
        <v>3800</v>
      </c>
      <c r="F849" s="159" t="s">
        <v>3801</v>
      </c>
      <c r="G849" s="251" t="s">
        <v>2570</v>
      </c>
      <c r="H849" s="251" t="s">
        <v>3802</v>
      </c>
      <c r="I849" s="176" t="s">
        <v>3803</v>
      </c>
      <c r="J849" s="264" t="s">
        <v>4053</v>
      </c>
      <c r="K849" s="185" t="s">
        <v>4099</v>
      </c>
      <c r="L849" s="3" t="s">
        <v>596</v>
      </c>
      <c r="M849" s="167"/>
      <c r="N849" s="218">
        <v>0</v>
      </c>
      <c r="O849" s="219">
        <v>0</v>
      </c>
      <c r="P849" s="219">
        <v>0</v>
      </c>
      <c r="Q849" s="219">
        <v>0</v>
      </c>
      <c r="R849" s="219">
        <v>0</v>
      </c>
      <c r="S849" s="220">
        <v>0</v>
      </c>
      <c r="T849" s="490">
        <f t="shared" si="78"/>
        <v>0</v>
      </c>
      <c r="U849" s="221" t="str">
        <f t="shared" si="79"/>
        <v/>
      </c>
      <c r="V849" s="490">
        <f t="shared" si="80"/>
        <v>0</v>
      </c>
      <c r="W849" s="221" t="str">
        <f t="shared" si="81"/>
        <v/>
      </c>
      <c r="X849" s="490">
        <f t="shared" si="82"/>
        <v>0</v>
      </c>
      <c r="Y849" s="221" t="str">
        <f t="shared" si="83"/>
        <v/>
      </c>
    </row>
    <row r="850" spans="1:25" ht="21">
      <c r="A850" s="187" t="s">
        <v>646</v>
      </c>
      <c r="B850" s="213" t="s">
        <v>647</v>
      </c>
      <c r="C850" s="214" t="s">
        <v>3671</v>
      </c>
      <c r="D850" s="214" t="s">
        <v>3672</v>
      </c>
      <c r="E850" s="215" t="s">
        <v>649</v>
      </c>
      <c r="F850" s="215" t="s">
        <v>648</v>
      </c>
      <c r="G850" s="249"/>
      <c r="H850" s="249"/>
      <c r="I850" s="216"/>
      <c r="J850" s="262"/>
      <c r="K850" s="217"/>
      <c r="L850" s="282"/>
      <c r="M850" s="228"/>
      <c r="N850" s="218">
        <v>0</v>
      </c>
      <c r="O850" s="219">
        <v>0</v>
      </c>
      <c r="P850" s="219">
        <v>0</v>
      </c>
      <c r="Q850" s="219">
        <v>0</v>
      </c>
      <c r="R850" s="219">
        <v>0</v>
      </c>
      <c r="S850" s="220">
        <v>0</v>
      </c>
      <c r="T850" s="490">
        <f t="shared" si="78"/>
        <v>0</v>
      </c>
      <c r="U850" s="221" t="str">
        <f t="shared" si="79"/>
        <v/>
      </c>
      <c r="V850" s="490">
        <f t="shared" si="80"/>
        <v>0</v>
      </c>
      <c r="W850" s="221" t="str">
        <f t="shared" si="81"/>
        <v/>
      </c>
      <c r="X850" s="490">
        <f t="shared" si="82"/>
        <v>0</v>
      </c>
      <c r="Y850" s="221" t="str">
        <f t="shared" si="83"/>
        <v/>
      </c>
    </row>
    <row r="851" spans="1:25" ht="36.75" customHeight="1">
      <c r="A851" s="189" t="s">
        <v>650</v>
      </c>
      <c r="B851" s="200" t="s">
        <v>647</v>
      </c>
      <c r="C851" s="164" t="s">
        <v>3673</v>
      </c>
      <c r="D851" s="164" t="s">
        <v>3672</v>
      </c>
      <c r="E851" s="151" t="s">
        <v>652</v>
      </c>
      <c r="F851" s="151" t="s">
        <v>651</v>
      </c>
      <c r="G851" s="250"/>
      <c r="H851" s="250"/>
      <c r="I851" s="175"/>
      <c r="J851" s="263"/>
      <c r="K851" s="184"/>
      <c r="M851" s="167"/>
      <c r="N851" s="218">
        <v>0</v>
      </c>
      <c r="O851" s="219">
        <v>0</v>
      </c>
      <c r="P851" s="219">
        <v>0</v>
      </c>
      <c r="Q851" s="219">
        <v>0</v>
      </c>
      <c r="R851" s="219">
        <v>0</v>
      </c>
      <c r="S851" s="220">
        <v>0</v>
      </c>
      <c r="T851" s="490">
        <f t="shared" si="78"/>
        <v>0</v>
      </c>
      <c r="U851" s="221" t="str">
        <f t="shared" si="79"/>
        <v/>
      </c>
      <c r="V851" s="490">
        <f t="shared" si="80"/>
        <v>0</v>
      </c>
      <c r="W851" s="221" t="str">
        <f t="shared" si="81"/>
        <v/>
      </c>
      <c r="X851" s="490">
        <f t="shared" si="82"/>
        <v>0</v>
      </c>
      <c r="Y851" s="221" t="str">
        <f t="shared" si="83"/>
        <v/>
      </c>
    </row>
    <row r="852" spans="1:25" ht="36.75" customHeight="1">
      <c r="A852" s="188" t="s">
        <v>830</v>
      </c>
      <c r="B852" s="201" t="s">
        <v>647</v>
      </c>
      <c r="C852" s="155" t="s">
        <v>3673</v>
      </c>
      <c r="D852" s="155" t="s">
        <v>3680</v>
      </c>
      <c r="E852" s="152" t="s">
        <v>1583</v>
      </c>
      <c r="F852" s="152" t="s">
        <v>831</v>
      </c>
      <c r="G852" s="250" t="s">
        <v>1993</v>
      </c>
      <c r="H852" s="250" t="s">
        <v>3804</v>
      </c>
      <c r="I852" s="175" t="s">
        <v>3805</v>
      </c>
      <c r="J852" s="263" t="s">
        <v>3806</v>
      </c>
      <c r="K852" s="184" t="s">
        <v>4102</v>
      </c>
      <c r="L852" s="2" t="s">
        <v>828</v>
      </c>
      <c r="M852" s="167"/>
      <c r="N852" s="218">
        <v>0</v>
      </c>
      <c r="O852" s="219">
        <v>1000</v>
      </c>
      <c r="P852" s="219">
        <v>397</v>
      </c>
      <c r="Q852" s="219">
        <v>1000</v>
      </c>
      <c r="R852" s="219">
        <v>1000</v>
      </c>
      <c r="S852" s="220">
        <v>1000</v>
      </c>
      <c r="T852" s="490">
        <f t="shared" si="78"/>
        <v>1000</v>
      </c>
      <c r="U852" s="221" t="str">
        <f t="shared" si="79"/>
        <v/>
      </c>
      <c r="V852" s="490">
        <f t="shared" si="80"/>
        <v>0</v>
      </c>
      <c r="W852" s="221">
        <f t="shared" si="81"/>
        <v>0</v>
      </c>
      <c r="X852" s="490">
        <f t="shared" si="82"/>
        <v>603</v>
      </c>
      <c r="Y852" s="221">
        <f t="shared" si="83"/>
        <v>1.5188916876574308</v>
      </c>
    </row>
    <row r="853" spans="1:25" ht="36.75" customHeight="1">
      <c r="A853" s="188" t="s">
        <v>1584</v>
      </c>
      <c r="B853" s="201" t="s">
        <v>647</v>
      </c>
      <c r="C853" s="155" t="s">
        <v>3673</v>
      </c>
      <c r="D853" s="155" t="s">
        <v>1756</v>
      </c>
      <c r="E853" s="152" t="s">
        <v>5598</v>
      </c>
      <c r="F853" s="152" t="s">
        <v>5599</v>
      </c>
      <c r="G853" s="250" t="s">
        <v>1955</v>
      </c>
      <c r="H853" s="250" t="s">
        <v>3807</v>
      </c>
      <c r="I853" s="175" t="s">
        <v>827</v>
      </c>
      <c r="J853" s="263" t="s">
        <v>3806</v>
      </c>
      <c r="K853" s="184" t="s">
        <v>4102</v>
      </c>
      <c r="L853" s="3" t="s">
        <v>829</v>
      </c>
      <c r="M853" s="167"/>
      <c r="N853" s="529">
        <v>16731000</v>
      </c>
      <c r="O853" s="480">
        <v>16731000</v>
      </c>
      <c r="P853" s="480">
        <v>18108000</v>
      </c>
      <c r="Q853" s="480">
        <v>18108000</v>
      </c>
      <c r="R853" s="480">
        <v>18108000</v>
      </c>
      <c r="S853" s="481">
        <v>18108000</v>
      </c>
      <c r="T853" s="490">
        <f t="shared" si="78"/>
        <v>1377000</v>
      </c>
      <c r="U853" s="221">
        <f t="shared" si="79"/>
        <v>8.2302313071543842E-2</v>
      </c>
      <c r="V853" s="490">
        <f t="shared" si="80"/>
        <v>1377000</v>
      </c>
      <c r="W853" s="221">
        <f t="shared" si="81"/>
        <v>8.2302313071543842E-2</v>
      </c>
      <c r="X853" s="490">
        <f t="shared" si="82"/>
        <v>0</v>
      </c>
      <c r="Y853" s="221">
        <f t="shared" si="83"/>
        <v>0</v>
      </c>
    </row>
    <row r="854" spans="1:25" ht="36.75" customHeight="1">
      <c r="A854" s="190" t="s">
        <v>3808</v>
      </c>
      <c r="B854" s="202" t="s">
        <v>647</v>
      </c>
      <c r="C854" s="157" t="s">
        <v>3673</v>
      </c>
      <c r="D854" s="157" t="s">
        <v>1757</v>
      </c>
      <c r="E854" s="152" t="s">
        <v>3809</v>
      </c>
      <c r="F854" s="152" t="s">
        <v>3810</v>
      </c>
      <c r="G854" s="251" t="s">
        <v>1962</v>
      </c>
      <c r="H854" s="251" t="s">
        <v>3811</v>
      </c>
      <c r="I854" s="176" t="s">
        <v>3263</v>
      </c>
      <c r="J854" s="263" t="s">
        <v>3806</v>
      </c>
      <c r="K854" s="184" t="s">
        <v>4102</v>
      </c>
      <c r="L854" s="2" t="s">
        <v>828</v>
      </c>
      <c r="M854" s="167"/>
      <c r="N854" s="218">
        <v>0</v>
      </c>
      <c r="O854" s="219">
        <v>0</v>
      </c>
      <c r="P854" s="219">
        <v>0</v>
      </c>
      <c r="Q854" s="219">
        <v>0</v>
      </c>
      <c r="R854" s="219">
        <v>0</v>
      </c>
      <c r="S854" s="220">
        <v>0</v>
      </c>
      <c r="T854" s="490">
        <f t="shared" si="78"/>
        <v>0</v>
      </c>
      <c r="U854" s="221" t="str">
        <f t="shared" si="79"/>
        <v/>
      </c>
      <c r="V854" s="490">
        <f t="shared" si="80"/>
        <v>0</v>
      </c>
      <c r="W854" s="221" t="str">
        <f t="shared" si="81"/>
        <v/>
      </c>
      <c r="X854" s="490">
        <f t="shared" si="82"/>
        <v>0</v>
      </c>
      <c r="Y854" s="221" t="str">
        <f t="shared" si="83"/>
        <v/>
      </c>
    </row>
    <row r="855" spans="1:25" ht="27" customHeight="1">
      <c r="A855" s="188" t="s">
        <v>1585</v>
      </c>
      <c r="B855" s="201" t="s">
        <v>647</v>
      </c>
      <c r="C855" s="155" t="s">
        <v>3673</v>
      </c>
      <c r="D855" s="155" t="s">
        <v>3082</v>
      </c>
      <c r="E855" s="152" t="s">
        <v>3264</v>
      </c>
      <c r="F855" s="159" t="s">
        <v>3265</v>
      </c>
      <c r="G855" s="251" t="s">
        <v>1022</v>
      </c>
      <c r="H855" s="251" t="s">
        <v>3266</v>
      </c>
      <c r="I855" s="175" t="s">
        <v>3267</v>
      </c>
      <c r="J855" s="263" t="s">
        <v>3806</v>
      </c>
      <c r="K855" s="184" t="s">
        <v>4102</v>
      </c>
      <c r="L855" s="2" t="s">
        <v>828</v>
      </c>
      <c r="M855" s="167"/>
      <c r="N855" s="218">
        <v>470419.38</v>
      </c>
      <c r="O855" s="219">
        <v>171300</v>
      </c>
      <c r="P855" s="219">
        <v>171300</v>
      </c>
      <c r="Q855" s="219">
        <v>171300</v>
      </c>
      <c r="R855" s="219">
        <v>171300</v>
      </c>
      <c r="S855" s="220">
        <v>171300</v>
      </c>
      <c r="T855" s="490">
        <f t="shared" si="78"/>
        <v>-299119.38</v>
      </c>
      <c r="U855" s="221">
        <f t="shared" si="79"/>
        <v>-0.63585683906134993</v>
      </c>
      <c r="V855" s="490">
        <f t="shared" si="80"/>
        <v>0</v>
      </c>
      <c r="W855" s="221">
        <f t="shared" si="81"/>
        <v>0</v>
      </c>
      <c r="X855" s="490">
        <f t="shared" si="82"/>
        <v>0</v>
      </c>
      <c r="Y855" s="221">
        <f t="shared" si="83"/>
        <v>0</v>
      </c>
    </row>
    <row r="856" spans="1:25" ht="36.75" customHeight="1">
      <c r="A856" s="188" t="s">
        <v>1586</v>
      </c>
      <c r="B856" s="201" t="s">
        <v>647</v>
      </c>
      <c r="C856" s="155" t="s">
        <v>3673</v>
      </c>
      <c r="D856" s="155" t="s">
        <v>1763</v>
      </c>
      <c r="E856" s="152" t="s">
        <v>3268</v>
      </c>
      <c r="F856" s="152" t="s">
        <v>1587</v>
      </c>
      <c r="G856" s="250" t="s">
        <v>884</v>
      </c>
      <c r="H856" s="250" t="s">
        <v>3269</v>
      </c>
      <c r="I856" s="175" t="s">
        <v>3270</v>
      </c>
      <c r="J856" s="263" t="s">
        <v>3806</v>
      </c>
      <c r="K856" s="184" t="s">
        <v>4102</v>
      </c>
      <c r="L856" s="2" t="s">
        <v>828</v>
      </c>
      <c r="M856" s="167"/>
      <c r="N856" s="218">
        <v>0</v>
      </c>
      <c r="O856" s="219">
        <v>0</v>
      </c>
      <c r="P856" s="219">
        <v>0</v>
      </c>
      <c r="Q856" s="219">
        <v>0</v>
      </c>
      <c r="R856" s="219">
        <v>0</v>
      </c>
      <c r="S856" s="220">
        <v>0</v>
      </c>
      <c r="T856" s="490">
        <f t="shared" si="78"/>
        <v>0</v>
      </c>
      <c r="U856" s="221" t="str">
        <f t="shared" si="79"/>
        <v/>
      </c>
      <c r="V856" s="490">
        <f t="shared" si="80"/>
        <v>0</v>
      </c>
      <c r="W856" s="221" t="str">
        <f t="shared" si="81"/>
        <v/>
      </c>
      <c r="X856" s="490">
        <f t="shared" si="82"/>
        <v>0</v>
      </c>
      <c r="Y856" s="221" t="str">
        <f t="shared" si="83"/>
        <v/>
      </c>
    </row>
    <row r="857" spans="1:25" ht="36.75" customHeight="1">
      <c r="A857" s="188" t="s">
        <v>1588</v>
      </c>
      <c r="B857" s="201" t="s">
        <v>647</v>
      </c>
      <c r="C857" s="155" t="s">
        <v>3673</v>
      </c>
      <c r="D857" s="155" t="s">
        <v>1728</v>
      </c>
      <c r="E857" s="152" t="s">
        <v>5600</v>
      </c>
      <c r="F857" s="152" t="s">
        <v>5601</v>
      </c>
      <c r="G857" s="250" t="s">
        <v>884</v>
      </c>
      <c r="H857" s="250" t="s">
        <v>3269</v>
      </c>
      <c r="I857" s="175" t="s">
        <v>3270</v>
      </c>
      <c r="J857" s="263" t="s">
        <v>3806</v>
      </c>
      <c r="K857" s="184" t="s">
        <v>4102</v>
      </c>
      <c r="L857" s="3" t="s">
        <v>829</v>
      </c>
      <c r="M857" s="167"/>
      <c r="N857" s="529">
        <v>7862000</v>
      </c>
      <c r="O857" s="480">
        <v>8302000</v>
      </c>
      <c r="P857" s="480">
        <v>8302000</v>
      </c>
      <c r="Q857" s="480">
        <v>8147000</v>
      </c>
      <c r="R857" s="480">
        <v>8147000</v>
      </c>
      <c r="S857" s="481">
        <v>8147000</v>
      </c>
      <c r="T857" s="490">
        <f t="shared" si="78"/>
        <v>285000</v>
      </c>
      <c r="U857" s="221">
        <f t="shared" si="79"/>
        <v>3.6250317985245487E-2</v>
      </c>
      <c r="V857" s="490">
        <f t="shared" si="80"/>
        <v>-155000</v>
      </c>
      <c r="W857" s="221">
        <f t="shared" si="81"/>
        <v>-1.8670199951818837E-2</v>
      </c>
      <c r="X857" s="490">
        <f t="shared" si="82"/>
        <v>-155000</v>
      </c>
      <c r="Y857" s="221">
        <f t="shared" si="83"/>
        <v>-1.8670199951818837E-2</v>
      </c>
    </row>
    <row r="858" spans="1:25" ht="27" customHeight="1">
      <c r="A858" s="188" t="s">
        <v>1589</v>
      </c>
      <c r="B858" s="201" t="s">
        <v>647</v>
      </c>
      <c r="C858" s="155" t="s">
        <v>3673</v>
      </c>
      <c r="D858" s="155" t="s">
        <v>1764</v>
      </c>
      <c r="E858" s="152" t="s">
        <v>1591</v>
      </c>
      <c r="F858" s="152" t="s">
        <v>1590</v>
      </c>
      <c r="G858" s="250" t="s">
        <v>464</v>
      </c>
      <c r="H858" s="250" t="s">
        <v>1877</v>
      </c>
      <c r="I858" s="175" t="s">
        <v>3271</v>
      </c>
      <c r="J858" s="263" t="s">
        <v>3272</v>
      </c>
      <c r="K858" s="184" t="s">
        <v>4106</v>
      </c>
      <c r="L858" s="2" t="s">
        <v>828</v>
      </c>
      <c r="M858" s="167"/>
      <c r="N858" s="218">
        <v>0</v>
      </c>
      <c r="O858" s="219">
        <v>0</v>
      </c>
      <c r="P858" s="219">
        <v>0</v>
      </c>
      <c r="Q858" s="219">
        <v>0</v>
      </c>
      <c r="R858" s="219">
        <v>0</v>
      </c>
      <c r="S858" s="220">
        <v>0</v>
      </c>
      <c r="T858" s="490">
        <f t="shared" si="78"/>
        <v>0</v>
      </c>
      <c r="U858" s="221" t="str">
        <f t="shared" si="79"/>
        <v/>
      </c>
      <c r="V858" s="490">
        <f t="shared" si="80"/>
        <v>0</v>
      </c>
      <c r="W858" s="221" t="str">
        <f t="shared" si="81"/>
        <v/>
      </c>
      <c r="X858" s="490">
        <f t="shared" si="82"/>
        <v>0</v>
      </c>
      <c r="Y858" s="221" t="str">
        <f t="shared" si="83"/>
        <v/>
      </c>
    </row>
    <row r="859" spans="1:25" ht="51" customHeight="1">
      <c r="A859" s="189" t="s">
        <v>1592</v>
      </c>
      <c r="B859" s="200" t="s">
        <v>647</v>
      </c>
      <c r="C859" s="164" t="s">
        <v>3674</v>
      </c>
      <c r="D859" s="164" t="s">
        <v>3672</v>
      </c>
      <c r="E859" s="151" t="s">
        <v>5602</v>
      </c>
      <c r="F859" s="151" t="s">
        <v>5603</v>
      </c>
      <c r="G859" s="250"/>
      <c r="H859" s="250"/>
      <c r="I859" s="175"/>
      <c r="J859" s="263"/>
      <c r="K859" s="184"/>
      <c r="M859" s="167"/>
      <c r="N859" s="218">
        <v>0</v>
      </c>
      <c r="O859" s="219">
        <v>0</v>
      </c>
      <c r="P859" s="219">
        <v>0</v>
      </c>
      <c r="Q859" s="219">
        <v>0</v>
      </c>
      <c r="R859" s="219">
        <v>0</v>
      </c>
      <c r="S859" s="220">
        <v>0</v>
      </c>
      <c r="T859" s="490">
        <f t="shared" si="78"/>
        <v>0</v>
      </c>
      <c r="U859" s="221" t="str">
        <f t="shared" si="79"/>
        <v/>
      </c>
      <c r="V859" s="490">
        <f t="shared" si="80"/>
        <v>0</v>
      </c>
      <c r="W859" s="221" t="str">
        <f t="shared" si="81"/>
        <v/>
      </c>
      <c r="X859" s="490">
        <f t="shared" si="82"/>
        <v>0</v>
      </c>
      <c r="Y859" s="221" t="str">
        <f t="shared" si="83"/>
        <v/>
      </c>
    </row>
    <row r="860" spans="1:25" ht="56.25" customHeight="1">
      <c r="A860" s="188" t="s">
        <v>431</v>
      </c>
      <c r="B860" s="201" t="s">
        <v>647</v>
      </c>
      <c r="C860" s="155" t="s">
        <v>3674</v>
      </c>
      <c r="D860" s="155" t="s">
        <v>3680</v>
      </c>
      <c r="E860" s="152" t="s">
        <v>5539</v>
      </c>
      <c r="F860" s="152" t="s">
        <v>5540</v>
      </c>
      <c r="G860" s="250" t="s">
        <v>1993</v>
      </c>
      <c r="H860" s="250" t="s">
        <v>3273</v>
      </c>
      <c r="I860" s="175" t="s">
        <v>3805</v>
      </c>
      <c r="J860" s="263" t="s">
        <v>3806</v>
      </c>
      <c r="K860" s="184" t="s">
        <v>4102</v>
      </c>
      <c r="L860" s="2" t="s">
        <v>828</v>
      </c>
      <c r="M860" s="167"/>
      <c r="N860" s="218">
        <v>339348.45</v>
      </c>
      <c r="O860" s="219">
        <v>360000</v>
      </c>
      <c r="P860" s="219">
        <v>360000</v>
      </c>
      <c r="Q860" s="219">
        <v>360000</v>
      </c>
      <c r="R860" s="219">
        <v>455200</v>
      </c>
      <c r="S860" s="220">
        <v>455200</v>
      </c>
      <c r="T860" s="490">
        <f t="shared" si="78"/>
        <v>20651.549999999988</v>
      </c>
      <c r="U860" s="221">
        <f t="shared" si="79"/>
        <v>6.0856473633517372E-2</v>
      </c>
      <c r="V860" s="490">
        <f t="shared" si="80"/>
        <v>0</v>
      </c>
      <c r="W860" s="221">
        <f t="shared" si="81"/>
        <v>0</v>
      </c>
      <c r="X860" s="490">
        <f t="shared" si="82"/>
        <v>0</v>
      </c>
      <c r="Y860" s="221">
        <f t="shared" si="83"/>
        <v>0</v>
      </c>
    </row>
    <row r="861" spans="1:25" ht="56.25" customHeight="1">
      <c r="A861" s="188" t="s">
        <v>3274</v>
      </c>
      <c r="B861" s="201" t="s">
        <v>647</v>
      </c>
      <c r="C861" s="155" t="s">
        <v>3674</v>
      </c>
      <c r="D861" s="155" t="s">
        <v>1757</v>
      </c>
      <c r="E861" s="150" t="s">
        <v>5604</v>
      </c>
      <c r="F861" s="152" t="s">
        <v>5605</v>
      </c>
      <c r="G861" s="250" t="s">
        <v>1971</v>
      </c>
      <c r="H861" s="250" t="s">
        <v>3275</v>
      </c>
      <c r="I861" s="175" t="s">
        <v>3276</v>
      </c>
      <c r="J861" s="263" t="s">
        <v>3806</v>
      </c>
      <c r="K861" s="184" t="s">
        <v>4102</v>
      </c>
      <c r="L861" s="3" t="s">
        <v>829</v>
      </c>
      <c r="M861" s="167"/>
      <c r="N861" s="529">
        <v>368000</v>
      </c>
      <c r="O861" s="480">
        <v>368000</v>
      </c>
      <c r="P861" s="480">
        <v>416000</v>
      </c>
      <c r="Q861" s="480">
        <v>416000</v>
      </c>
      <c r="R861" s="480">
        <v>416000</v>
      </c>
      <c r="S861" s="481">
        <v>416000</v>
      </c>
      <c r="T861" s="490">
        <f t="shared" si="78"/>
        <v>48000</v>
      </c>
      <c r="U861" s="221">
        <f t="shared" si="79"/>
        <v>0.13043478260869565</v>
      </c>
      <c r="V861" s="490">
        <f t="shared" si="80"/>
        <v>48000</v>
      </c>
      <c r="W861" s="221">
        <f t="shared" si="81"/>
        <v>0.13043478260869565</v>
      </c>
      <c r="X861" s="490">
        <f t="shared" si="82"/>
        <v>0</v>
      </c>
      <c r="Y861" s="221">
        <f t="shared" si="83"/>
        <v>0</v>
      </c>
    </row>
    <row r="862" spans="1:25" ht="56.25" customHeight="1">
      <c r="A862" s="188" t="s">
        <v>3277</v>
      </c>
      <c r="B862" s="201" t="s">
        <v>647</v>
      </c>
      <c r="C862" s="155" t="s">
        <v>3674</v>
      </c>
      <c r="D862" s="155" t="s">
        <v>1758</v>
      </c>
      <c r="E862" s="150" t="s">
        <v>5606</v>
      </c>
      <c r="F862" s="152" t="s">
        <v>5607</v>
      </c>
      <c r="G862" s="250" t="s">
        <v>1968</v>
      </c>
      <c r="H862" s="250" t="s">
        <v>3278</v>
      </c>
      <c r="I862" s="175" t="s">
        <v>3279</v>
      </c>
      <c r="J862" s="263" t="s">
        <v>3806</v>
      </c>
      <c r="K862" s="184" t="s">
        <v>4102</v>
      </c>
      <c r="L862" s="3" t="s">
        <v>829</v>
      </c>
      <c r="M862" s="167"/>
      <c r="N862" s="529">
        <v>66000</v>
      </c>
      <c r="O862" s="480">
        <v>66000</v>
      </c>
      <c r="P862" s="480">
        <v>77000</v>
      </c>
      <c r="Q862" s="480">
        <v>77000</v>
      </c>
      <c r="R862" s="480">
        <v>77000</v>
      </c>
      <c r="S862" s="481">
        <v>77000</v>
      </c>
      <c r="T862" s="490">
        <f t="shared" si="78"/>
        <v>11000</v>
      </c>
      <c r="U862" s="221">
        <f t="shared" si="79"/>
        <v>0.16666666666666666</v>
      </c>
      <c r="V862" s="490">
        <f t="shared" si="80"/>
        <v>11000</v>
      </c>
      <c r="W862" s="221">
        <f t="shared" si="81"/>
        <v>0.16666666666666666</v>
      </c>
      <c r="X862" s="490">
        <f t="shared" si="82"/>
        <v>0</v>
      </c>
      <c r="Y862" s="221">
        <f t="shared" si="83"/>
        <v>0</v>
      </c>
    </row>
    <row r="863" spans="1:25" ht="56.25" customHeight="1">
      <c r="A863" s="188" t="s">
        <v>3280</v>
      </c>
      <c r="B863" s="201" t="s">
        <v>647</v>
      </c>
      <c r="C863" s="155" t="s">
        <v>3674</v>
      </c>
      <c r="D863" s="155" t="s">
        <v>1759</v>
      </c>
      <c r="E863" s="150" t="s">
        <v>5608</v>
      </c>
      <c r="F863" s="152" t="s">
        <v>5609</v>
      </c>
      <c r="G863" s="250" t="s">
        <v>1958</v>
      </c>
      <c r="H863" s="250" t="s">
        <v>3281</v>
      </c>
      <c r="I863" s="175" t="s">
        <v>432</v>
      </c>
      <c r="J863" s="263" t="s">
        <v>3806</v>
      </c>
      <c r="K863" s="184" t="s">
        <v>4102</v>
      </c>
      <c r="L863" s="3" t="s">
        <v>829</v>
      </c>
      <c r="M863" s="167"/>
      <c r="N863" s="529">
        <v>4071000</v>
      </c>
      <c r="O863" s="480">
        <v>4071000</v>
      </c>
      <c r="P863" s="480">
        <v>4112000</v>
      </c>
      <c r="Q863" s="480">
        <v>4112000</v>
      </c>
      <c r="R863" s="480">
        <v>4112000</v>
      </c>
      <c r="S863" s="481">
        <v>4112000</v>
      </c>
      <c r="T863" s="490">
        <f t="shared" si="78"/>
        <v>41000</v>
      </c>
      <c r="U863" s="221">
        <f t="shared" si="79"/>
        <v>1.0071235568656349E-2</v>
      </c>
      <c r="V863" s="490">
        <f t="shared" si="80"/>
        <v>41000</v>
      </c>
      <c r="W863" s="221">
        <f t="shared" si="81"/>
        <v>1.0071235568656349E-2</v>
      </c>
      <c r="X863" s="490">
        <f t="shared" si="82"/>
        <v>0</v>
      </c>
      <c r="Y863" s="221">
        <f t="shared" si="83"/>
        <v>0</v>
      </c>
    </row>
    <row r="864" spans="1:25" ht="56.25" customHeight="1">
      <c r="A864" s="188" t="s">
        <v>3282</v>
      </c>
      <c r="B864" s="201" t="s">
        <v>647</v>
      </c>
      <c r="C864" s="155" t="s">
        <v>3674</v>
      </c>
      <c r="D864" s="155" t="s">
        <v>1760</v>
      </c>
      <c r="E864" s="150" t="s">
        <v>5610</v>
      </c>
      <c r="F864" s="152" t="s">
        <v>5611</v>
      </c>
      <c r="G864" s="250" t="s">
        <v>1974</v>
      </c>
      <c r="H864" s="250" t="s">
        <v>3283</v>
      </c>
      <c r="I864" s="175" t="s">
        <v>3284</v>
      </c>
      <c r="J864" s="263" t="s">
        <v>3806</v>
      </c>
      <c r="K864" s="184" t="s">
        <v>4102</v>
      </c>
      <c r="L864" s="3" t="s">
        <v>829</v>
      </c>
      <c r="M864" s="167"/>
      <c r="N864" s="529">
        <v>9000</v>
      </c>
      <c r="O864" s="480">
        <v>9000</v>
      </c>
      <c r="P864" s="480">
        <v>9000</v>
      </c>
      <c r="Q864" s="480">
        <v>9000</v>
      </c>
      <c r="R864" s="480">
        <v>9000</v>
      </c>
      <c r="S864" s="481">
        <v>9000</v>
      </c>
      <c r="T864" s="490">
        <f t="shared" si="78"/>
        <v>0</v>
      </c>
      <c r="U864" s="221">
        <f t="shared" si="79"/>
        <v>0</v>
      </c>
      <c r="V864" s="490">
        <f t="shared" si="80"/>
        <v>0</v>
      </c>
      <c r="W864" s="221">
        <f t="shared" si="81"/>
        <v>0</v>
      </c>
      <c r="X864" s="490">
        <f t="shared" si="82"/>
        <v>0</v>
      </c>
      <c r="Y864" s="221">
        <f t="shared" si="83"/>
        <v>0</v>
      </c>
    </row>
    <row r="865" spans="1:25" ht="56.25" customHeight="1">
      <c r="A865" s="188" t="s">
        <v>3285</v>
      </c>
      <c r="B865" s="201" t="s">
        <v>647</v>
      </c>
      <c r="C865" s="155" t="s">
        <v>3674</v>
      </c>
      <c r="D865" s="155" t="s">
        <v>1761</v>
      </c>
      <c r="E865" s="150" t="s">
        <v>5612</v>
      </c>
      <c r="F865" s="152" t="s">
        <v>5613</v>
      </c>
      <c r="G865" s="250" t="s">
        <v>1965</v>
      </c>
      <c r="H865" s="250" t="s">
        <v>3286</v>
      </c>
      <c r="I865" s="175" t="s">
        <v>4327</v>
      </c>
      <c r="J865" s="263" t="s">
        <v>3806</v>
      </c>
      <c r="K865" s="184" t="s">
        <v>4102</v>
      </c>
      <c r="L865" s="3" t="s">
        <v>829</v>
      </c>
      <c r="M865" s="167"/>
      <c r="N865" s="529">
        <v>2550000</v>
      </c>
      <c r="O865" s="480">
        <v>2550000</v>
      </c>
      <c r="P865" s="480">
        <v>2765000</v>
      </c>
      <c r="Q865" s="480">
        <v>2765000</v>
      </c>
      <c r="R865" s="480">
        <v>2765000</v>
      </c>
      <c r="S865" s="481">
        <v>2765000</v>
      </c>
      <c r="T865" s="490">
        <f t="shared" si="78"/>
        <v>215000</v>
      </c>
      <c r="U865" s="221">
        <f t="shared" si="79"/>
        <v>8.4313725490196084E-2</v>
      </c>
      <c r="V865" s="490">
        <f t="shared" si="80"/>
        <v>215000</v>
      </c>
      <c r="W865" s="221">
        <f t="shared" si="81"/>
        <v>8.4313725490196084E-2</v>
      </c>
      <c r="X865" s="490">
        <f t="shared" si="82"/>
        <v>0</v>
      </c>
      <c r="Y865" s="221">
        <f t="shared" si="83"/>
        <v>0</v>
      </c>
    </row>
    <row r="866" spans="1:25" ht="56.25" customHeight="1">
      <c r="A866" s="188" t="s">
        <v>4328</v>
      </c>
      <c r="B866" s="201" t="s">
        <v>647</v>
      </c>
      <c r="C866" s="155" t="s">
        <v>3674</v>
      </c>
      <c r="D866" s="155" t="s">
        <v>1762</v>
      </c>
      <c r="E866" s="150" t="s">
        <v>5614</v>
      </c>
      <c r="F866" s="152" t="s">
        <v>5615</v>
      </c>
      <c r="G866" s="250" t="s">
        <v>1977</v>
      </c>
      <c r="H866" s="250" t="s">
        <v>3639</v>
      </c>
      <c r="I866" s="175" t="s">
        <v>3640</v>
      </c>
      <c r="J866" s="263" t="s">
        <v>3806</v>
      </c>
      <c r="K866" s="184" t="s">
        <v>4102</v>
      </c>
      <c r="L866" s="3" t="s">
        <v>829</v>
      </c>
      <c r="M866" s="167"/>
      <c r="N866" s="529">
        <v>3468000</v>
      </c>
      <c r="O866" s="480">
        <v>3468000</v>
      </c>
      <c r="P866" s="480">
        <v>4424000</v>
      </c>
      <c r="Q866" s="480">
        <v>4424000</v>
      </c>
      <c r="R866" s="480">
        <v>4424000</v>
      </c>
      <c r="S866" s="481">
        <v>4424000</v>
      </c>
      <c r="T866" s="490">
        <f t="shared" si="78"/>
        <v>956000</v>
      </c>
      <c r="U866" s="221">
        <f t="shared" si="79"/>
        <v>0.27566320645905423</v>
      </c>
      <c r="V866" s="490">
        <f t="shared" si="80"/>
        <v>956000</v>
      </c>
      <c r="W866" s="221">
        <f t="shared" si="81"/>
        <v>0.27566320645905423</v>
      </c>
      <c r="X866" s="490">
        <f t="shared" si="82"/>
        <v>0</v>
      </c>
      <c r="Y866" s="221">
        <f t="shared" si="83"/>
        <v>0</v>
      </c>
    </row>
    <row r="867" spans="1:25" ht="56.25" customHeight="1">
      <c r="A867" s="188" t="s">
        <v>3641</v>
      </c>
      <c r="B867" s="201" t="s">
        <v>647</v>
      </c>
      <c r="C867" s="155" t="s">
        <v>3674</v>
      </c>
      <c r="D867" s="155" t="s">
        <v>3642</v>
      </c>
      <c r="E867" s="150" t="s">
        <v>5616</v>
      </c>
      <c r="F867" s="152" t="s">
        <v>5617</v>
      </c>
      <c r="G867" s="250" t="s">
        <v>1983</v>
      </c>
      <c r="H867" s="250" t="s">
        <v>3643</v>
      </c>
      <c r="I867" s="175" t="s">
        <v>3644</v>
      </c>
      <c r="J867" s="263" t="s">
        <v>3806</v>
      </c>
      <c r="K867" s="184" t="s">
        <v>4102</v>
      </c>
      <c r="L867" s="3" t="s">
        <v>829</v>
      </c>
      <c r="M867" s="167"/>
      <c r="N867" s="529">
        <v>0</v>
      </c>
      <c r="O867" s="480">
        <v>0</v>
      </c>
      <c r="P867" s="480">
        <v>0</v>
      </c>
      <c r="Q867" s="480">
        <v>0</v>
      </c>
      <c r="R867" s="480">
        <v>0</v>
      </c>
      <c r="S867" s="481">
        <v>0</v>
      </c>
      <c r="T867" s="490">
        <f t="shared" si="78"/>
        <v>0</v>
      </c>
      <c r="U867" s="221" t="str">
        <f t="shared" si="79"/>
        <v/>
      </c>
      <c r="V867" s="490">
        <f t="shared" si="80"/>
        <v>0</v>
      </c>
      <c r="W867" s="221" t="str">
        <f t="shared" si="81"/>
        <v/>
      </c>
      <c r="X867" s="490">
        <f t="shared" si="82"/>
        <v>0</v>
      </c>
      <c r="Y867" s="221" t="str">
        <f t="shared" si="83"/>
        <v/>
      </c>
    </row>
    <row r="868" spans="1:25" ht="56.25" customHeight="1">
      <c r="A868" s="188" t="s">
        <v>3645</v>
      </c>
      <c r="B868" s="201" t="s">
        <v>647</v>
      </c>
      <c r="C868" s="155" t="s">
        <v>3674</v>
      </c>
      <c r="D868" s="155" t="s">
        <v>3646</v>
      </c>
      <c r="E868" s="152" t="s">
        <v>5618</v>
      </c>
      <c r="F868" s="152" t="s">
        <v>5619</v>
      </c>
      <c r="G868" s="251" t="s">
        <v>1980</v>
      </c>
      <c r="H868" s="251" t="s">
        <v>3647</v>
      </c>
      <c r="I868" s="175" t="s">
        <v>3648</v>
      </c>
      <c r="J868" s="263" t="s">
        <v>3806</v>
      </c>
      <c r="K868" s="184" t="s">
        <v>4102</v>
      </c>
      <c r="L868" s="3" t="s">
        <v>829</v>
      </c>
      <c r="M868" s="167"/>
      <c r="N868" s="529">
        <v>398000</v>
      </c>
      <c r="O868" s="480">
        <v>398000</v>
      </c>
      <c r="P868" s="480">
        <v>480000</v>
      </c>
      <c r="Q868" s="480">
        <v>480000</v>
      </c>
      <c r="R868" s="480">
        <v>480000</v>
      </c>
      <c r="S868" s="481">
        <v>480000</v>
      </c>
      <c r="T868" s="490">
        <f t="shared" si="78"/>
        <v>82000</v>
      </c>
      <c r="U868" s="221">
        <f t="shared" si="79"/>
        <v>0.20603015075376885</v>
      </c>
      <c r="V868" s="490">
        <f t="shared" si="80"/>
        <v>82000</v>
      </c>
      <c r="W868" s="221">
        <f t="shared" si="81"/>
        <v>0.20603015075376885</v>
      </c>
      <c r="X868" s="490">
        <f t="shared" si="82"/>
        <v>0</v>
      </c>
      <c r="Y868" s="221">
        <f t="shared" si="83"/>
        <v>0</v>
      </c>
    </row>
    <row r="869" spans="1:25" ht="36.75" customHeight="1">
      <c r="A869" s="188" t="s">
        <v>433</v>
      </c>
      <c r="B869" s="201" t="s">
        <v>647</v>
      </c>
      <c r="C869" s="155" t="s">
        <v>3674</v>
      </c>
      <c r="D869" s="155" t="s">
        <v>3082</v>
      </c>
      <c r="E869" s="152" t="s">
        <v>5541</v>
      </c>
      <c r="F869" s="159" t="s">
        <v>5542</v>
      </c>
      <c r="G869" s="250" t="s">
        <v>1022</v>
      </c>
      <c r="H869" s="250" t="s">
        <v>3266</v>
      </c>
      <c r="I869" s="175" t="s">
        <v>3267</v>
      </c>
      <c r="J869" s="264" t="s">
        <v>3272</v>
      </c>
      <c r="K869" s="185" t="s">
        <v>4106</v>
      </c>
      <c r="L869" s="2" t="s">
        <v>828</v>
      </c>
      <c r="M869" s="167"/>
      <c r="N869" s="218">
        <v>408260.45</v>
      </c>
      <c r="O869" s="219">
        <v>24000</v>
      </c>
      <c r="P869" s="219">
        <v>24000</v>
      </c>
      <c r="Q869" s="219">
        <v>24000</v>
      </c>
      <c r="R869" s="219">
        <v>24000</v>
      </c>
      <c r="S869" s="220">
        <v>24000</v>
      </c>
      <c r="T869" s="490">
        <f t="shared" si="78"/>
        <v>-384260.45</v>
      </c>
      <c r="U869" s="221">
        <f t="shared" si="79"/>
        <v>-0.9412139970942569</v>
      </c>
      <c r="V869" s="490">
        <f t="shared" si="80"/>
        <v>0</v>
      </c>
      <c r="W869" s="221">
        <f t="shared" si="81"/>
        <v>0</v>
      </c>
      <c r="X869" s="490">
        <f t="shared" si="82"/>
        <v>0</v>
      </c>
      <c r="Y869" s="221">
        <f t="shared" si="83"/>
        <v>0</v>
      </c>
    </row>
    <row r="870" spans="1:25" ht="56.25" customHeight="1">
      <c r="A870" s="190" t="s">
        <v>1607</v>
      </c>
      <c r="B870" s="202" t="s">
        <v>647</v>
      </c>
      <c r="C870" s="157" t="s">
        <v>3674</v>
      </c>
      <c r="D870" s="157" t="s">
        <v>1763</v>
      </c>
      <c r="E870" s="152" t="s">
        <v>5620</v>
      </c>
      <c r="F870" s="152" t="s">
        <v>3649</v>
      </c>
      <c r="G870" s="251" t="s">
        <v>884</v>
      </c>
      <c r="H870" s="251" t="s">
        <v>3269</v>
      </c>
      <c r="I870" s="176" t="s">
        <v>3270</v>
      </c>
      <c r="J870" s="264" t="s">
        <v>3806</v>
      </c>
      <c r="K870" s="185" t="s">
        <v>4102</v>
      </c>
      <c r="L870" s="2" t="s">
        <v>828</v>
      </c>
      <c r="M870" s="167"/>
      <c r="N870" s="218">
        <v>0</v>
      </c>
      <c r="O870" s="219">
        <v>0</v>
      </c>
      <c r="P870" s="219">
        <v>0</v>
      </c>
      <c r="Q870" s="219">
        <v>0</v>
      </c>
      <c r="R870" s="219">
        <v>0</v>
      </c>
      <c r="S870" s="220">
        <v>0</v>
      </c>
      <c r="T870" s="490">
        <f t="shared" si="78"/>
        <v>0</v>
      </c>
      <c r="U870" s="221" t="str">
        <f t="shared" si="79"/>
        <v/>
      </c>
      <c r="V870" s="490">
        <f t="shared" si="80"/>
        <v>0</v>
      </c>
      <c r="W870" s="221" t="str">
        <f t="shared" si="81"/>
        <v/>
      </c>
      <c r="X870" s="490">
        <f t="shared" si="82"/>
        <v>0</v>
      </c>
      <c r="Y870" s="221" t="str">
        <f t="shared" si="83"/>
        <v/>
      </c>
    </row>
    <row r="871" spans="1:25" ht="36.75" customHeight="1">
      <c r="A871" s="188" t="s">
        <v>1608</v>
      </c>
      <c r="B871" s="201" t="s">
        <v>647</v>
      </c>
      <c r="C871" s="155" t="s">
        <v>3674</v>
      </c>
      <c r="D871" s="155" t="s">
        <v>1728</v>
      </c>
      <c r="E871" s="152" t="s">
        <v>5621</v>
      </c>
      <c r="F871" s="152" t="s">
        <v>5622</v>
      </c>
      <c r="G871" s="250" t="s">
        <v>884</v>
      </c>
      <c r="H871" s="250" t="s">
        <v>3269</v>
      </c>
      <c r="I871" s="175" t="s">
        <v>3270</v>
      </c>
      <c r="J871" s="263" t="s">
        <v>3806</v>
      </c>
      <c r="K871" s="184" t="s">
        <v>4102</v>
      </c>
      <c r="L871" s="3" t="s">
        <v>829</v>
      </c>
      <c r="M871" s="167"/>
      <c r="N871" s="529">
        <v>4544000</v>
      </c>
      <c r="O871" s="480">
        <v>4812000</v>
      </c>
      <c r="P871" s="480">
        <v>4812000</v>
      </c>
      <c r="Q871" s="480">
        <v>4301000</v>
      </c>
      <c r="R871" s="480">
        <v>4301000</v>
      </c>
      <c r="S871" s="481">
        <v>4301000</v>
      </c>
      <c r="T871" s="490">
        <f t="shared" si="78"/>
        <v>-243000</v>
      </c>
      <c r="U871" s="221">
        <f t="shared" si="79"/>
        <v>-5.3477112676056336E-2</v>
      </c>
      <c r="V871" s="490">
        <f t="shared" si="80"/>
        <v>-511000</v>
      </c>
      <c r="W871" s="221">
        <f t="shared" si="81"/>
        <v>-0.10619285120532003</v>
      </c>
      <c r="X871" s="490">
        <f t="shared" si="82"/>
        <v>-511000</v>
      </c>
      <c r="Y871" s="221">
        <f t="shared" si="83"/>
        <v>-0.10619285120532003</v>
      </c>
    </row>
    <row r="872" spans="1:25" ht="36.75" customHeight="1">
      <c r="A872" s="188" t="s">
        <v>1609</v>
      </c>
      <c r="B872" s="201" t="s">
        <v>647</v>
      </c>
      <c r="C872" s="155" t="s">
        <v>3674</v>
      </c>
      <c r="D872" s="155" t="s">
        <v>1764</v>
      </c>
      <c r="E872" s="152" t="s">
        <v>5543</v>
      </c>
      <c r="F872" s="152" t="s">
        <v>5544</v>
      </c>
      <c r="G872" s="250" t="s">
        <v>464</v>
      </c>
      <c r="H872" s="250" t="s">
        <v>1877</v>
      </c>
      <c r="I872" s="175" t="s">
        <v>3271</v>
      </c>
      <c r="J872" s="263" t="s">
        <v>3272</v>
      </c>
      <c r="K872" s="184" t="s">
        <v>4106</v>
      </c>
      <c r="L872" s="2" t="s">
        <v>828</v>
      </c>
      <c r="M872" s="167"/>
      <c r="N872" s="218">
        <v>0</v>
      </c>
      <c r="O872" s="219">
        <v>0</v>
      </c>
      <c r="P872" s="219">
        <v>0</v>
      </c>
      <c r="Q872" s="219">
        <v>0</v>
      </c>
      <c r="R872" s="219">
        <v>0</v>
      </c>
      <c r="S872" s="220">
        <v>0</v>
      </c>
      <c r="T872" s="490">
        <f t="shared" si="78"/>
        <v>0</v>
      </c>
      <c r="U872" s="221" t="str">
        <f t="shared" si="79"/>
        <v/>
      </c>
      <c r="V872" s="490">
        <f t="shared" si="80"/>
        <v>0</v>
      </c>
      <c r="W872" s="221" t="str">
        <f t="shared" si="81"/>
        <v/>
      </c>
      <c r="X872" s="490">
        <f t="shared" si="82"/>
        <v>0</v>
      </c>
      <c r="Y872" s="221" t="str">
        <f t="shared" si="83"/>
        <v/>
      </c>
    </row>
    <row r="873" spans="1:25" ht="36.75" customHeight="1">
      <c r="A873" s="191" t="s">
        <v>3650</v>
      </c>
      <c r="B873" s="203" t="s">
        <v>647</v>
      </c>
      <c r="C873" s="160" t="s">
        <v>3343</v>
      </c>
      <c r="D873" s="160" t="s">
        <v>3672</v>
      </c>
      <c r="E873" s="151" t="s">
        <v>5545</v>
      </c>
      <c r="F873" s="151" t="s">
        <v>5546</v>
      </c>
      <c r="G873" s="251"/>
      <c r="H873" s="251"/>
      <c r="I873" s="176"/>
      <c r="J873" s="264"/>
      <c r="K873" s="185"/>
      <c r="L873" s="167"/>
      <c r="M873" s="167"/>
      <c r="N873" s="218">
        <v>0</v>
      </c>
      <c r="O873" s="219">
        <v>0</v>
      </c>
      <c r="P873" s="219">
        <v>0</v>
      </c>
      <c r="Q873" s="219">
        <v>0</v>
      </c>
      <c r="R873" s="219">
        <v>0</v>
      </c>
      <c r="S873" s="220">
        <v>0</v>
      </c>
      <c r="T873" s="490">
        <f t="shared" si="78"/>
        <v>0</v>
      </c>
      <c r="U873" s="221" t="str">
        <f t="shared" si="79"/>
        <v/>
      </c>
      <c r="V873" s="490">
        <f t="shared" si="80"/>
        <v>0</v>
      </c>
      <c r="W873" s="221" t="str">
        <f t="shared" si="81"/>
        <v/>
      </c>
      <c r="X873" s="490">
        <f t="shared" si="82"/>
        <v>0</v>
      </c>
      <c r="Y873" s="221" t="str">
        <f t="shared" si="83"/>
        <v/>
      </c>
    </row>
    <row r="874" spans="1:25" ht="36.75" customHeight="1">
      <c r="A874" s="190" t="s">
        <v>3651</v>
      </c>
      <c r="B874" s="202" t="s">
        <v>647</v>
      </c>
      <c r="C874" s="157" t="s">
        <v>3343</v>
      </c>
      <c r="D874" s="157" t="s">
        <v>3670</v>
      </c>
      <c r="E874" s="152" t="s">
        <v>5547</v>
      </c>
      <c r="F874" s="152" t="s">
        <v>5550</v>
      </c>
      <c r="G874" s="259" t="s">
        <v>890</v>
      </c>
      <c r="H874" s="258" t="s">
        <v>3652</v>
      </c>
      <c r="I874" s="175" t="s">
        <v>3653</v>
      </c>
      <c r="J874" s="264" t="s">
        <v>3806</v>
      </c>
      <c r="K874" s="185" t="s">
        <v>4102</v>
      </c>
      <c r="L874" s="3" t="s">
        <v>829</v>
      </c>
      <c r="M874" s="167"/>
      <c r="N874" s="218">
        <v>0</v>
      </c>
      <c r="O874" s="219">
        <v>0</v>
      </c>
      <c r="P874" s="219">
        <v>0</v>
      </c>
      <c r="Q874" s="219">
        <v>0</v>
      </c>
      <c r="R874" s="219">
        <v>0</v>
      </c>
      <c r="S874" s="220">
        <v>0</v>
      </c>
      <c r="T874" s="490">
        <f t="shared" si="78"/>
        <v>0</v>
      </c>
      <c r="U874" s="221" t="str">
        <f t="shared" si="79"/>
        <v/>
      </c>
      <c r="V874" s="490">
        <f t="shared" si="80"/>
        <v>0</v>
      </c>
      <c r="W874" s="221" t="str">
        <f t="shared" si="81"/>
        <v/>
      </c>
      <c r="X874" s="490">
        <f t="shared" si="82"/>
        <v>0</v>
      </c>
      <c r="Y874" s="221" t="str">
        <f t="shared" si="83"/>
        <v/>
      </c>
    </row>
    <row r="875" spans="1:25" ht="36.75" customHeight="1">
      <c r="A875" s="190" t="s">
        <v>3654</v>
      </c>
      <c r="B875" s="202" t="s">
        <v>647</v>
      </c>
      <c r="C875" s="157" t="s">
        <v>3343</v>
      </c>
      <c r="D875" s="157" t="s">
        <v>3680</v>
      </c>
      <c r="E875" s="152" t="s">
        <v>5548</v>
      </c>
      <c r="F875" s="152" t="s">
        <v>5551</v>
      </c>
      <c r="G875" s="259" t="s">
        <v>893</v>
      </c>
      <c r="H875" s="258" t="s">
        <v>3655</v>
      </c>
      <c r="I875" s="175" t="s">
        <v>3656</v>
      </c>
      <c r="J875" s="264" t="s">
        <v>3806</v>
      </c>
      <c r="K875" s="185" t="s">
        <v>4102</v>
      </c>
      <c r="L875" s="3" t="s">
        <v>829</v>
      </c>
      <c r="M875" s="167"/>
      <c r="N875" s="218">
        <v>0</v>
      </c>
      <c r="O875" s="219">
        <v>0</v>
      </c>
      <c r="P875" s="219">
        <v>0</v>
      </c>
      <c r="Q875" s="219">
        <v>0</v>
      </c>
      <c r="R875" s="219">
        <v>0</v>
      </c>
      <c r="S875" s="220">
        <v>0</v>
      </c>
      <c r="T875" s="490">
        <f t="shared" si="78"/>
        <v>0</v>
      </c>
      <c r="U875" s="221" t="str">
        <f t="shared" si="79"/>
        <v/>
      </c>
      <c r="V875" s="490">
        <f t="shared" si="80"/>
        <v>0</v>
      </c>
      <c r="W875" s="221" t="str">
        <f t="shared" si="81"/>
        <v/>
      </c>
      <c r="X875" s="490">
        <f t="shared" si="82"/>
        <v>0</v>
      </c>
      <c r="Y875" s="221" t="str">
        <f t="shared" si="83"/>
        <v/>
      </c>
    </row>
    <row r="876" spans="1:25" ht="36.75" customHeight="1">
      <c r="A876" s="190" t="s">
        <v>3657</v>
      </c>
      <c r="B876" s="202" t="s">
        <v>647</v>
      </c>
      <c r="C876" s="157" t="s">
        <v>3343</v>
      </c>
      <c r="D876" s="157" t="s">
        <v>1763</v>
      </c>
      <c r="E876" s="152" t="s">
        <v>5549</v>
      </c>
      <c r="F876" s="152" t="s">
        <v>5552</v>
      </c>
      <c r="G876" s="259" t="s">
        <v>899</v>
      </c>
      <c r="H876" s="258" t="s">
        <v>4163</v>
      </c>
      <c r="I876" s="175" t="s">
        <v>4164</v>
      </c>
      <c r="J876" s="264" t="s">
        <v>3806</v>
      </c>
      <c r="K876" s="185" t="s">
        <v>4102</v>
      </c>
      <c r="L876" s="3" t="s">
        <v>829</v>
      </c>
      <c r="M876" s="167"/>
      <c r="N876" s="218">
        <v>0</v>
      </c>
      <c r="O876" s="219">
        <v>0</v>
      </c>
      <c r="P876" s="219">
        <v>0</v>
      </c>
      <c r="Q876" s="219">
        <v>0</v>
      </c>
      <c r="R876" s="219">
        <v>0</v>
      </c>
      <c r="S876" s="220">
        <v>0</v>
      </c>
      <c r="T876" s="490">
        <f t="shared" si="78"/>
        <v>0</v>
      </c>
      <c r="U876" s="221" t="str">
        <f t="shared" si="79"/>
        <v/>
      </c>
      <c r="V876" s="490">
        <f t="shared" si="80"/>
        <v>0</v>
      </c>
      <c r="W876" s="221" t="str">
        <f t="shared" si="81"/>
        <v/>
      </c>
      <c r="X876" s="490">
        <f t="shared" si="82"/>
        <v>0</v>
      </c>
      <c r="Y876" s="221" t="str">
        <f t="shared" si="83"/>
        <v/>
      </c>
    </row>
    <row r="877" spans="1:25" ht="27" customHeight="1">
      <c r="A877" s="189" t="s">
        <v>1610</v>
      </c>
      <c r="B877" s="200" t="s">
        <v>647</v>
      </c>
      <c r="C877" s="164" t="s">
        <v>3676</v>
      </c>
      <c r="D877" s="164" t="s">
        <v>3672</v>
      </c>
      <c r="E877" s="151" t="s">
        <v>1612</v>
      </c>
      <c r="F877" s="151" t="s">
        <v>1611</v>
      </c>
      <c r="G877" s="250"/>
      <c r="H877" s="250"/>
      <c r="I877" s="175"/>
      <c r="J877" s="263"/>
      <c r="K877" s="184"/>
      <c r="M877" s="167"/>
      <c r="N877" s="218"/>
      <c r="O877" s="219">
        <v>0</v>
      </c>
      <c r="P877" s="219">
        <v>0</v>
      </c>
      <c r="Q877" s="219">
        <v>0</v>
      </c>
      <c r="R877" s="219">
        <v>0</v>
      </c>
      <c r="S877" s="220">
        <v>0</v>
      </c>
      <c r="T877" s="490" t="str">
        <f t="shared" si="78"/>
        <v/>
      </c>
      <c r="U877" s="221" t="str">
        <f t="shared" si="79"/>
        <v/>
      </c>
      <c r="V877" s="490">
        <f t="shared" si="80"/>
        <v>0</v>
      </c>
      <c r="W877" s="221" t="str">
        <f t="shared" si="81"/>
        <v/>
      </c>
      <c r="X877" s="490">
        <f t="shared" si="82"/>
        <v>0</v>
      </c>
      <c r="Y877" s="221" t="str">
        <f t="shared" si="83"/>
        <v/>
      </c>
    </row>
    <row r="878" spans="1:25" ht="27" customHeight="1">
      <c r="A878" s="190" t="s">
        <v>1613</v>
      </c>
      <c r="B878" s="202" t="s">
        <v>647</v>
      </c>
      <c r="C878" s="157" t="s">
        <v>3676</v>
      </c>
      <c r="D878" s="157" t="s">
        <v>3680</v>
      </c>
      <c r="E878" s="152" t="s">
        <v>2467</v>
      </c>
      <c r="F878" s="152" t="s">
        <v>1614</v>
      </c>
      <c r="G878" s="259" t="s">
        <v>309</v>
      </c>
      <c r="H878" s="258" t="s">
        <v>4165</v>
      </c>
      <c r="I878" s="175" t="s">
        <v>1858</v>
      </c>
      <c r="J878" s="263" t="s">
        <v>4117</v>
      </c>
      <c r="K878" s="184" t="s">
        <v>4119</v>
      </c>
      <c r="L878" s="2" t="s">
        <v>828</v>
      </c>
      <c r="M878" s="167"/>
      <c r="N878" s="218">
        <v>0</v>
      </c>
      <c r="O878" s="219">
        <v>0</v>
      </c>
      <c r="P878" s="219">
        <v>0</v>
      </c>
      <c r="Q878" s="219">
        <v>0</v>
      </c>
      <c r="R878" s="219">
        <v>0</v>
      </c>
      <c r="S878" s="220">
        <v>0</v>
      </c>
      <c r="T878" s="490">
        <f t="shared" si="78"/>
        <v>0</v>
      </c>
      <c r="U878" s="221" t="str">
        <f t="shared" si="79"/>
        <v/>
      </c>
      <c r="V878" s="490">
        <f t="shared" si="80"/>
        <v>0</v>
      </c>
      <c r="W878" s="221" t="str">
        <f t="shared" si="81"/>
        <v/>
      </c>
      <c r="X878" s="490">
        <f t="shared" si="82"/>
        <v>0</v>
      </c>
      <c r="Y878" s="221" t="str">
        <f t="shared" si="83"/>
        <v/>
      </c>
    </row>
    <row r="879" spans="1:25" ht="27" customHeight="1">
      <c r="A879" s="190" t="s">
        <v>2468</v>
      </c>
      <c r="B879" s="202" t="s">
        <v>647</v>
      </c>
      <c r="C879" s="157" t="s">
        <v>3676</v>
      </c>
      <c r="D879" s="157" t="s">
        <v>2573</v>
      </c>
      <c r="E879" s="152" t="s">
        <v>2470</v>
      </c>
      <c r="F879" s="152" t="s">
        <v>2469</v>
      </c>
      <c r="G879" s="259" t="s">
        <v>309</v>
      </c>
      <c r="H879" s="258" t="s">
        <v>4165</v>
      </c>
      <c r="I879" s="175" t="s">
        <v>1858</v>
      </c>
      <c r="J879" s="263" t="s">
        <v>4117</v>
      </c>
      <c r="K879" s="184" t="s">
        <v>4119</v>
      </c>
      <c r="L879" s="2" t="s">
        <v>828</v>
      </c>
      <c r="M879" s="167"/>
      <c r="N879" s="218">
        <v>52500</v>
      </c>
      <c r="O879" s="219">
        <v>55000</v>
      </c>
      <c r="P879" s="219">
        <v>52500</v>
      </c>
      <c r="Q879" s="219">
        <v>55000</v>
      </c>
      <c r="R879" s="219">
        <v>55000</v>
      </c>
      <c r="S879" s="220">
        <v>55000</v>
      </c>
      <c r="T879" s="490">
        <f t="shared" si="78"/>
        <v>2500</v>
      </c>
      <c r="U879" s="221">
        <f t="shared" si="79"/>
        <v>4.7619047619047616E-2</v>
      </c>
      <c r="V879" s="490">
        <f t="shared" si="80"/>
        <v>0</v>
      </c>
      <c r="W879" s="221">
        <f t="shared" si="81"/>
        <v>0</v>
      </c>
      <c r="X879" s="490">
        <f t="shared" si="82"/>
        <v>2500</v>
      </c>
      <c r="Y879" s="221">
        <f t="shared" si="83"/>
        <v>4.7619047619047616E-2</v>
      </c>
    </row>
    <row r="880" spans="1:25" ht="16.5" customHeight="1">
      <c r="A880" s="191" t="s">
        <v>2471</v>
      </c>
      <c r="B880" s="203" t="s">
        <v>647</v>
      </c>
      <c r="C880" s="160" t="s">
        <v>3677</v>
      </c>
      <c r="D880" s="160" t="s">
        <v>3672</v>
      </c>
      <c r="E880" s="151" t="s">
        <v>2472</v>
      </c>
      <c r="F880" s="151" t="s">
        <v>1572</v>
      </c>
      <c r="G880" s="250"/>
      <c r="H880" s="250"/>
      <c r="I880" s="175"/>
      <c r="J880" s="263"/>
      <c r="K880" s="184"/>
      <c r="M880" s="167"/>
      <c r="N880" s="218">
        <v>0</v>
      </c>
      <c r="O880" s="219">
        <v>0</v>
      </c>
      <c r="P880" s="219">
        <v>0</v>
      </c>
      <c r="Q880" s="219">
        <v>0</v>
      </c>
      <c r="R880" s="219">
        <v>0</v>
      </c>
      <c r="S880" s="220">
        <v>0</v>
      </c>
      <c r="T880" s="490">
        <f t="shared" si="78"/>
        <v>0</v>
      </c>
      <c r="U880" s="221" t="str">
        <f t="shared" si="79"/>
        <v/>
      </c>
      <c r="V880" s="490">
        <f t="shared" si="80"/>
        <v>0</v>
      </c>
      <c r="W880" s="221" t="str">
        <f t="shared" si="81"/>
        <v/>
      </c>
      <c r="X880" s="490">
        <f t="shared" si="82"/>
        <v>0</v>
      </c>
      <c r="Y880" s="221" t="str">
        <f t="shared" si="83"/>
        <v/>
      </c>
    </row>
    <row r="881" spans="1:25" ht="27" customHeight="1">
      <c r="A881" s="188" t="s">
        <v>2475</v>
      </c>
      <c r="B881" s="201" t="s">
        <v>647</v>
      </c>
      <c r="C881" s="155" t="s">
        <v>3677</v>
      </c>
      <c r="D881" s="155" t="s">
        <v>3680</v>
      </c>
      <c r="E881" s="152" t="s">
        <v>4166</v>
      </c>
      <c r="F881" s="152" t="s">
        <v>4167</v>
      </c>
      <c r="G881" s="250" t="s">
        <v>1993</v>
      </c>
      <c r="H881" s="250" t="s">
        <v>3804</v>
      </c>
      <c r="I881" s="175" t="s">
        <v>3805</v>
      </c>
      <c r="J881" s="264" t="s">
        <v>3806</v>
      </c>
      <c r="K881" s="185" t="s">
        <v>4102</v>
      </c>
      <c r="L881" s="2" t="s">
        <v>828</v>
      </c>
      <c r="M881" s="167"/>
      <c r="N881" s="218">
        <v>0</v>
      </c>
      <c r="O881" s="219">
        <v>12000</v>
      </c>
      <c r="P881" s="219">
        <v>0</v>
      </c>
      <c r="Q881" s="219">
        <v>0</v>
      </c>
      <c r="R881" s="219">
        <v>0</v>
      </c>
      <c r="S881" s="220">
        <v>0</v>
      </c>
      <c r="T881" s="490">
        <f t="shared" si="78"/>
        <v>0</v>
      </c>
      <c r="U881" s="221" t="str">
        <f t="shared" si="79"/>
        <v/>
      </c>
      <c r="V881" s="490">
        <f t="shared" si="80"/>
        <v>-12000</v>
      </c>
      <c r="W881" s="221">
        <f t="shared" si="81"/>
        <v>-1</v>
      </c>
      <c r="X881" s="490">
        <f t="shared" si="82"/>
        <v>0</v>
      </c>
      <c r="Y881" s="221" t="str">
        <f t="shared" si="83"/>
        <v/>
      </c>
    </row>
    <row r="882" spans="1:25" ht="27" customHeight="1">
      <c r="A882" s="188" t="s">
        <v>2476</v>
      </c>
      <c r="B882" s="201" t="s">
        <v>647</v>
      </c>
      <c r="C882" s="155" t="s">
        <v>3677</v>
      </c>
      <c r="D882" s="155" t="s">
        <v>1756</v>
      </c>
      <c r="E882" s="152" t="s">
        <v>2477</v>
      </c>
      <c r="F882" s="152" t="s">
        <v>4168</v>
      </c>
      <c r="G882" s="250" t="s">
        <v>304</v>
      </c>
      <c r="H882" s="250" t="s">
        <v>4169</v>
      </c>
      <c r="I882" s="175" t="s">
        <v>2474</v>
      </c>
      <c r="J882" s="263" t="s">
        <v>4117</v>
      </c>
      <c r="K882" s="184" t="s">
        <v>4119</v>
      </c>
      <c r="L882" s="2" t="s">
        <v>828</v>
      </c>
      <c r="M882" s="167"/>
      <c r="N882" s="218">
        <v>0</v>
      </c>
      <c r="O882" s="219">
        <v>0</v>
      </c>
      <c r="P882" s="219">
        <v>0</v>
      </c>
      <c r="Q882" s="219">
        <v>0</v>
      </c>
      <c r="R882" s="219">
        <v>0</v>
      </c>
      <c r="S882" s="220">
        <v>0</v>
      </c>
      <c r="T882" s="490">
        <f t="shared" si="78"/>
        <v>0</v>
      </c>
      <c r="U882" s="221" t="str">
        <f t="shared" si="79"/>
        <v/>
      </c>
      <c r="V882" s="490">
        <f t="shared" si="80"/>
        <v>0</v>
      </c>
      <c r="W882" s="221" t="str">
        <f t="shared" si="81"/>
        <v/>
      </c>
      <c r="X882" s="490">
        <f t="shared" si="82"/>
        <v>0</v>
      </c>
      <c r="Y882" s="221" t="str">
        <f t="shared" si="83"/>
        <v/>
      </c>
    </row>
    <row r="883" spans="1:25" ht="15.75" customHeight="1">
      <c r="A883" s="188" t="s">
        <v>2478</v>
      </c>
      <c r="B883" s="201" t="s">
        <v>647</v>
      </c>
      <c r="C883" s="155" t="s">
        <v>3677</v>
      </c>
      <c r="D883" s="155" t="s">
        <v>2573</v>
      </c>
      <c r="E883" s="152" t="s">
        <v>2480</v>
      </c>
      <c r="F883" s="152" t="s">
        <v>2479</v>
      </c>
      <c r="G883" s="250" t="s">
        <v>464</v>
      </c>
      <c r="H883" s="250" t="s">
        <v>1877</v>
      </c>
      <c r="I883" s="175" t="s">
        <v>3271</v>
      </c>
      <c r="J883" s="263" t="s">
        <v>3272</v>
      </c>
      <c r="K883" s="184" t="s">
        <v>4106</v>
      </c>
      <c r="L883" s="2" t="s">
        <v>828</v>
      </c>
      <c r="M883" s="167"/>
      <c r="N883" s="218">
        <v>0</v>
      </c>
      <c r="O883" s="219">
        <v>0</v>
      </c>
      <c r="P883" s="219">
        <v>0</v>
      </c>
      <c r="Q883" s="219">
        <v>0</v>
      </c>
      <c r="R883" s="219">
        <v>0</v>
      </c>
      <c r="S883" s="220">
        <v>0</v>
      </c>
      <c r="T883" s="490">
        <f t="shared" si="78"/>
        <v>0</v>
      </c>
      <c r="U883" s="221" t="str">
        <f t="shared" si="79"/>
        <v/>
      </c>
      <c r="V883" s="490">
        <f t="shared" si="80"/>
        <v>0</v>
      </c>
      <c r="W883" s="221" t="str">
        <f t="shared" si="81"/>
        <v/>
      </c>
      <c r="X883" s="490">
        <f t="shared" si="82"/>
        <v>0</v>
      </c>
      <c r="Y883" s="221" t="str">
        <f t="shared" si="83"/>
        <v/>
      </c>
    </row>
    <row r="884" spans="1:25" ht="16.5" customHeight="1">
      <c r="A884" s="188" t="s">
        <v>2481</v>
      </c>
      <c r="B884" s="201" t="s">
        <v>647</v>
      </c>
      <c r="C884" s="155" t="s">
        <v>3677</v>
      </c>
      <c r="D884" s="155" t="s">
        <v>1737</v>
      </c>
      <c r="E884" s="152" t="s">
        <v>2482</v>
      </c>
      <c r="F884" s="152" t="s">
        <v>4170</v>
      </c>
      <c r="G884" s="250" t="s">
        <v>304</v>
      </c>
      <c r="H884" s="250" t="s">
        <v>4169</v>
      </c>
      <c r="I884" s="175" t="s">
        <v>2474</v>
      </c>
      <c r="J884" s="263" t="s">
        <v>4117</v>
      </c>
      <c r="K884" s="184" t="s">
        <v>4119</v>
      </c>
      <c r="L884" s="2" t="s">
        <v>828</v>
      </c>
      <c r="M884" s="167"/>
      <c r="N884" s="218">
        <v>930</v>
      </c>
      <c r="O884" s="219">
        <v>0</v>
      </c>
      <c r="P884" s="219">
        <v>1520</v>
      </c>
      <c r="Q884" s="219">
        <v>0</v>
      </c>
      <c r="R884" s="219">
        <v>0</v>
      </c>
      <c r="S884" s="220">
        <v>0</v>
      </c>
      <c r="T884" s="490">
        <f t="shared" si="78"/>
        <v>-930</v>
      </c>
      <c r="U884" s="221">
        <f t="shared" si="79"/>
        <v>-1</v>
      </c>
      <c r="V884" s="490">
        <f t="shared" si="80"/>
        <v>0</v>
      </c>
      <c r="W884" s="221" t="str">
        <f t="shared" si="81"/>
        <v/>
      </c>
      <c r="X884" s="490">
        <f t="shared" si="82"/>
        <v>-1520</v>
      </c>
      <c r="Y884" s="221">
        <f t="shared" si="83"/>
        <v>-1</v>
      </c>
    </row>
    <row r="885" spans="1:25" ht="16.5" customHeight="1">
      <c r="A885" s="189" t="s">
        <v>2483</v>
      </c>
      <c r="B885" s="200" t="s">
        <v>647</v>
      </c>
      <c r="C885" s="164" t="s">
        <v>3678</v>
      </c>
      <c r="D885" s="164" t="s">
        <v>3672</v>
      </c>
      <c r="E885" s="156" t="s">
        <v>2485</v>
      </c>
      <c r="F885" s="151" t="s">
        <v>2484</v>
      </c>
      <c r="G885" s="250"/>
      <c r="H885" s="250"/>
      <c r="I885" s="175"/>
      <c r="J885" s="263"/>
      <c r="K885" s="184"/>
      <c r="M885" s="167"/>
      <c r="N885" s="218">
        <v>0</v>
      </c>
      <c r="O885" s="219">
        <v>0</v>
      </c>
      <c r="P885" s="219">
        <v>0</v>
      </c>
      <c r="Q885" s="219">
        <v>0</v>
      </c>
      <c r="R885" s="219">
        <v>0</v>
      </c>
      <c r="S885" s="220">
        <v>0</v>
      </c>
      <c r="T885" s="490">
        <f t="shared" si="78"/>
        <v>0</v>
      </c>
      <c r="U885" s="221" t="str">
        <f t="shared" si="79"/>
        <v/>
      </c>
      <c r="V885" s="490">
        <f t="shared" si="80"/>
        <v>0</v>
      </c>
      <c r="W885" s="221" t="str">
        <f t="shared" si="81"/>
        <v/>
      </c>
      <c r="X885" s="490">
        <f t="shared" si="82"/>
        <v>0</v>
      </c>
      <c r="Y885" s="221" t="str">
        <f t="shared" si="83"/>
        <v/>
      </c>
    </row>
    <row r="886" spans="1:25" ht="27" customHeight="1">
      <c r="A886" s="188" t="s">
        <v>2486</v>
      </c>
      <c r="B886" s="201" t="s">
        <v>647</v>
      </c>
      <c r="C886" s="155" t="s">
        <v>3678</v>
      </c>
      <c r="D886" s="155" t="s">
        <v>3670</v>
      </c>
      <c r="E886" s="150" t="s">
        <v>5553</v>
      </c>
      <c r="F886" s="152" t="s">
        <v>5556</v>
      </c>
      <c r="G886" s="250" t="s">
        <v>464</v>
      </c>
      <c r="H886" s="250" t="s">
        <v>1877</v>
      </c>
      <c r="I886" s="175" t="s">
        <v>3271</v>
      </c>
      <c r="J886" s="263" t="s">
        <v>3272</v>
      </c>
      <c r="K886" s="184" t="s">
        <v>4106</v>
      </c>
      <c r="L886" s="2" t="s">
        <v>828</v>
      </c>
      <c r="M886" s="167"/>
      <c r="N886" s="218">
        <v>3162215.15</v>
      </c>
      <c r="O886" s="219">
        <v>3000000</v>
      </c>
      <c r="P886" s="219">
        <v>3160000</v>
      </c>
      <c r="Q886" s="219">
        <v>3160000</v>
      </c>
      <c r="R886" s="219">
        <v>3160000</v>
      </c>
      <c r="S886" s="220">
        <v>3160000</v>
      </c>
      <c r="T886" s="490">
        <f t="shared" si="78"/>
        <v>-2215.1499999999069</v>
      </c>
      <c r="U886" s="221">
        <f t="shared" si="79"/>
        <v>-7.0050578310584181E-4</v>
      </c>
      <c r="V886" s="490">
        <f t="shared" si="80"/>
        <v>160000</v>
      </c>
      <c r="W886" s="221">
        <f t="shared" si="81"/>
        <v>5.3333333333333337E-2</v>
      </c>
      <c r="X886" s="490">
        <f t="shared" si="82"/>
        <v>0</v>
      </c>
      <c r="Y886" s="221">
        <f t="shared" si="83"/>
        <v>0</v>
      </c>
    </row>
    <row r="887" spans="1:25" ht="33.75">
      <c r="A887" s="188" t="s">
        <v>2487</v>
      </c>
      <c r="B887" s="201" t="s">
        <v>647</v>
      </c>
      <c r="C887" s="155" t="s">
        <v>3678</v>
      </c>
      <c r="D887" s="155" t="s">
        <v>3680</v>
      </c>
      <c r="E887" s="150" t="s">
        <v>5554</v>
      </c>
      <c r="F887" s="152" t="s">
        <v>5557</v>
      </c>
      <c r="G887" s="250" t="s">
        <v>464</v>
      </c>
      <c r="H887" s="250" t="s">
        <v>1877</v>
      </c>
      <c r="I887" s="175" t="s">
        <v>3271</v>
      </c>
      <c r="J887" s="263" t="s">
        <v>3272</v>
      </c>
      <c r="K887" s="184" t="s">
        <v>4106</v>
      </c>
      <c r="L887" s="2" t="s">
        <v>828</v>
      </c>
      <c r="M887" s="167"/>
      <c r="N887" s="218">
        <v>4553063.76</v>
      </c>
      <c r="O887" s="219">
        <v>4500000</v>
      </c>
      <c r="P887" s="219">
        <v>4550000</v>
      </c>
      <c r="Q887" s="219">
        <v>4550000</v>
      </c>
      <c r="R887" s="219">
        <v>4550000</v>
      </c>
      <c r="S887" s="220">
        <v>4550000</v>
      </c>
      <c r="T887" s="490">
        <f t="shared" si="78"/>
        <v>-3063.7599999997765</v>
      </c>
      <c r="U887" s="221">
        <f t="shared" si="79"/>
        <v>-6.7290074584850019E-4</v>
      </c>
      <c r="V887" s="490">
        <f t="shared" si="80"/>
        <v>50000</v>
      </c>
      <c r="W887" s="221">
        <f t="shared" si="81"/>
        <v>1.1111111111111112E-2</v>
      </c>
      <c r="X887" s="490">
        <f t="shared" si="82"/>
        <v>0</v>
      </c>
      <c r="Y887" s="221">
        <f t="shared" si="83"/>
        <v>0</v>
      </c>
    </row>
    <row r="888" spans="1:25" ht="33.75">
      <c r="A888" s="188" t="s">
        <v>2488</v>
      </c>
      <c r="B888" s="201" t="s">
        <v>647</v>
      </c>
      <c r="C888" s="155" t="s">
        <v>3678</v>
      </c>
      <c r="D888" s="155" t="s">
        <v>3082</v>
      </c>
      <c r="E888" s="150" t="s">
        <v>5555</v>
      </c>
      <c r="F888" s="152" t="s">
        <v>5558</v>
      </c>
      <c r="G888" s="250" t="s">
        <v>464</v>
      </c>
      <c r="H888" s="250" t="s">
        <v>1877</v>
      </c>
      <c r="I888" s="175" t="s">
        <v>3271</v>
      </c>
      <c r="J888" s="263" t="s">
        <v>3272</v>
      </c>
      <c r="K888" s="184" t="s">
        <v>4106</v>
      </c>
      <c r="L888" s="2" t="s">
        <v>828</v>
      </c>
      <c r="M888" s="167"/>
      <c r="N888" s="218">
        <v>3522348.99</v>
      </c>
      <c r="O888" s="219">
        <v>3600000</v>
      </c>
      <c r="P888" s="219">
        <v>3600000</v>
      </c>
      <c r="Q888" s="219">
        <v>3600000</v>
      </c>
      <c r="R888" s="219">
        <v>3600000</v>
      </c>
      <c r="S888" s="220">
        <v>3600000</v>
      </c>
      <c r="T888" s="490">
        <f t="shared" si="78"/>
        <v>77651.009999999776</v>
      </c>
      <c r="U888" s="221">
        <f t="shared" si="79"/>
        <v>2.2045234648938001E-2</v>
      </c>
      <c r="V888" s="490">
        <f t="shared" si="80"/>
        <v>0</v>
      </c>
      <c r="W888" s="221">
        <f t="shared" si="81"/>
        <v>0</v>
      </c>
      <c r="X888" s="490">
        <f t="shared" si="82"/>
        <v>0</v>
      </c>
      <c r="Y888" s="221">
        <f t="shared" si="83"/>
        <v>0</v>
      </c>
    </row>
    <row r="889" spans="1:25" ht="16.5" customHeight="1">
      <c r="A889" s="188" t="s">
        <v>2489</v>
      </c>
      <c r="B889" s="201" t="s">
        <v>647</v>
      </c>
      <c r="C889" s="155" t="s">
        <v>3678</v>
      </c>
      <c r="D889" s="155" t="s">
        <v>1763</v>
      </c>
      <c r="E889" s="150" t="s">
        <v>2491</v>
      </c>
      <c r="F889" s="152" t="s">
        <v>2490</v>
      </c>
      <c r="G889" s="250" t="s">
        <v>304</v>
      </c>
      <c r="H889" s="250" t="s">
        <v>4169</v>
      </c>
      <c r="I889" s="175" t="s">
        <v>2474</v>
      </c>
      <c r="J889" s="263" t="s">
        <v>4117</v>
      </c>
      <c r="K889" s="184" t="s">
        <v>4119</v>
      </c>
      <c r="L889" s="2" t="s">
        <v>828</v>
      </c>
      <c r="M889" s="167"/>
      <c r="N889" s="218">
        <v>261428.85</v>
      </c>
      <c r="O889" s="219">
        <v>250000</v>
      </c>
      <c r="P889" s="219">
        <v>260000</v>
      </c>
      <c r="Q889" s="219">
        <v>260000</v>
      </c>
      <c r="R889" s="219">
        <v>260000</v>
      </c>
      <c r="S889" s="220">
        <v>260000</v>
      </c>
      <c r="T889" s="490">
        <f t="shared" si="78"/>
        <v>-1428.8500000000058</v>
      </c>
      <c r="U889" s="221">
        <f t="shared" si="79"/>
        <v>-5.4655406241507229E-3</v>
      </c>
      <c r="V889" s="490">
        <f t="shared" si="80"/>
        <v>10000</v>
      </c>
      <c r="W889" s="221">
        <f t="shared" si="81"/>
        <v>0.04</v>
      </c>
      <c r="X889" s="490">
        <f t="shared" si="82"/>
        <v>0</v>
      </c>
      <c r="Y889" s="221">
        <f t="shared" si="83"/>
        <v>0</v>
      </c>
    </row>
    <row r="890" spans="1:25" ht="16.5" customHeight="1">
      <c r="A890" s="188" t="s">
        <v>2492</v>
      </c>
      <c r="B890" s="201" t="s">
        <v>647</v>
      </c>
      <c r="C890" s="155" t="s">
        <v>3678</v>
      </c>
      <c r="D890" s="155" t="s">
        <v>1764</v>
      </c>
      <c r="E890" s="150" t="s">
        <v>2494</v>
      </c>
      <c r="F890" s="152" t="s">
        <v>2493</v>
      </c>
      <c r="G890" s="250" t="s">
        <v>304</v>
      </c>
      <c r="H890" s="250" t="s">
        <v>4169</v>
      </c>
      <c r="I890" s="175" t="s">
        <v>2474</v>
      </c>
      <c r="J890" s="263" t="s">
        <v>4117</v>
      </c>
      <c r="K890" s="184" t="s">
        <v>4119</v>
      </c>
      <c r="L890" s="2" t="s">
        <v>828</v>
      </c>
      <c r="M890" s="167"/>
      <c r="N890" s="218">
        <v>1296.69</v>
      </c>
      <c r="O890" s="219">
        <v>2000</v>
      </c>
      <c r="P890" s="219">
        <v>1000</v>
      </c>
      <c r="Q890" s="219">
        <v>1000</v>
      </c>
      <c r="R890" s="219">
        <v>1000</v>
      </c>
      <c r="S890" s="220">
        <v>1000</v>
      </c>
      <c r="T890" s="490">
        <f t="shared" si="78"/>
        <v>-296.69000000000005</v>
      </c>
      <c r="U890" s="221">
        <f t="shared" si="79"/>
        <v>-0.22880565131218722</v>
      </c>
      <c r="V890" s="490">
        <f t="shared" si="80"/>
        <v>-1000</v>
      </c>
      <c r="W890" s="221">
        <f t="shared" si="81"/>
        <v>-0.5</v>
      </c>
      <c r="X890" s="490">
        <f t="shared" si="82"/>
        <v>0</v>
      </c>
      <c r="Y890" s="221">
        <f t="shared" si="83"/>
        <v>0</v>
      </c>
    </row>
    <row r="891" spans="1:25" ht="16.5" customHeight="1">
      <c r="A891" s="188" t="s">
        <v>2495</v>
      </c>
      <c r="B891" s="201" t="s">
        <v>647</v>
      </c>
      <c r="C891" s="155" t="s">
        <v>3678</v>
      </c>
      <c r="D891" s="155" t="s">
        <v>2727</v>
      </c>
      <c r="E891" s="150" t="s">
        <v>2497</v>
      </c>
      <c r="F891" s="152" t="s">
        <v>2496</v>
      </c>
      <c r="G891" s="250" t="s">
        <v>304</v>
      </c>
      <c r="H891" s="250" t="s">
        <v>4169</v>
      </c>
      <c r="I891" s="175" t="s">
        <v>2474</v>
      </c>
      <c r="J891" s="263" t="s">
        <v>4117</v>
      </c>
      <c r="K891" s="184" t="s">
        <v>4119</v>
      </c>
      <c r="L891" s="2" t="s">
        <v>828</v>
      </c>
      <c r="M891" s="167"/>
      <c r="N891" s="218">
        <v>55399.199999999997</v>
      </c>
      <c r="O891" s="219">
        <v>60000</v>
      </c>
      <c r="P891" s="219">
        <v>60000</v>
      </c>
      <c r="Q891" s="219">
        <v>60000</v>
      </c>
      <c r="R891" s="219">
        <v>60000</v>
      </c>
      <c r="S891" s="220">
        <v>60000</v>
      </c>
      <c r="T891" s="490">
        <f t="shared" si="78"/>
        <v>4600.8000000000029</v>
      </c>
      <c r="U891" s="221">
        <f t="shared" si="79"/>
        <v>8.3048130658926536E-2</v>
      </c>
      <c r="V891" s="490">
        <f t="shared" si="80"/>
        <v>0</v>
      </c>
      <c r="W891" s="221">
        <f t="shared" si="81"/>
        <v>0</v>
      </c>
      <c r="X891" s="490">
        <f t="shared" si="82"/>
        <v>0</v>
      </c>
      <c r="Y891" s="221">
        <f t="shared" si="83"/>
        <v>0</v>
      </c>
    </row>
    <row r="892" spans="1:25" ht="16.5" customHeight="1">
      <c r="A892" s="189" t="s">
        <v>2498</v>
      </c>
      <c r="B892" s="200" t="s">
        <v>647</v>
      </c>
      <c r="C892" s="164" t="s">
        <v>3681</v>
      </c>
      <c r="D892" s="164" t="s">
        <v>3672</v>
      </c>
      <c r="E892" s="156" t="s">
        <v>2500</v>
      </c>
      <c r="F892" s="151" t="s">
        <v>2499</v>
      </c>
      <c r="G892" s="250"/>
      <c r="H892" s="250"/>
      <c r="I892" s="175"/>
      <c r="J892" s="263"/>
      <c r="K892" s="184"/>
      <c r="M892" s="167"/>
      <c r="N892" s="218">
        <v>0</v>
      </c>
      <c r="O892" s="219">
        <v>0</v>
      </c>
      <c r="P892" s="219">
        <v>0</v>
      </c>
      <c r="Q892" s="219">
        <v>0</v>
      </c>
      <c r="R892" s="219">
        <v>0</v>
      </c>
      <c r="S892" s="220">
        <v>0</v>
      </c>
      <c r="T892" s="490">
        <f t="shared" si="78"/>
        <v>0</v>
      </c>
      <c r="U892" s="221" t="str">
        <f t="shared" si="79"/>
        <v/>
      </c>
      <c r="V892" s="490">
        <f t="shared" si="80"/>
        <v>0</v>
      </c>
      <c r="W892" s="221" t="str">
        <f t="shared" si="81"/>
        <v/>
      </c>
      <c r="X892" s="490">
        <f t="shared" si="82"/>
        <v>0</v>
      </c>
      <c r="Y892" s="221" t="str">
        <f t="shared" si="83"/>
        <v/>
      </c>
    </row>
    <row r="893" spans="1:25" ht="25.5" customHeight="1">
      <c r="A893" s="188" t="s">
        <v>2501</v>
      </c>
      <c r="B893" s="201" t="s">
        <v>647</v>
      </c>
      <c r="C893" s="155" t="s">
        <v>3681</v>
      </c>
      <c r="D893" s="155" t="s">
        <v>3670</v>
      </c>
      <c r="E893" s="150" t="s">
        <v>4171</v>
      </c>
      <c r="F893" s="152" t="s">
        <v>4172</v>
      </c>
      <c r="G893" s="250" t="s">
        <v>464</v>
      </c>
      <c r="H893" s="250" t="s">
        <v>1877</v>
      </c>
      <c r="I893" s="175" t="s">
        <v>3271</v>
      </c>
      <c r="J893" s="263" t="s">
        <v>3272</v>
      </c>
      <c r="K893" s="184" t="s">
        <v>4106</v>
      </c>
      <c r="L893" s="2" t="s">
        <v>828</v>
      </c>
      <c r="M893" s="167"/>
      <c r="N893" s="218">
        <v>236731.25</v>
      </c>
      <c r="O893" s="219">
        <v>235000</v>
      </c>
      <c r="P893" s="219">
        <v>235000</v>
      </c>
      <c r="Q893" s="219">
        <v>235000</v>
      </c>
      <c r="R893" s="219">
        <v>235000</v>
      </c>
      <c r="S893" s="220">
        <v>235000</v>
      </c>
      <c r="T893" s="490">
        <f t="shared" si="78"/>
        <v>-1731.25</v>
      </c>
      <c r="U893" s="221">
        <f t="shared" si="79"/>
        <v>-7.3131451804525176E-3</v>
      </c>
      <c r="V893" s="490">
        <f t="shared" si="80"/>
        <v>0</v>
      </c>
      <c r="W893" s="221">
        <f t="shared" si="81"/>
        <v>0</v>
      </c>
      <c r="X893" s="490">
        <f t="shared" si="82"/>
        <v>0</v>
      </c>
      <c r="Y893" s="221">
        <f t="shared" si="83"/>
        <v>0</v>
      </c>
    </row>
    <row r="894" spans="1:25" ht="25.5" customHeight="1">
      <c r="A894" s="190" t="s">
        <v>4173</v>
      </c>
      <c r="B894" s="202" t="s">
        <v>647</v>
      </c>
      <c r="C894" s="157" t="s">
        <v>3681</v>
      </c>
      <c r="D894" s="157" t="s">
        <v>2574</v>
      </c>
      <c r="E894" s="152" t="s">
        <v>4174</v>
      </c>
      <c r="F894" s="152" t="s">
        <v>4175</v>
      </c>
      <c r="G894" s="251" t="s">
        <v>1022</v>
      </c>
      <c r="H894" s="251" t="s">
        <v>3266</v>
      </c>
      <c r="I894" s="175" t="s">
        <v>3267</v>
      </c>
      <c r="J894" s="263" t="s">
        <v>3272</v>
      </c>
      <c r="K894" s="184" t="s">
        <v>4106</v>
      </c>
      <c r="L894" s="2" t="s">
        <v>828</v>
      </c>
      <c r="M894" s="167"/>
      <c r="N894" s="218">
        <v>0</v>
      </c>
      <c r="O894" s="219">
        <v>0</v>
      </c>
      <c r="P894" s="219">
        <v>0</v>
      </c>
      <c r="Q894" s="219">
        <v>0</v>
      </c>
      <c r="R894" s="219">
        <v>0</v>
      </c>
      <c r="S894" s="220">
        <v>0</v>
      </c>
      <c r="T894" s="490">
        <f t="shared" si="78"/>
        <v>0</v>
      </c>
      <c r="U894" s="221" t="str">
        <f t="shared" si="79"/>
        <v/>
      </c>
      <c r="V894" s="490">
        <f t="shared" si="80"/>
        <v>0</v>
      </c>
      <c r="W894" s="221" t="str">
        <f t="shared" si="81"/>
        <v/>
      </c>
      <c r="X894" s="490">
        <f t="shared" si="82"/>
        <v>0</v>
      </c>
      <c r="Y894" s="221" t="str">
        <f t="shared" si="83"/>
        <v/>
      </c>
    </row>
    <row r="895" spans="1:25" ht="25.5" customHeight="1">
      <c r="A895" s="188" t="s">
        <v>2533</v>
      </c>
      <c r="B895" s="201" t="s">
        <v>647</v>
      </c>
      <c r="C895" s="155" t="s">
        <v>3681</v>
      </c>
      <c r="D895" s="155" t="s">
        <v>3680</v>
      </c>
      <c r="E895" s="150" t="s">
        <v>4176</v>
      </c>
      <c r="F895" s="152" t="s">
        <v>3414</v>
      </c>
      <c r="G895" s="250" t="s">
        <v>464</v>
      </c>
      <c r="H895" s="250" t="s">
        <v>1877</v>
      </c>
      <c r="I895" s="175" t="s">
        <v>3271</v>
      </c>
      <c r="J895" s="263" t="s">
        <v>3272</v>
      </c>
      <c r="K895" s="184" t="s">
        <v>4106</v>
      </c>
      <c r="L895" s="2" t="s">
        <v>828</v>
      </c>
      <c r="M895" s="167"/>
      <c r="N895" s="218">
        <v>337018.36</v>
      </c>
      <c r="O895" s="219">
        <v>375000</v>
      </c>
      <c r="P895" s="219">
        <v>375000</v>
      </c>
      <c r="Q895" s="219">
        <v>375000</v>
      </c>
      <c r="R895" s="219">
        <v>375000</v>
      </c>
      <c r="S895" s="220">
        <v>375000</v>
      </c>
      <c r="T895" s="490">
        <f t="shared" si="78"/>
        <v>37981.640000000014</v>
      </c>
      <c r="U895" s="221">
        <f t="shared" si="79"/>
        <v>0.11269902328169901</v>
      </c>
      <c r="V895" s="490">
        <f t="shared" si="80"/>
        <v>0</v>
      </c>
      <c r="W895" s="221">
        <f t="shared" si="81"/>
        <v>0</v>
      </c>
      <c r="X895" s="490">
        <f t="shared" si="82"/>
        <v>0</v>
      </c>
      <c r="Y895" s="221">
        <f t="shared" si="83"/>
        <v>0</v>
      </c>
    </row>
    <row r="896" spans="1:25" ht="25.5" customHeight="1">
      <c r="A896" s="190" t="s">
        <v>3415</v>
      </c>
      <c r="B896" s="202" t="s">
        <v>647</v>
      </c>
      <c r="C896" s="157" t="s">
        <v>3681</v>
      </c>
      <c r="D896" s="157" t="s">
        <v>1760</v>
      </c>
      <c r="E896" s="152" t="s">
        <v>3416</v>
      </c>
      <c r="F896" s="152" t="s">
        <v>3417</v>
      </c>
      <c r="G896" s="251" t="s">
        <v>1022</v>
      </c>
      <c r="H896" s="251" t="s">
        <v>3266</v>
      </c>
      <c r="I896" s="175" t="s">
        <v>3267</v>
      </c>
      <c r="J896" s="263" t="s">
        <v>3272</v>
      </c>
      <c r="K896" s="184" t="s">
        <v>4106</v>
      </c>
      <c r="L896" s="2" t="s">
        <v>828</v>
      </c>
      <c r="M896" s="167"/>
      <c r="N896" s="218">
        <v>6262.81</v>
      </c>
      <c r="O896" s="219">
        <v>2600</v>
      </c>
      <c r="P896" s="219">
        <v>2600</v>
      </c>
      <c r="Q896" s="219">
        <v>2600</v>
      </c>
      <c r="R896" s="219">
        <v>2600</v>
      </c>
      <c r="S896" s="220">
        <v>2600</v>
      </c>
      <c r="T896" s="490">
        <f t="shared" si="78"/>
        <v>-3662.8100000000004</v>
      </c>
      <c r="U896" s="221">
        <f t="shared" si="79"/>
        <v>-0.58485088961664178</v>
      </c>
      <c r="V896" s="490">
        <f t="shared" si="80"/>
        <v>0</v>
      </c>
      <c r="W896" s="221">
        <f t="shared" si="81"/>
        <v>0</v>
      </c>
      <c r="X896" s="490">
        <f t="shared" si="82"/>
        <v>0</v>
      </c>
      <c r="Y896" s="221">
        <f t="shared" si="83"/>
        <v>0</v>
      </c>
    </row>
    <row r="897" spans="1:25" ht="25.5" customHeight="1">
      <c r="A897" s="189" t="s">
        <v>2534</v>
      </c>
      <c r="B897" s="200" t="s">
        <v>647</v>
      </c>
      <c r="C897" s="164" t="s">
        <v>3080</v>
      </c>
      <c r="D897" s="164" t="s">
        <v>3672</v>
      </c>
      <c r="E897" s="156" t="s">
        <v>2536</v>
      </c>
      <c r="F897" s="151" t="s">
        <v>2535</v>
      </c>
      <c r="G897" s="250"/>
      <c r="H897" s="250"/>
      <c r="I897" s="175"/>
      <c r="J897" s="263"/>
      <c r="K897" s="184"/>
      <c r="M897" s="167"/>
      <c r="N897" s="218">
        <v>0</v>
      </c>
      <c r="O897" s="219">
        <v>0</v>
      </c>
      <c r="P897" s="219">
        <v>0</v>
      </c>
      <c r="Q897" s="219">
        <v>0</v>
      </c>
      <c r="R897" s="219">
        <v>0</v>
      </c>
      <c r="S897" s="220">
        <v>0</v>
      </c>
      <c r="T897" s="490">
        <f t="shared" si="78"/>
        <v>0</v>
      </c>
      <c r="U897" s="221" t="str">
        <f t="shared" si="79"/>
        <v/>
      </c>
      <c r="V897" s="490">
        <f t="shared" si="80"/>
        <v>0</v>
      </c>
      <c r="W897" s="221" t="str">
        <f t="shared" si="81"/>
        <v/>
      </c>
      <c r="X897" s="490">
        <f t="shared" si="82"/>
        <v>0</v>
      </c>
      <c r="Y897" s="221" t="str">
        <f t="shared" si="83"/>
        <v/>
      </c>
    </row>
    <row r="898" spans="1:25" ht="25.5" customHeight="1">
      <c r="A898" s="190" t="s">
        <v>3418</v>
      </c>
      <c r="B898" s="202" t="s">
        <v>647</v>
      </c>
      <c r="C898" s="157" t="s">
        <v>3080</v>
      </c>
      <c r="D898" s="157" t="s">
        <v>3582</v>
      </c>
      <c r="E898" s="152" t="s">
        <v>3419</v>
      </c>
      <c r="F898" s="152" t="s">
        <v>3420</v>
      </c>
      <c r="G898" s="250" t="s">
        <v>470</v>
      </c>
      <c r="H898" s="250" t="s">
        <v>3421</v>
      </c>
      <c r="I898" s="175" t="s">
        <v>3422</v>
      </c>
      <c r="J898" s="263" t="s">
        <v>3423</v>
      </c>
      <c r="K898" s="184" t="s">
        <v>4104</v>
      </c>
      <c r="L898" s="2" t="s">
        <v>828</v>
      </c>
      <c r="M898" s="167"/>
      <c r="N898" s="218">
        <v>0</v>
      </c>
      <c r="O898" s="219">
        <v>0</v>
      </c>
      <c r="P898" s="219">
        <v>0</v>
      </c>
      <c r="Q898" s="219">
        <v>0</v>
      </c>
      <c r="R898" s="219">
        <v>0</v>
      </c>
      <c r="S898" s="220">
        <v>0</v>
      </c>
      <c r="T898" s="490">
        <f t="shared" si="78"/>
        <v>0</v>
      </c>
      <c r="U898" s="221" t="str">
        <f t="shared" si="79"/>
        <v/>
      </c>
      <c r="V898" s="490">
        <f t="shared" si="80"/>
        <v>0</v>
      </c>
      <c r="W898" s="221" t="str">
        <f t="shared" si="81"/>
        <v/>
      </c>
      <c r="X898" s="490">
        <f t="shared" si="82"/>
        <v>0</v>
      </c>
      <c r="Y898" s="221" t="str">
        <f t="shared" si="83"/>
        <v/>
      </c>
    </row>
    <row r="899" spans="1:25" ht="25.5" customHeight="1">
      <c r="A899" s="188" t="s">
        <v>2537</v>
      </c>
      <c r="B899" s="201" t="s">
        <v>647</v>
      </c>
      <c r="C899" s="155" t="s">
        <v>3080</v>
      </c>
      <c r="D899" s="155" t="s">
        <v>3670</v>
      </c>
      <c r="E899" s="150" t="s">
        <v>3424</v>
      </c>
      <c r="F899" s="152" t="s">
        <v>3425</v>
      </c>
      <c r="G899" s="250" t="s">
        <v>473</v>
      </c>
      <c r="H899" s="250" t="s">
        <v>3426</v>
      </c>
      <c r="I899" s="175" t="s">
        <v>2538</v>
      </c>
      <c r="J899" s="263" t="s">
        <v>3423</v>
      </c>
      <c r="K899" s="184" t="s">
        <v>4104</v>
      </c>
      <c r="L899" s="2" t="s">
        <v>828</v>
      </c>
      <c r="M899" s="167"/>
      <c r="N899" s="218">
        <v>2392067.1</v>
      </c>
      <c r="O899" s="219">
        <v>2400000</v>
      </c>
      <c r="P899" s="219">
        <v>2500000</v>
      </c>
      <c r="Q899" s="219">
        <v>2610000</v>
      </c>
      <c r="R899" s="219">
        <v>2610000</v>
      </c>
      <c r="S899" s="220">
        <v>2610000</v>
      </c>
      <c r="T899" s="490">
        <f t="shared" si="78"/>
        <v>217932.89999999991</v>
      </c>
      <c r="U899" s="221">
        <f t="shared" si="79"/>
        <v>9.1106516200987794E-2</v>
      </c>
      <c r="V899" s="490">
        <f t="shared" si="80"/>
        <v>210000</v>
      </c>
      <c r="W899" s="221">
        <f t="shared" si="81"/>
        <v>8.7499999999999994E-2</v>
      </c>
      <c r="X899" s="490">
        <f t="shared" si="82"/>
        <v>110000</v>
      </c>
      <c r="Y899" s="221">
        <f t="shared" si="83"/>
        <v>4.3999999999999997E-2</v>
      </c>
    </row>
    <row r="900" spans="1:25" ht="34.5" customHeight="1">
      <c r="A900" s="188" t="s">
        <v>3427</v>
      </c>
      <c r="B900" s="201" t="s">
        <v>647</v>
      </c>
      <c r="C900" s="155" t="s">
        <v>3080</v>
      </c>
      <c r="D900" s="155" t="s">
        <v>3680</v>
      </c>
      <c r="E900" s="150" t="s">
        <v>3428</v>
      </c>
      <c r="F900" s="152" t="s">
        <v>3429</v>
      </c>
      <c r="G900" s="250" t="s">
        <v>479</v>
      </c>
      <c r="H900" s="250" t="s">
        <v>3430</v>
      </c>
      <c r="I900" s="175" t="s">
        <v>3431</v>
      </c>
      <c r="J900" s="263" t="s">
        <v>3423</v>
      </c>
      <c r="K900" s="184" t="s">
        <v>4104</v>
      </c>
      <c r="L900" s="2" t="s">
        <v>828</v>
      </c>
      <c r="M900" s="167"/>
      <c r="N900" s="218">
        <v>342379.31</v>
      </c>
      <c r="O900" s="219">
        <v>320000</v>
      </c>
      <c r="P900" s="219">
        <v>340000</v>
      </c>
      <c r="Q900" s="219">
        <v>340000</v>
      </c>
      <c r="R900" s="219">
        <v>340000</v>
      </c>
      <c r="S900" s="220">
        <v>340000</v>
      </c>
      <c r="T900" s="490">
        <f t="shared" si="78"/>
        <v>-2379.3099999999977</v>
      </c>
      <c r="U900" s="221">
        <f t="shared" si="79"/>
        <v>-6.9493393160935972E-3</v>
      </c>
      <c r="V900" s="490">
        <f t="shared" si="80"/>
        <v>20000</v>
      </c>
      <c r="W900" s="221">
        <f t="shared" si="81"/>
        <v>6.25E-2</v>
      </c>
      <c r="X900" s="490">
        <f t="shared" si="82"/>
        <v>0</v>
      </c>
      <c r="Y900" s="221">
        <f t="shared" si="83"/>
        <v>0</v>
      </c>
    </row>
    <row r="901" spans="1:25" ht="15.75" customHeight="1">
      <c r="A901" s="188" t="s">
        <v>3432</v>
      </c>
      <c r="B901" s="201" t="s">
        <v>647</v>
      </c>
      <c r="C901" s="155" t="s">
        <v>3080</v>
      </c>
      <c r="D901" s="155" t="s">
        <v>1763</v>
      </c>
      <c r="E901" s="150" t="s">
        <v>3433</v>
      </c>
      <c r="F901" s="152" t="s">
        <v>3434</v>
      </c>
      <c r="G901" s="250" t="s">
        <v>485</v>
      </c>
      <c r="H901" s="250" t="s">
        <v>3435</v>
      </c>
      <c r="I901" s="175" t="s">
        <v>3436</v>
      </c>
      <c r="J901" s="263" t="s">
        <v>3423</v>
      </c>
      <c r="K901" s="184" t="s">
        <v>4104</v>
      </c>
      <c r="L901" s="2" t="s">
        <v>828</v>
      </c>
      <c r="M901" s="167"/>
      <c r="N901" s="218">
        <v>428761.4</v>
      </c>
      <c r="O901" s="219">
        <v>175000</v>
      </c>
      <c r="P901" s="219">
        <v>175000</v>
      </c>
      <c r="Q901" s="219">
        <v>175000</v>
      </c>
      <c r="R901" s="219">
        <v>175000</v>
      </c>
      <c r="S901" s="220">
        <v>175000</v>
      </c>
      <c r="T901" s="490">
        <f t="shared" si="78"/>
        <v>-253761.40000000002</v>
      </c>
      <c r="U901" s="221">
        <f t="shared" si="79"/>
        <v>-0.5918475870262575</v>
      </c>
      <c r="V901" s="490">
        <f t="shared" si="80"/>
        <v>0</v>
      </c>
      <c r="W901" s="221">
        <f t="shared" si="81"/>
        <v>0</v>
      </c>
      <c r="X901" s="490">
        <f t="shared" si="82"/>
        <v>0</v>
      </c>
      <c r="Y901" s="221">
        <f t="shared" si="83"/>
        <v>0</v>
      </c>
    </row>
    <row r="902" spans="1:25" ht="25.5" customHeight="1">
      <c r="A902" s="189" t="s">
        <v>2539</v>
      </c>
      <c r="B902" s="200" t="s">
        <v>647</v>
      </c>
      <c r="C902" s="164" t="s">
        <v>2540</v>
      </c>
      <c r="D902" s="164" t="s">
        <v>3672</v>
      </c>
      <c r="E902" s="156" t="s">
        <v>2542</v>
      </c>
      <c r="F902" s="151" t="s">
        <v>2541</v>
      </c>
      <c r="G902" s="250"/>
      <c r="H902" s="250"/>
      <c r="I902" s="175"/>
      <c r="J902" s="263"/>
      <c r="K902" s="184"/>
      <c r="M902" s="167"/>
      <c r="N902" s="218">
        <v>0</v>
      </c>
      <c r="O902" s="219">
        <v>0</v>
      </c>
      <c r="P902" s="219">
        <v>0</v>
      </c>
      <c r="Q902" s="219">
        <v>0</v>
      </c>
      <c r="R902" s="219">
        <v>0</v>
      </c>
      <c r="S902" s="220">
        <v>0</v>
      </c>
      <c r="T902" s="490">
        <f t="shared" si="78"/>
        <v>0</v>
      </c>
      <c r="U902" s="221" t="str">
        <f t="shared" si="79"/>
        <v/>
      </c>
      <c r="V902" s="490">
        <f t="shared" si="80"/>
        <v>0</v>
      </c>
      <c r="W902" s="221" t="str">
        <f t="shared" si="81"/>
        <v/>
      </c>
      <c r="X902" s="490">
        <f t="shared" si="82"/>
        <v>0</v>
      </c>
      <c r="Y902" s="221" t="str">
        <f t="shared" si="83"/>
        <v/>
      </c>
    </row>
    <row r="903" spans="1:25" ht="25.5" customHeight="1">
      <c r="A903" s="188" t="s">
        <v>2543</v>
      </c>
      <c r="B903" s="201" t="s">
        <v>647</v>
      </c>
      <c r="C903" s="155" t="s">
        <v>2540</v>
      </c>
      <c r="D903" s="155" t="s">
        <v>3670</v>
      </c>
      <c r="E903" s="150" t="s">
        <v>2542</v>
      </c>
      <c r="F903" s="152" t="s">
        <v>2541</v>
      </c>
      <c r="G903" s="250" t="s">
        <v>1022</v>
      </c>
      <c r="H903" s="250" t="s">
        <v>3266</v>
      </c>
      <c r="I903" s="175" t="s">
        <v>3267</v>
      </c>
      <c r="J903" s="263" t="s">
        <v>3272</v>
      </c>
      <c r="K903" s="184" t="s">
        <v>4106</v>
      </c>
      <c r="L903" s="2" t="s">
        <v>828</v>
      </c>
      <c r="M903" s="167"/>
      <c r="N903" s="218">
        <v>66823.199999999997</v>
      </c>
      <c r="O903" s="219">
        <v>52000</v>
      </c>
      <c r="P903" s="219">
        <v>85000</v>
      </c>
      <c r="Q903" s="219">
        <v>85000</v>
      </c>
      <c r="R903" s="219">
        <v>85000</v>
      </c>
      <c r="S903" s="220">
        <v>85000</v>
      </c>
      <c r="T903" s="490">
        <f t="shared" si="78"/>
        <v>18176.800000000003</v>
      </c>
      <c r="U903" s="221">
        <f t="shared" si="79"/>
        <v>0.27201331274168261</v>
      </c>
      <c r="V903" s="490">
        <f t="shared" si="80"/>
        <v>33000</v>
      </c>
      <c r="W903" s="221">
        <f t="shared" si="81"/>
        <v>0.63461538461538458</v>
      </c>
      <c r="X903" s="490">
        <f t="shared" si="82"/>
        <v>0</v>
      </c>
      <c r="Y903" s="221">
        <f t="shared" si="83"/>
        <v>0</v>
      </c>
    </row>
    <row r="904" spans="1:25" ht="25.5" customHeight="1">
      <c r="A904" s="188" t="s">
        <v>2544</v>
      </c>
      <c r="B904" s="201" t="s">
        <v>647</v>
      </c>
      <c r="C904" s="155" t="s">
        <v>2540</v>
      </c>
      <c r="D904" s="155" t="s">
        <v>3680</v>
      </c>
      <c r="E904" s="150" t="s">
        <v>1853</v>
      </c>
      <c r="F904" s="152" t="s">
        <v>2545</v>
      </c>
      <c r="G904" s="250" t="s">
        <v>464</v>
      </c>
      <c r="H904" s="250" t="s">
        <v>1877</v>
      </c>
      <c r="I904" s="175" t="s">
        <v>3271</v>
      </c>
      <c r="J904" s="263" t="s">
        <v>3272</v>
      </c>
      <c r="K904" s="184" t="s">
        <v>4106</v>
      </c>
      <c r="L904" s="2" t="s">
        <v>828</v>
      </c>
      <c r="M904" s="167"/>
      <c r="N904" s="218">
        <v>402570.3</v>
      </c>
      <c r="O904" s="219">
        <v>360000</v>
      </c>
      <c r="P904" s="219">
        <v>405000</v>
      </c>
      <c r="Q904" s="219">
        <v>405000</v>
      </c>
      <c r="R904" s="219">
        <v>405000</v>
      </c>
      <c r="S904" s="220">
        <v>405000</v>
      </c>
      <c r="T904" s="490">
        <f t="shared" si="78"/>
        <v>2429.7000000000116</v>
      </c>
      <c r="U904" s="221">
        <f t="shared" si="79"/>
        <v>6.035467594107195E-3</v>
      </c>
      <c r="V904" s="490">
        <f t="shared" si="80"/>
        <v>45000</v>
      </c>
      <c r="W904" s="221">
        <f t="shared" si="81"/>
        <v>0.125</v>
      </c>
      <c r="X904" s="490">
        <f t="shared" si="82"/>
        <v>0</v>
      </c>
      <c r="Y904" s="221">
        <f t="shared" si="83"/>
        <v>0</v>
      </c>
    </row>
    <row r="905" spans="1:25" ht="15.75" customHeight="1">
      <c r="A905" s="189" t="s">
        <v>1854</v>
      </c>
      <c r="B905" s="200" t="s">
        <v>647</v>
      </c>
      <c r="C905" s="164" t="s">
        <v>3081</v>
      </c>
      <c r="D905" s="164" t="s">
        <v>3672</v>
      </c>
      <c r="E905" s="156" t="s">
        <v>1856</v>
      </c>
      <c r="F905" s="151" t="s">
        <v>1855</v>
      </c>
      <c r="G905" s="250"/>
      <c r="H905" s="250"/>
      <c r="I905" s="175"/>
      <c r="J905" s="263"/>
      <c r="K905" s="184"/>
      <c r="M905" s="167"/>
      <c r="N905" s="218">
        <v>0</v>
      </c>
      <c r="O905" s="219">
        <v>0</v>
      </c>
      <c r="P905" s="219">
        <v>0</v>
      </c>
      <c r="Q905" s="219">
        <v>0</v>
      </c>
      <c r="R905" s="219">
        <v>0</v>
      </c>
      <c r="S905" s="220">
        <v>0</v>
      </c>
      <c r="T905" s="490">
        <f t="shared" ref="T905:T968" si="84">IF(N905="","",Q905-N905)</f>
        <v>0</v>
      </c>
      <c r="U905" s="221" t="str">
        <f t="shared" ref="U905:U968" si="85">IF(N905=0,"",T905/N905)</f>
        <v/>
      </c>
      <c r="V905" s="490">
        <f t="shared" ref="V905:V968" si="86">IF(P905="","",Q905-O905)</f>
        <v>0</v>
      </c>
      <c r="W905" s="221" t="str">
        <f t="shared" ref="W905:W968" si="87">IF(O905=0,"",V905/O905)</f>
        <v/>
      </c>
      <c r="X905" s="490">
        <f t="shared" ref="X905:X968" si="88">IF(P905="","",Q905-P905)</f>
        <v>0</v>
      </c>
      <c r="Y905" s="221" t="str">
        <f t="shared" ref="Y905:Y968" si="89">IF(P905=0,"",X905/P905)</f>
        <v/>
      </c>
    </row>
    <row r="906" spans="1:25" ht="15.75" customHeight="1">
      <c r="A906" s="188" t="s">
        <v>1857</v>
      </c>
      <c r="B906" s="201" t="s">
        <v>647</v>
      </c>
      <c r="C906" s="155" t="s">
        <v>3081</v>
      </c>
      <c r="D906" s="155" t="s">
        <v>3670</v>
      </c>
      <c r="E906" s="150" t="s">
        <v>1856</v>
      </c>
      <c r="F906" s="152" t="s">
        <v>1855</v>
      </c>
      <c r="G906" s="250" t="s">
        <v>309</v>
      </c>
      <c r="H906" s="250" t="s">
        <v>4165</v>
      </c>
      <c r="I906" s="175" t="s">
        <v>1858</v>
      </c>
      <c r="J906" s="263" t="s">
        <v>4117</v>
      </c>
      <c r="K906" s="184" t="s">
        <v>4119</v>
      </c>
      <c r="L906" s="2" t="s">
        <v>828</v>
      </c>
      <c r="M906" s="167"/>
      <c r="N906" s="218">
        <v>10157.33</v>
      </c>
      <c r="O906" s="219">
        <v>12000</v>
      </c>
      <c r="P906" s="219">
        <v>6500</v>
      </c>
      <c r="Q906" s="219">
        <v>1406000</v>
      </c>
      <c r="R906" s="219">
        <v>1406000</v>
      </c>
      <c r="S906" s="220">
        <v>1406000</v>
      </c>
      <c r="T906" s="490">
        <f t="shared" si="84"/>
        <v>1395842.67</v>
      </c>
      <c r="U906" s="221">
        <f t="shared" si="85"/>
        <v>137.42220347276302</v>
      </c>
      <c r="V906" s="490">
        <f t="shared" si="86"/>
        <v>1394000</v>
      </c>
      <c r="W906" s="221">
        <f t="shared" si="87"/>
        <v>116.16666666666667</v>
      </c>
      <c r="X906" s="490">
        <f t="shared" si="88"/>
        <v>1399500</v>
      </c>
      <c r="Y906" s="221">
        <f t="shared" si="89"/>
        <v>215.30769230769232</v>
      </c>
    </row>
    <row r="907" spans="1:25" ht="25.5" customHeight="1">
      <c r="A907" s="189" t="s">
        <v>1859</v>
      </c>
      <c r="B907" s="200" t="s">
        <v>647</v>
      </c>
      <c r="C907" s="164" t="s">
        <v>2575</v>
      </c>
      <c r="D907" s="164" t="s">
        <v>3672</v>
      </c>
      <c r="E907" s="156" t="s">
        <v>5559</v>
      </c>
      <c r="F907" s="151" t="s">
        <v>5560</v>
      </c>
      <c r="G907" s="250"/>
      <c r="H907" s="250"/>
      <c r="I907" s="175"/>
      <c r="J907" s="263"/>
      <c r="K907" s="184"/>
      <c r="M907" s="167"/>
      <c r="N907" s="218">
        <v>0</v>
      </c>
      <c r="O907" s="219">
        <v>0</v>
      </c>
      <c r="P907" s="219">
        <v>0</v>
      </c>
      <c r="Q907" s="219">
        <v>0</v>
      </c>
      <c r="R907" s="219">
        <v>0</v>
      </c>
      <c r="S907" s="220">
        <v>0</v>
      </c>
      <c r="T907" s="490">
        <f t="shared" si="84"/>
        <v>0</v>
      </c>
      <c r="U907" s="221" t="str">
        <f t="shared" si="85"/>
        <v/>
      </c>
      <c r="V907" s="490">
        <f t="shared" si="86"/>
        <v>0</v>
      </c>
      <c r="W907" s="221" t="str">
        <f t="shared" si="87"/>
        <v/>
      </c>
      <c r="X907" s="490">
        <f t="shared" si="88"/>
        <v>0</v>
      </c>
      <c r="Y907" s="221" t="str">
        <f t="shared" si="89"/>
        <v/>
      </c>
    </row>
    <row r="908" spans="1:25" ht="25.5" customHeight="1">
      <c r="A908" s="188" t="s">
        <v>1860</v>
      </c>
      <c r="B908" s="201" t="s">
        <v>647</v>
      </c>
      <c r="C908" s="155" t="s">
        <v>2575</v>
      </c>
      <c r="D908" s="155" t="s">
        <v>3670</v>
      </c>
      <c r="E908" s="150" t="s">
        <v>5559</v>
      </c>
      <c r="F908" s="152" t="s">
        <v>5560</v>
      </c>
      <c r="G908" s="250" t="s">
        <v>304</v>
      </c>
      <c r="H908" s="250" t="s">
        <v>4169</v>
      </c>
      <c r="I908" s="175" t="s">
        <v>2474</v>
      </c>
      <c r="J908" s="263" t="s">
        <v>4117</v>
      </c>
      <c r="K908" s="184" t="s">
        <v>4119</v>
      </c>
      <c r="L908" s="2" t="s">
        <v>828</v>
      </c>
      <c r="M908" s="167"/>
      <c r="N908" s="218">
        <v>6410</v>
      </c>
      <c r="O908" s="219">
        <v>10000</v>
      </c>
      <c r="P908" s="219">
        <v>1000</v>
      </c>
      <c r="Q908" s="219">
        <v>1000</v>
      </c>
      <c r="R908" s="219">
        <v>1000</v>
      </c>
      <c r="S908" s="220">
        <v>1000</v>
      </c>
      <c r="T908" s="490">
        <f t="shared" si="84"/>
        <v>-5410</v>
      </c>
      <c r="U908" s="221">
        <f t="shared" si="85"/>
        <v>-0.84399375975039004</v>
      </c>
      <c r="V908" s="490">
        <f t="shared" si="86"/>
        <v>-9000</v>
      </c>
      <c r="W908" s="221">
        <f t="shared" si="87"/>
        <v>-0.9</v>
      </c>
      <c r="X908" s="490">
        <f t="shared" si="88"/>
        <v>0</v>
      </c>
      <c r="Y908" s="221">
        <f t="shared" si="89"/>
        <v>0</v>
      </c>
    </row>
    <row r="909" spans="1:25" ht="25.5" customHeight="1">
      <c r="A909" s="187" t="s">
        <v>1861</v>
      </c>
      <c r="B909" s="213" t="s">
        <v>1862</v>
      </c>
      <c r="C909" s="214" t="s">
        <v>3671</v>
      </c>
      <c r="D909" s="214" t="s">
        <v>3672</v>
      </c>
      <c r="E909" s="215" t="s">
        <v>1864</v>
      </c>
      <c r="F909" s="215" t="s">
        <v>1863</v>
      </c>
      <c r="G909" s="249"/>
      <c r="H909" s="249"/>
      <c r="I909" s="216"/>
      <c r="J909" s="262"/>
      <c r="K909" s="217"/>
      <c r="L909" s="282"/>
      <c r="M909" s="228"/>
      <c r="N909" s="218">
        <v>0</v>
      </c>
      <c r="O909" s="219">
        <v>0</v>
      </c>
      <c r="P909" s="219">
        <v>0</v>
      </c>
      <c r="Q909" s="219">
        <v>0</v>
      </c>
      <c r="R909" s="219">
        <v>0</v>
      </c>
      <c r="S909" s="220">
        <v>0</v>
      </c>
      <c r="T909" s="490">
        <f t="shared" si="84"/>
        <v>0</v>
      </c>
      <c r="U909" s="221" t="str">
        <f t="shared" si="85"/>
        <v/>
      </c>
      <c r="V909" s="490">
        <f t="shared" si="86"/>
        <v>0</v>
      </c>
      <c r="W909" s="221" t="str">
        <f t="shared" si="87"/>
        <v/>
      </c>
      <c r="X909" s="490">
        <f t="shared" si="88"/>
        <v>0</v>
      </c>
      <c r="Y909" s="221" t="str">
        <f t="shared" si="89"/>
        <v/>
      </c>
    </row>
    <row r="910" spans="1:25" ht="15.75" customHeight="1">
      <c r="A910" s="189" t="s">
        <v>1865</v>
      </c>
      <c r="B910" s="200" t="s">
        <v>1862</v>
      </c>
      <c r="C910" s="164" t="s">
        <v>3673</v>
      </c>
      <c r="D910" s="164" t="s">
        <v>3672</v>
      </c>
      <c r="E910" s="156" t="s">
        <v>1866</v>
      </c>
      <c r="F910" s="151" t="s">
        <v>1866</v>
      </c>
      <c r="G910" s="250"/>
      <c r="H910" s="250"/>
      <c r="I910" s="175"/>
      <c r="J910" s="263"/>
      <c r="K910" s="184"/>
      <c r="M910" s="167"/>
      <c r="N910" s="218">
        <v>0</v>
      </c>
      <c r="O910" s="219">
        <v>0</v>
      </c>
      <c r="P910" s="219">
        <v>0</v>
      </c>
      <c r="Q910" s="219">
        <v>0</v>
      </c>
      <c r="R910" s="219">
        <v>0</v>
      </c>
      <c r="S910" s="220">
        <v>0</v>
      </c>
      <c r="T910" s="490">
        <f t="shared" si="84"/>
        <v>0</v>
      </c>
      <c r="U910" s="221" t="str">
        <f t="shared" si="85"/>
        <v/>
      </c>
      <c r="V910" s="490">
        <f t="shared" si="86"/>
        <v>0</v>
      </c>
      <c r="W910" s="221" t="str">
        <f t="shared" si="87"/>
        <v/>
      </c>
      <c r="X910" s="490">
        <f t="shared" si="88"/>
        <v>0</v>
      </c>
      <c r="Y910" s="221" t="str">
        <f t="shared" si="89"/>
        <v/>
      </c>
    </row>
    <row r="911" spans="1:25" ht="15.75" customHeight="1">
      <c r="A911" s="188" t="s">
        <v>1867</v>
      </c>
      <c r="B911" s="201" t="s">
        <v>1862</v>
      </c>
      <c r="C911" s="155" t="s">
        <v>3673</v>
      </c>
      <c r="D911" s="155" t="s">
        <v>3670</v>
      </c>
      <c r="E911" s="150" t="s">
        <v>1869</v>
      </c>
      <c r="F911" s="152" t="s">
        <v>1868</v>
      </c>
      <c r="G911" s="250" t="s">
        <v>542</v>
      </c>
      <c r="H911" s="250" t="s">
        <v>3437</v>
      </c>
      <c r="I911" s="175" t="s">
        <v>3438</v>
      </c>
      <c r="J911" s="263" t="s">
        <v>4109</v>
      </c>
      <c r="K911" s="184" t="s">
        <v>4110</v>
      </c>
      <c r="L911" s="2" t="s">
        <v>828</v>
      </c>
      <c r="M911" s="167"/>
      <c r="N911" s="218">
        <v>17368079.16</v>
      </c>
      <c r="O911" s="219">
        <v>18500000</v>
      </c>
      <c r="P911" s="219">
        <v>18500000</v>
      </c>
      <c r="Q911" s="219">
        <v>18500000</v>
      </c>
      <c r="R911" s="219">
        <v>19000000</v>
      </c>
      <c r="S911" s="220">
        <v>19000000</v>
      </c>
      <c r="T911" s="490">
        <f t="shared" si="84"/>
        <v>1131920.8399999999</v>
      </c>
      <c r="U911" s="221">
        <f t="shared" si="85"/>
        <v>6.517248278133711E-2</v>
      </c>
      <c r="V911" s="490">
        <f t="shared" si="86"/>
        <v>0</v>
      </c>
      <c r="W911" s="221">
        <f t="shared" si="87"/>
        <v>0</v>
      </c>
      <c r="X911" s="490">
        <f t="shared" si="88"/>
        <v>0</v>
      </c>
      <c r="Y911" s="221">
        <f t="shared" si="89"/>
        <v>0</v>
      </c>
    </row>
    <row r="912" spans="1:25" ht="15.75" customHeight="1">
      <c r="A912" s="188" t="s">
        <v>1870</v>
      </c>
      <c r="B912" s="201" t="s">
        <v>1862</v>
      </c>
      <c r="C912" s="155" t="s">
        <v>3673</v>
      </c>
      <c r="D912" s="155" t="s">
        <v>3680</v>
      </c>
      <c r="E912" s="150" t="s">
        <v>1872</v>
      </c>
      <c r="F912" s="152" t="s">
        <v>1871</v>
      </c>
      <c r="G912" s="250" t="s">
        <v>544</v>
      </c>
      <c r="H912" s="250" t="s">
        <v>3439</v>
      </c>
      <c r="I912" s="175" t="s">
        <v>1873</v>
      </c>
      <c r="J912" s="263" t="s">
        <v>4109</v>
      </c>
      <c r="K912" s="184" t="s">
        <v>4110</v>
      </c>
      <c r="L912" s="2" t="s">
        <v>828</v>
      </c>
      <c r="M912" s="167"/>
      <c r="N912" s="218">
        <v>1862597.77</v>
      </c>
      <c r="O912" s="219">
        <v>2000000</v>
      </c>
      <c r="P912" s="219">
        <v>2000000</v>
      </c>
      <c r="Q912" s="219">
        <v>2000000</v>
      </c>
      <c r="R912" s="219">
        <v>2000000</v>
      </c>
      <c r="S912" s="220">
        <v>2000000</v>
      </c>
      <c r="T912" s="490">
        <f t="shared" si="84"/>
        <v>137402.22999999998</v>
      </c>
      <c r="U912" s="221">
        <f t="shared" si="85"/>
        <v>7.3769136961868043E-2</v>
      </c>
      <c r="V912" s="490">
        <f t="shared" si="86"/>
        <v>0</v>
      </c>
      <c r="W912" s="221">
        <f t="shared" si="87"/>
        <v>0</v>
      </c>
      <c r="X912" s="490">
        <f t="shared" si="88"/>
        <v>0</v>
      </c>
      <c r="Y912" s="221">
        <f t="shared" si="89"/>
        <v>0</v>
      </c>
    </row>
    <row r="913" spans="1:25" ht="15.75" customHeight="1">
      <c r="A913" s="188" t="s">
        <v>1874</v>
      </c>
      <c r="B913" s="201" t="s">
        <v>1862</v>
      </c>
      <c r="C913" s="155" t="s">
        <v>3673</v>
      </c>
      <c r="D913" s="155" t="s">
        <v>3082</v>
      </c>
      <c r="E913" s="150" t="s">
        <v>1876</v>
      </c>
      <c r="F913" s="152" t="s">
        <v>1875</v>
      </c>
      <c r="G913" s="250" t="s">
        <v>546</v>
      </c>
      <c r="H913" s="250" t="s">
        <v>3440</v>
      </c>
      <c r="I913" s="175" t="s">
        <v>3441</v>
      </c>
      <c r="J913" s="263" t="s">
        <v>4109</v>
      </c>
      <c r="K913" s="184" t="s">
        <v>4110</v>
      </c>
      <c r="L913" s="2" t="s">
        <v>828</v>
      </c>
      <c r="M913" s="167"/>
      <c r="N913" s="218">
        <v>290798.74</v>
      </c>
      <c r="O913" s="219">
        <v>180000</v>
      </c>
      <c r="P913" s="219">
        <v>300000</v>
      </c>
      <c r="Q913" s="219">
        <v>300000</v>
      </c>
      <c r="R913" s="219">
        <v>300000</v>
      </c>
      <c r="S913" s="219">
        <v>300000</v>
      </c>
      <c r="T913" s="490">
        <f t="shared" si="84"/>
        <v>9201.2600000000093</v>
      </c>
      <c r="U913" s="221">
        <f t="shared" si="85"/>
        <v>3.1641333796700803E-2</v>
      </c>
      <c r="V913" s="490">
        <f t="shared" si="86"/>
        <v>120000</v>
      </c>
      <c r="W913" s="221">
        <f t="shared" si="87"/>
        <v>0.66666666666666663</v>
      </c>
      <c r="X913" s="490">
        <f t="shared" si="88"/>
        <v>0</v>
      </c>
      <c r="Y913" s="221">
        <f t="shared" si="89"/>
        <v>0</v>
      </c>
    </row>
    <row r="914" spans="1:25" ht="21">
      <c r="A914" s="187" t="s">
        <v>1878</v>
      </c>
      <c r="B914" s="213" t="s">
        <v>1879</v>
      </c>
      <c r="C914" s="214" t="s">
        <v>3671</v>
      </c>
      <c r="D914" s="214" t="s">
        <v>3672</v>
      </c>
      <c r="E914" s="215" t="s">
        <v>1881</v>
      </c>
      <c r="F914" s="215" t="s">
        <v>1880</v>
      </c>
      <c r="G914" s="249"/>
      <c r="H914" s="249"/>
      <c r="I914" s="216"/>
      <c r="J914" s="262"/>
      <c r="K914" s="217"/>
      <c r="L914" s="282"/>
      <c r="M914" s="228"/>
      <c r="N914" s="218">
        <v>0</v>
      </c>
      <c r="O914" s="219">
        <v>0</v>
      </c>
      <c r="P914" s="219">
        <v>0</v>
      </c>
      <c r="Q914" s="219">
        <v>0</v>
      </c>
      <c r="R914" s="219">
        <v>0</v>
      </c>
      <c r="S914" s="220">
        <v>0</v>
      </c>
      <c r="T914" s="490">
        <f t="shared" si="84"/>
        <v>0</v>
      </c>
      <c r="U914" s="221" t="str">
        <f t="shared" si="85"/>
        <v/>
      </c>
      <c r="V914" s="490">
        <f t="shared" si="86"/>
        <v>0</v>
      </c>
      <c r="W914" s="221" t="str">
        <f t="shared" si="87"/>
        <v/>
      </c>
      <c r="X914" s="490">
        <f t="shared" si="88"/>
        <v>0</v>
      </c>
      <c r="Y914" s="221" t="str">
        <f t="shared" si="89"/>
        <v/>
      </c>
    </row>
    <row r="915" spans="1:25" ht="16.5" customHeight="1">
      <c r="A915" s="189" t="s">
        <v>1882</v>
      </c>
      <c r="B915" s="200" t="s">
        <v>1879</v>
      </c>
      <c r="C915" s="164" t="s">
        <v>3673</v>
      </c>
      <c r="D915" s="164" t="s">
        <v>3672</v>
      </c>
      <c r="E915" s="156" t="s">
        <v>1884</v>
      </c>
      <c r="F915" s="151" t="s">
        <v>1883</v>
      </c>
      <c r="G915" s="250"/>
      <c r="H915" s="250"/>
      <c r="I915" s="175"/>
      <c r="J915" s="263"/>
      <c r="K915" s="184"/>
      <c r="M915" s="167"/>
      <c r="N915" s="218">
        <v>0</v>
      </c>
      <c r="O915" s="219">
        <v>0</v>
      </c>
      <c r="P915" s="219">
        <v>0</v>
      </c>
      <c r="Q915" s="219">
        <v>0</v>
      </c>
      <c r="R915" s="219">
        <v>0</v>
      </c>
      <c r="S915" s="220">
        <v>0</v>
      </c>
      <c r="T915" s="490">
        <f t="shared" si="84"/>
        <v>0</v>
      </c>
      <c r="U915" s="221" t="str">
        <f t="shared" si="85"/>
        <v/>
      </c>
      <c r="V915" s="490">
        <f t="shared" si="86"/>
        <v>0</v>
      </c>
      <c r="W915" s="221" t="str">
        <f t="shared" si="87"/>
        <v/>
      </c>
      <c r="X915" s="490">
        <f t="shared" si="88"/>
        <v>0</v>
      </c>
      <c r="Y915" s="221" t="str">
        <f t="shared" si="89"/>
        <v/>
      </c>
    </row>
    <row r="916" spans="1:25" ht="27.75" customHeight="1">
      <c r="A916" s="188" t="s">
        <v>1885</v>
      </c>
      <c r="B916" s="201" t="s">
        <v>1879</v>
      </c>
      <c r="C916" s="155" t="s">
        <v>3673</v>
      </c>
      <c r="D916" s="155" t="s">
        <v>3670</v>
      </c>
      <c r="E916" s="150" t="s">
        <v>1887</v>
      </c>
      <c r="F916" s="152" t="s">
        <v>1886</v>
      </c>
      <c r="G916" s="250" t="s">
        <v>537</v>
      </c>
      <c r="H916" s="250" t="s">
        <v>3442</v>
      </c>
      <c r="I916" s="175" t="s">
        <v>3443</v>
      </c>
      <c r="J916" s="263" t="s">
        <v>4107</v>
      </c>
      <c r="K916" s="184" t="s">
        <v>4108</v>
      </c>
      <c r="L916" s="2" t="s">
        <v>828</v>
      </c>
      <c r="M916" s="167"/>
      <c r="N916" s="218">
        <v>2256162.1800000002</v>
      </c>
      <c r="O916" s="219">
        <v>1900000</v>
      </c>
      <c r="P916" s="219">
        <v>2260000</v>
      </c>
      <c r="Q916" s="219">
        <v>2260000</v>
      </c>
      <c r="R916" s="219">
        <v>2260000</v>
      </c>
      <c r="S916" s="220">
        <v>2260000</v>
      </c>
      <c r="T916" s="490">
        <f t="shared" si="84"/>
        <v>3837.8199999998324</v>
      </c>
      <c r="U916" s="221">
        <f t="shared" si="85"/>
        <v>1.701039062714823E-3</v>
      </c>
      <c r="V916" s="490">
        <f t="shared" si="86"/>
        <v>360000</v>
      </c>
      <c r="W916" s="221">
        <f t="shared" si="87"/>
        <v>0.18947368421052632</v>
      </c>
      <c r="X916" s="490">
        <f t="shared" si="88"/>
        <v>0</v>
      </c>
      <c r="Y916" s="221">
        <f t="shared" si="89"/>
        <v>0</v>
      </c>
    </row>
    <row r="917" spans="1:25" ht="24.75" customHeight="1">
      <c r="A917" s="189" t="s">
        <v>1888</v>
      </c>
      <c r="B917" s="200" t="s">
        <v>1879</v>
      </c>
      <c r="C917" s="164" t="s">
        <v>3674</v>
      </c>
      <c r="D917" s="164" t="s">
        <v>3672</v>
      </c>
      <c r="E917" s="156" t="s">
        <v>1890</v>
      </c>
      <c r="F917" s="151" t="s">
        <v>1889</v>
      </c>
      <c r="G917" s="250"/>
      <c r="H917" s="250"/>
      <c r="I917" s="175"/>
      <c r="J917" s="263"/>
      <c r="K917" s="184"/>
      <c r="M917" s="167"/>
      <c r="N917" s="218">
        <v>0</v>
      </c>
      <c r="O917" s="219">
        <v>0</v>
      </c>
      <c r="P917" s="219">
        <v>0</v>
      </c>
      <c r="Q917" s="219">
        <v>0</v>
      </c>
      <c r="R917" s="219">
        <v>0</v>
      </c>
      <c r="S917" s="220">
        <v>0</v>
      </c>
      <c r="T917" s="490">
        <f t="shared" si="84"/>
        <v>0</v>
      </c>
      <c r="U917" s="221" t="str">
        <f t="shared" si="85"/>
        <v/>
      </c>
      <c r="V917" s="490">
        <f t="shared" si="86"/>
        <v>0</v>
      </c>
      <c r="W917" s="221" t="str">
        <f t="shared" si="87"/>
        <v/>
      </c>
      <c r="X917" s="490">
        <f t="shared" si="88"/>
        <v>0</v>
      </c>
      <c r="Y917" s="221" t="str">
        <f t="shared" si="89"/>
        <v/>
      </c>
    </row>
    <row r="918" spans="1:25" ht="16.5" customHeight="1">
      <c r="A918" s="190" t="s">
        <v>3444</v>
      </c>
      <c r="B918" s="202" t="s">
        <v>1879</v>
      </c>
      <c r="C918" s="157" t="s">
        <v>3674</v>
      </c>
      <c r="D918" s="157" t="s">
        <v>3582</v>
      </c>
      <c r="E918" s="152" t="s">
        <v>3445</v>
      </c>
      <c r="F918" s="152" t="s">
        <v>3446</v>
      </c>
      <c r="G918" s="251" t="s">
        <v>494</v>
      </c>
      <c r="H918" s="251" t="s">
        <v>3447</v>
      </c>
      <c r="I918" s="176" t="s">
        <v>3448</v>
      </c>
      <c r="J918" s="263" t="s">
        <v>4107</v>
      </c>
      <c r="K918" s="184" t="s">
        <v>4108</v>
      </c>
      <c r="L918" s="2" t="s">
        <v>828</v>
      </c>
      <c r="M918" s="167"/>
      <c r="N918" s="218">
        <v>19484.900000000001</v>
      </c>
      <c r="O918" s="219">
        <v>14000</v>
      </c>
      <c r="P918" s="219">
        <v>740000</v>
      </c>
      <c r="Q918" s="219">
        <v>19000</v>
      </c>
      <c r="R918" s="219">
        <v>19000</v>
      </c>
      <c r="S918" s="220">
        <v>19000</v>
      </c>
      <c r="T918" s="490">
        <f t="shared" si="84"/>
        <v>-484.90000000000146</v>
      </c>
      <c r="U918" s="221">
        <f t="shared" si="85"/>
        <v>-2.4885937315562379E-2</v>
      </c>
      <c r="V918" s="490">
        <f t="shared" si="86"/>
        <v>5000</v>
      </c>
      <c r="W918" s="221">
        <f t="shared" si="87"/>
        <v>0.35714285714285715</v>
      </c>
      <c r="X918" s="490">
        <f t="shared" si="88"/>
        <v>-721000</v>
      </c>
      <c r="Y918" s="221">
        <f t="shared" si="89"/>
        <v>-0.97432432432432436</v>
      </c>
    </row>
    <row r="919" spans="1:25" ht="27.75" customHeight="1">
      <c r="A919" s="188" t="s">
        <v>1891</v>
      </c>
      <c r="B919" s="201" t="s">
        <v>1879</v>
      </c>
      <c r="C919" s="155" t="s">
        <v>3674</v>
      </c>
      <c r="D919" s="155" t="s">
        <v>3670</v>
      </c>
      <c r="E919" s="150" t="s">
        <v>1893</v>
      </c>
      <c r="F919" s="152" t="s">
        <v>1892</v>
      </c>
      <c r="G919" s="250" t="s">
        <v>537</v>
      </c>
      <c r="H919" s="250" t="s">
        <v>3442</v>
      </c>
      <c r="I919" s="175" t="s">
        <v>3443</v>
      </c>
      <c r="J919" s="263" t="s">
        <v>4107</v>
      </c>
      <c r="K919" s="184" t="s">
        <v>4108</v>
      </c>
      <c r="L919" s="2" t="s">
        <v>828</v>
      </c>
      <c r="M919" s="167"/>
      <c r="N919" s="218">
        <v>0</v>
      </c>
      <c r="O919" s="219">
        <v>1000</v>
      </c>
      <c r="P919" s="219">
        <v>14000</v>
      </c>
      <c r="Q919" s="219">
        <v>14000</v>
      </c>
      <c r="R919" s="219">
        <v>14000</v>
      </c>
      <c r="S919" s="220">
        <v>14000</v>
      </c>
      <c r="T919" s="490">
        <f t="shared" si="84"/>
        <v>14000</v>
      </c>
      <c r="U919" s="221" t="str">
        <f t="shared" si="85"/>
        <v/>
      </c>
      <c r="V919" s="490">
        <f t="shared" si="86"/>
        <v>13000</v>
      </c>
      <c r="W919" s="221">
        <f t="shared" si="87"/>
        <v>13</v>
      </c>
      <c r="X919" s="490">
        <f t="shared" si="88"/>
        <v>0</v>
      </c>
      <c r="Y919" s="221">
        <f t="shared" si="89"/>
        <v>0</v>
      </c>
    </row>
    <row r="920" spans="1:25" ht="31.5">
      <c r="A920" s="188" t="s">
        <v>1894</v>
      </c>
      <c r="B920" s="201" t="s">
        <v>1879</v>
      </c>
      <c r="C920" s="155" t="s">
        <v>3674</v>
      </c>
      <c r="D920" s="155" t="s">
        <v>1916</v>
      </c>
      <c r="E920" s="152" t="s">
        <v>1896</v>
      </c>
      <c r="F920" s="152" t="s">
        <v>1895</v>
      </c>
      <c r="G920" s="250" t="s">
        <v>537</v>
      </c>
      <c r="H920" s="250" t="s">
        <v>3442</v>
      </c>
      <c r="I920" s="175" t="s">
        <v>3443</v>
      </c>
      <c r="J920" s="263" t="s">
        <v>4107</v>
      </c>
      <c r="K920" s="184" t="s">
        <v>4108</v>
      </c>
      <c r="L920" s="2" t="s">
        <v>828</v>
      </c>
      <c r="M920" s="167"/>
      <c r="N920" s="218">
        <v>290312.09000000003</v>
      </c>
      <c r="O920" s="219">
        <v>260000</v>
      </c>
      <c r="P920" s="219">
        <v>285000</v>
      </c>
      <c r="Q920" s="219">
        <v>285000</v>
      </c>
      <c r="R920" s="219">
        <v>285000</v>
      </c>
      <c r="S920" s="220">
        <v>285000</v>
      </c>
      <c r="T920" s="490">
        <f t="shared" si="84"/>
        <v>-5312.0900000000256</v>
      </c>
      <c r="U920" s="221">
        <f t="shared" si="85"/>
        <v>-1.8297860071897196E-2</v>
      </c>
      <c r="V920" s="490">
        <f t="shared" si="86"/>
        <v>25000</v>
      </c>
      <c r="W920" s="221">
        <f t="shared" si="87"/>
        <v>9.6153846153846159E-2</v>
      </c>
      <c r="X920" s="490">
        <f t="shared" si="88"/>
        <v>0</v>
      </c>
      <c r="Y920" s="221">
        <f t="shared" si="89"/>
        <v>0</v>
      </c>
    </row>
    <row r="921" spans="1:25" ht="16.5" customHeight="1">
      <c r="A921" s="188" t="s">
        <v>1897</v>
      </c>
      <c r="B921" s="201" t="s">
        <v>1879</v>
      </c>
      <c r="C921" s="155" t="s">
        <v>3674</v>
      </c>
      <c r="D921" s="155" t="s">
        <v>1764</v>
      </c>
      <c r="E921" s="152" t="s">
        <v>1899</v>
      </c>
      <c r="F921" s="152" t="s">
        <v>1898</v>
      </c>
      <c r="G921" s="250" t="s">
        <v>306</v>
      </c>
      <c r="H921" s="250" t="s">
        <v>3449</v>
      </c>
      <c r="I921" s="175" t="s">
        <v>3450</v>
      </c>
      <c r="J921" s="263" t="s">
        <v>4117</v>
      </c>
      <c r="K921" s="184" t="s">
        <v>4119</v>
      </c>
      <c r="L921" s="2" t="s">
        <v>828</v>
      </c>
      <c r="M921" s="167"/>
      <c r="N921" s="218">
        <v>89653.07</v>
      </c>
      <c r="O921" s="219">
        <v>50000</v>
      </c>
      <c r="P921" s="219">
        <v>90000</v>
      </c>
      <c r="Q921" s="219">
        <v>90000</v>
      </c>
      <c r="R921" s="219">
        <v>90000</v>
      </c>
      <c r="S921" s="220">
        <v>90000</v>
      </c>
      <c r="T921" s="490">
        <f t="shared" si="84"/>
        <v>346.92999999999302</v>
      </c>
      <c r="U921" s="221">
        <f t="shared" si="85"/>
        <v>3.8696945904919148E-3</v>
      </c>
      <c r="V921" s="490">
        <f t="shared" si="86"/>
        <v>40000</v>
      </c>
      <c r="W921" s="221">
        <f t="shared" si="87"/>
        <v>0.8</v>
      </c>
      <c r="X921" s="490">
        <f t="shared" si="88"/>
        <v>0</v>
      </c>
      <c r="Y921" s="221">
        <f t="shared" si="89"/>
        <v>0</v>
      </c>
    </row>
    <row r="922" spans="1:25" ht="31.5">
      <c r="A922" s="188" t="s">
        <v>1900</v>
      </c>
      <c r="B922" s="201" t="s">
        <v>1879</v>
      </c>
      <c r="C922" s="155" t="s">
        <v>3674</v>
      </c>
      <c r="D922" s="155" t="s">
        <v>1922</v>
      </c>
      <c r="E922" s="150" t="s">
        <v>5627</v>
      </c>
      <c r="F922" s="152" t="s">
        <v>5624</v>
      </c>
      <c r="G922" s="250" t="s">
        <v>537</v>
      </c>
      <c r="H922" s="250" t="s">
        <v>3442</v>
      </c>
      <c r="I922" s="175" t="s">
        <v>3443</v>
      </c>
      <c r="J922" s="263" t="s">
        <v>4107</v>
      </c>
      <c r="K922" s="184" t="s">
        <v>4108</v>
      </c>
      <c r="L922" s="2" t="s">
        <v>828</v>
      </c>
      <c r="M922" s="167"/>
      <c r="N922" s="218">
        <v>1434712.5</v>
      </c>
      <c r="O922" s="219">
        <v>1068000</v>
      </c>
      <c r="P922" s="219">
        <v>835000</v>
      </c>
      <c r="Q922" s="219">
        <v>835000</v>
      </c>
      <c r="R922" s="219">
        <v>835000</v>
      </c>
      <c r="S922" s="220">
        <v>835000</v>
      </c>
      <c r="T922" s="490">
        <f t="shared" si="84"/>
        <v>-599712.5</v>
      </c>
      <c r="U922" s="221">
        <f t="shared" si="85"/>
        <v>-0.41800186448504489</v>
      </c>
      <c r="V922" s="490">
        <f t="shared" si="86"/>
        <v>-233000</v>
      </c>
      <c r="W922" s="221">
        <f t="shared" si="87"/>
        <v>-0.21816479400749064</v>
      </c>
      <c r="X922" s="490">
        <f t="shared" si="88"/>
        <v>0</v>
      </c>
      <c r="Y922" s="221">
        <f t="shared" si="89"/>
        <v>0</v>
      </c>
    </row>
    <row r="923" spans="1:25" ht="27.75" customHeight="1">
      <c r="A923" s="188" t="s">
        <v>5623</v>
      </c>
      <c r="B923" s="442" t="s">
        <v>1879</v>
      </c>
      <c r="C923" s="443" t="s">
        <v>3674</v>
      </c>
      <c r="D923" s="443" t="s">
        <v>2727</v>
      </c>
      <c r="E923" s="444" t="s">
        <v>5626</v>
      </c>
      <c r="F923" s="444" t="s">
        <v>5625</v>
      </c>
      <c r="G923" s="445" t="s">
        <v>523</v>
      </c>
      <c r="H923" s="445" t="s">
        <v>2877</v>
      </c>
      <c r="I923" s="446" t="s">
        <v>2878</v>
      </c>
      <c r="J923" s="447" t="s">
        <v>4107</v>
      </c>
      <c r="K923" s="184" t="s">
        <v>4108</v>
      </c>
      <c r="L923" s="2" t="s">
        <v>828</v>
      </c>
      <c r="M923" s="167"/>
      <c r="N923" s="218">
        <v>0</v>
      </c>
      <c r="O923" s="219">
        <v>0</v>
      </c>
      <c r="P923" s="219">
        <v>600000</v>
      </c>
      <c r="Q923" s="219">
        <v>600000</v>
      </c>
      <c r="R923" s="219">
        <v>600000</v>
      </c>
      <c r="S923" s="220">
        <v>600000</v>
      </c>
      <c r="T923" s="490">
        <f t="shared" si="84"/>
        <v>600000</v>
      </c>
      <c r="U923" s="221" t="str">
        <f t="shared" si="85"/>
        <v/>
      </c>
      <c r="V923" s="490">
        <f t="shared" si="86"/>
        <v>600000</v>
      </c>
      <c r="W923" s="221" t="str">
        <f t="shared" si="87"/>
        <v/>
      </c>
      <c r="X923" s="490">
        <f t="shared" si="88"/>
        <v>0</v>
      </c>
      <c r="Y923" s="221">
        <f t="shared" si="89"/>
        <v>0</v>
      </c>
    </row>
    <row r="924" spans="1:25" ht="38.25" customHeight="1">
      <c r="A924" s="190" t="s">
        <v>3451</v>
      </c>
      <c r="B924" s="202" t="s">
        <v>1879</v>
      </c>
      <c r="C924" s="157" t="s">
        <v>3674</v>
      </c>
      <c r="D924" s="157" t="s">
        <v>3083</v>
      </c>
      <c r="E924" s="152" t="s">
        <v>3452</v>
      </c>
      <c r="F924" s="152" t="s">
        <v>3453</v>
      </c>
      <c r="G924" s="251" t="s">
        <v>500</v>
      </c>
      <c r="H924" s="251" t="s">
        <v>3454</v>
      </c>
      <c r="I924" s="176" t="s">
        <v>3455</v>
      </c>
      <c r="J924" s="263" t="s">
        <v>4107</v>
      </c>
      <c r="K924" s="184" t="s">
        <v>4108</v>
      </c>
      <c r="L924" s="2" t="s">
        <v>828</v>
      </c>
      <c r="M924" s="167"/>
      <c r="N924" s="218">
        <v>957889.93</v>
      </c>
      <c r="O924" s="219">
        <v>1000000</v>
      </c>
      <c r="P924" s="219">
        <v>951957.38</v>
      </c>
      <c r="Q924" s="219">
        <v>1000000</v>
      </c>
      <c r="R924" s="219">
        <v>1000000</v>
      </c>
      <c r="S924" s="220">
        <v>1000000</v>
      </c>
      <c r="T924" s="490">
        <f t="shared" si="84"/>
        <v>42110.069999999949</v>
      </c>
      <c r="U924" s="221">
        <f t="shared" si="85"/>
        <v>4.3961282691425671E-2</v>
      </c>
      <c r="V924" s="490">
        <f t="shared" si="86"/>
        <v>0</v>
      </c>
      <c r="W924" s="221">
        <f t="shared" si="87"/>
        <v>0</v>
      </c>
      <c r="X924" s="490">
        <f t="shared" si="88"/>
        <v>48042.619999999995</v>
      </c>
      <c r="Y924" s="221">
        <f t="shared" si="89"/>
        <v>5.0467196336037641E-2</v>
      </c>
    </row>
    <row r="925" spans="1:25" ht="38.25" customHeight="1">
      <c r="A925" s="190" t="s">
        <v>3456</v>
      </c>
      <c r="B925" s="202" t="s">
        <v>1879</v>
      </c>
      <c r="C925" s="157" t="s">
        <v>3674</v>
      </c>
      <c r="D925" s="157" t="s">
        <v>3457</v>
      </c>
      <c r="E925" s="152" t="s">
        <v>3458</v>
      </c>
      <c r="F925" s="152" t="s">
        <v>3459</v>
      </c>
      <c r="G925" s="251" t="s">
        <v>517</v>
      </c>
      <c r="H925" s="251" t="s">
        <v>3460</v>
      </c>
      <c r="I925" s="176" t="s">
        <v>3461</v>
      </c>
      <c r="J925" s="263" t="s">
        <v>4107</v>
      </c>
      <c r="K925" s="184" t="s">
        <v>4108</v>
      </c>
      <c r="L925" s="2" t="s">
        <v>828</v>
      </c>
      <c r="M925" s="167"/>
      <c r="N925" s="218">
        <v>3712128.7</v>
      </c>
      <c r="O925" s="219">
        <v>3500000</v>
      </c>
      <c r="P925" s="219">
        <v>3712000</v>
      </c>
      <c r="Q925" s="219">
        <v>3712000</v>
      </c>
      <c r="R925" s="219">
        <v>3712000</v>
      </c>
      <c r="S925" s="220">
        <v>3712000</v>
      </c>
      <c r="T925" s="490">
        <f t="shared" si="84"/>
        <v>-128.70000000018626</v>
      </c>
      <c r="U925" s="221">
        <f t="shared" si="85"/>
        <v>-3.467013414706938E-5</v>
      </c>
      <c r="V925" s="490">
        <f t="shared" si="86"/>
        <v>212000</v>
      </c>
      <c r="W925" s="221">
        <f t="shared" si="87"/>
        <v>6.0571428571428575E-2</v>
      </c>
      <c r="X925" s="490">
        <f t="shared" si="88"/>
        <v>0</v>
      </c>
      <c r="Y925" s="221">
        <f t="shared" si="89"/>
        <v>0</v>
      </c>
    </row>
    <row r="926" spans="1:25" ht="27.75" customHeight="1">
      <c r="A926" s="190" t="s">
        <v>3462</v>
      </c>
      <c r="B926" s="202" t="s">
        <v>1879</v>
      </c>
      <c r="C926" s="157" t="s">
        <v>3674</v>
      </c>
      <c r="D926" s="157" t="s">
        <v>3463</v>
      </c>
      <c r="E926" s="152" t="s">
        <v>3464</v>
      </c>
      <c r="F926" s="152" t="s">
        <v>3465</v>
      </c>
      <c r="G926" s="251" t="s">
        <v>503</v>
      </c>
      <c r="H926" s="251" t="s">
        <v>3466</v>
      </c>
      <c r="I926" s="176" t="s">
        <v>3467</v>
      </c>
      <c r="J926" s="263" t="s">
        <v>4107</v>
      </c>
      <c r="K926" s="184" t="s">
        <v>4108</v>
      </c>
      <c r="L926" s="2" t="s">
        <v>828</v>
      </c>
      <c r="M926" s="167"/>
      <c r="N926" s="218">
        <v>1643878.72</v>
      </c>
      <c r="O926" s="219">
        <v>1320000</v>
      </c>
      <c r="P926" s="219">
        <v>1644000</v>
      </c>
      <c r="Q926" s="219">
        <v>1644000</v>
      </c>
      <c r="R926" s="219">
        <v>1644000</v>
      </c>
      <c r="S926" s="219">
        <v>1644000</v>
      </c>
      <c r="T926" s="490">
        <f t="shared" si="84"/>
        <v>121.28000000002794</v>
      </c>
      <c r="U926" s="221">
        <f t="shared" si="85"/>
        <v>7.3776732142397916E-5</v>
      </c>
      <c r="V926" s="490">
        <f t="shared" si="86"/>
        <v>324000</v>
      </c>
      <c r="W926" s="221">
        <f t="shared" si="87"/>
        <v>0.24545454545454545</v>
      </c>
      <c r="X926" s="490">
        <f t="shared" si="88"/>
        <v>0</v>
      </c>
      <c r="Y926" s="221">
        <f t="shared" si="89"/>
        <v>0</v>
      </c>
    </row>
    <row r="927" spans="1:25" ht="16.5" customHeight="1">
      <c r="A927" s="188" t="s">
        <v>194</v>
      </c>
      <c r="B927" s="201" t="s">
        <v>1879</v>
      </c>
      <c r="C927" s="155" t="s">
        <v>3674</v>
      </c>
      <c r="D927" s="155" t="s">
        <v>102</v>
      </c>
      <c r="E927" s="150" t="s">
        <v>196</v>
      </c>
      <c r="F927" s="152" t="s">
        <v>195</v>
      </c>
      <c r="G927" s="250" t="s">
        <v>537</v>
      </c>
      <c r="H927" s="250" t="s">
        <v>3442</v>
      </c>
      <c r="I927" s="175" t="s">
        <v>3443</v>
      </c>
      <c r="J927" s="263" t="s">
        <v>4107</v>
      </c>
      <c r="K927" s="184" t="s">
        <v>4108</v>
      </c>
      <c r="L927" s="2" t="s">
        <v>828</v>
      </c>
      <c r="M927" s="167"/>
      <c r="N927" s="218">
        <v>73736.62</v>
      </c>
      <c r="O927" s="219">
        <v>75000</v>
      </c>
      <c r="P927" s="219">
        <v>65000</v>
      </c>
      <c r="Q927" s="219">
        <v>65000</v>
      </c>
      <c r="R927" s="219">
        <v>65000</v>
      </c>
      <c r="S927" s="220">
        <v>65000</v>
      </c>
      <c r="T927" s="490">
        <f t="shared" si="84"/>
        <v>-8736.6199999999953</v>
      </c>
      <c r="U927" s="221">
        <f t="shared" si="85"/>
        <v>-0.11848413990226289</v>
      </c>
      <c r="V927" s="490">
        <f t="shared" si="86"/>
        <v>-10000</v>
      </c>
      <c r="W927" s="221">
        <f t="shared" si="87"/>
        <v>-0.13333333333333333</v>
      </c>
      <c r="X927" s="490">
        <f t="shared" si="88"/>
        <v>0</v>
      </c>
      <c r="Y927" s="221">
        <f t="shared" si="89"/>
        <v>0</v>
      </c>
    </row>
    <row r="928" spans="1:25" ht="22.5">
      <c r="A928" s="188" t="s">
        <v>197</v>
      </c>
      <c r="B928" s="201" t="s">
        <v>1879</v>
      </c>
      <c r="C928" s="155" t="s">
        <v>3674</v>
      </c>
      <c r="D928" s="155" t="s">
        <v>2098</v>
      </c>
      <c r="E928" s="150" t="s">
        <v>199</v>
      </c>
      <c r="F928" s="152" t="s">
        <v>198</v>
      </c>
      <c r="G928" s="250" t="s">
        <v>537</v>
      </c>
      <c r="H928" s="250" t="s">
        <v>3442</v>
      </c>
      <c r="I928" s="175" t="s">
        <v>3443</v>
      </c>
      <c r="J928" s="263" t="s">
        <v>4107</v>
      </c>
      <c r="K928" s="184" t="s">
        <v>4108</v>
      </c>
      <c r="L928" s="2" t="s">
        <v>828</v>
      </c>
      <c r="M928" s="167"/>
      <c r="N928" s="218">
        <v>285864.37</v>
      </c>
      <c r="O928" s="219">
        <v>280000</v>
      </c>
      <c r="P928" s="219">
        <v>280000</v>
      </c>
      <c r="Q928" s="219">
        <v>280000</v>
      </c>
      <c r="R928" s="219">
        <v>280000</v>
      </c>
      <c r="S928" s="220">
        <v>280000</v>
      </c>
      <c r="T928" s="490">
        <f t="shared" si="84"/>
        <v>-5864.3699999999953</v>
      </c>
      <c r="U928" s="221">
        <f t="shared" si="85"/>
        <v>-2.0514518825833369E-2</v>
      </c>
      <c r="V928" s="490">
        <f t="shared" si="86"/>
        <v>0</v>
      </c>
      <c r="W928" s="221">
        <f t="shared" si="87"/>
        <v>0</v>
      </c>
      <c r="X928" s="490">
        <f t="shared" si="88"/>
        <v>0</v>
      </c>
      <c r="Y928" s="221">
        <f t="shared" si="89"/>
        <v>0</v>
      </c>
    </row>
    <row r="929" spans="1:25" ht="15.75" customHeight="1">
      <c r="A929" s="188" t="s">
        <v>200</v>
      </c>
      <c r="B929" s="201" t="s">
        <v>1879</v>
      </c>
      <c r="C929" s="155" t="s">
        <v>3674</v>
      </c>
      <c r="D929" s="155" t="s">
        <v>2099</v>
      </c>
      <c r="E929" s="150" t="s">
        <v>202</v>
      </c>
      <c r="F929" s="152" t="s">
        <v>201</v>
      </c>
      <c r="G929" s="250" t="s">
        <v>537</v>
      </c>
      <c r="H929" s="250" t="s">
        <v>3442</v>
      </c>
      <c r="I929" s="175" t="s">
        <v>3443</v>
      </c>
      <c r="J929" s="263" t="s">
        <v>4107</v>
      </c>
      <c r="K929" s="184" t="s">
        <v>4108</v>
      </c>
      <c r="L929" s="2" t="s">
        <v>828</v>
      </c>
      <c r="M929" s="167"/>
      <c r="N929" s="218">
        <v>0</v>
      </c>
      <c r="O929" s="219">
        <v>0</v>
      </c>
      <c r="P929" s="219">
        <v>0</v>
      </c>
      <c r="Q929" s="219">
        <v>0</v>
      </c>
      <c r="R929" s="219">
        <v>0</v>
      </c>
      <c r="S929" s="220">
        <v>0</v>
      </c>
      <c r="T929" s="490">
        <f t="shared" si="84"/>
        <v>0</v>
      </c>
      <c r="U929" s="221" t="str">
        <f t="shared" si="85"/>
        <v/>
      </c>
      <c r="V929" s="490">
        <f t="shared" si="86"/>
        <v>0</v>
      </c>
      <c r="W929" s="221" t="str">
        <f t="shared" si="87"/>
        <v/>
      </c>
      <c r="X929" s="490">
        <f t="shared" si="88"/>
        <v>0</v>
      </c>
      <c r="Y929" s="221" t="str">
        <f t="shared" si="89"/>
        <v/>
      </c>
    </row>
    <row r="930" spans="1:25" ht="22.5">
      <c r="A930" s="188" t="s">
        <v>203</v>
      </c>
      <c r="B930" s="201" t="s">
        <v>1879</v>
      </c>
      <c r="C930" s="155" t="s">
        <v>3674</v>
      </c>
      <c r="D930" s="155" t="s">
        <v>2573</v>
      </c>
      <c r="E930" s="150" t="s">
        <v>205</v>
      </c>
      <c r="F930" s="152" t="s">
        <v>204</v>
      </c>
      <c r="G930" s="250" t="s">
        <v>537</v>
      </c>
      <c r="H930" s="250" t="s">
        <v>3442</v>
      </c>
      <c r="I930" s="175" t="s">
        <v>3443</v>
      </c>
      <c r="J930" s="263" t="s">
        <v>4107</v>
      </c>
      <c r="K930" s="184" t="s">
        <v>4108</v>
      </c>
      <c r="L930" s="2" t="s">
        <v>828</v>
      </c>
      <c r="M930" s="167"/>
      <c r="N930" s="218">
        <v>4973598.71</v>
      </c>
      <c r="O930" s="219">
        <v>4200000</v>
      </c>
      <c r="P930" s="219">
        <v>4200000</v>
      </c>
      <c r="Q930" s="219">
        <v>4200000</v>
      </c>
      <c r="R930" s="219">
        <v>4200000</v>
      </c>
      <c r="S930" s="220">
        <v>4200000</v>
      </c>
      <c r="T930" s="490">
        <f t="shared" si="84"/>
        <v>-773598.71</v>
      </c>
      <c r="U930" s="221">
        <f t="shared" si="85"/>
        <v>-0.15554103881452871</v>
      </c>
      <c r="V930" s="490">
        <f t="shared" si="86"/>
        <v>0</v>
      </c>
      <c r="W930" s="221">
        <f t="shared" si="87"/>
        <v>0</v>
      </c>
      <c r="X930" s="490">
        <f t="shared" si="88"/>
        <v>0</v>
      </c>
      <c r="Y930" s="221">
        <f t="shared" si="89"/>
        <v>0</v>
      </c>
    </row>
    <row r="931" spans="1:25" ht="27" customHeight="1">
      <c r="A931" s="189" t="s">
        <v>206</v>
      </c>
      <c r="B931" s="200" t="s">
        <v>1879</v>
      </c>
      <c r="C931" s="164" t="s">
        <v>3676</v>
      </c>
      <c r="D931" s="164" t="s">
        <v>3672</v>
      </c>
      <c r="E931" s="151" t="s">
        <v>3468</v>
      </c>
      <c r="F931" s="151" t="s">
        <v>3469</v>
      </c>
      <c r="G931" s="250"/>
      <c r="H931" s="250"/>
      <c r="I931" s="175"/>
      <c r="J931" s="263"/>
      <c r="K931" s="184"/>
      <c r="M931" s="167"/>
      <c r="N931" s="218">
        <v>0</v>
      </c>
      <c r="O931" s="219">
        <v>0</v>
      </c>
      <c r="P931" s="219">
        <v>0</v>
      </c>
      <c r="Q931" s="219">
        <v>0</v>
      </c>
      <c r="R931" s="219">
        <v>0</v>
      </c>
      <c r="S931" s="220">
        <v>0</v>
      </c>
      <c r="T931" s="490">
        <f t="shared" si="84"/>
        <v>0</v>
      </c>
      <c r="U931" s="221" t="str">
        <f t="shared" si="85"/>
        <v/>
      </c>
      <c r="V931" s="490">
        <f t="shared" si="86"/>
        <v>0</v>
      </c>
      <c r="W931" s="221" t="str">
        <f t="shared" si="87"/>
        <v/>
      </c>
      <c r="X931" s="490">
        <f t="shared" si="88"/>
        <v>0</v>
      </c>
      <c r="Y931" s="221" t="str">
        <f t="shared" si="89"/>
        <v/>
      </c>
    </row>
    <row r="932" spans="1:25" ht="27" customHeight="1">
      <c r="A932" s="188" t="s">
        <v>207</v>
      </c>
      <c r="B932" s="201" t="s">
        <v>1879</v>
      </c>
      <c r="C932" s="155" t="s">
        <v>3676</v>
      </c>
      <c r="D932" s="155" t="s">
        <v>3670</v>
      </c>
      <c r="E932" s="152" t="s">
        <v>209</v>
      </c>
      <c r="F932" s="152" t="s">
        <v>208</v>
      </c>
      <c r="G932" s="250" t="s">
        <v>535</v>
      </c>
      <c r="H932" s="250" t="s">
        <v>3470</v>
      </c>
      <c r="I932" s="175" t="s">
        <v>3471</v>
      </c>
      <c r="J932" s="263" t="s">
        <v>4107</v>
      </c>
      <c r="K932" s="184" t="s">
        <v>4108</v>
      </c>
      <c r="L932" s="2" t="s">
        <v>828</v>
      </c>
      <c r="M932" s="167"/>
      <c r="N932" s="218">
        <v>4483052.04</v>
      </c>
      <c r="O932" s="219">
        <v>3080000</v>
      </c>
      <c r="P932" s="219">
        <v>5582502.1200000001</v>
      </c>
      <c r="Q932" s="219">
        <v>3000000</v>
      </c>
      <c r="R932" s="219">
        <v>3000000</v>
      </c>
      <c r="S932" s="219">
        <v>3000000</v>
      </c>
      <c r="T932" s="490">
        <f t="shared" si="84"/>
        <v>-1483052.04</v>
      </c>
      <c r="U932" s="221">
        <f t="shared" si="85"/>
        <v>-0.33081303245366744</v>
      </c>
      <c r="V932" s="490">
        <f t="shared" si="86"/>
        <v>-80000</v>
      </c>
      <c r="W932" s="221">
        <f t="shared" si="87"/>
        <v>-2.5974025974025976E-2</v>
      </c>
      <c r="X932" s="490">
        <f t="shared" si="88"/>
        <v>-2582502.12</v>
      </c>
      <c r="Y932" s="221">
        <f t="shared" si="89"/>
        <v>-0.46260656323763294</v>
      </c>
    </row>
    <row r="933" spans="1:25" ht="36" customHeight="1">
      <c r="A933" s="188" t="s">
        <v>3472</v>
      </c>
      <c r="B933" s="201" t="s">
        <v>1879</v>
      </c>
      <c r="C933" s="155" t="s">
        <v>3676</v>
      </c>
      <c r="D933" s="155" t="s">
        <v>3310</v>
      </c>
      <c r="E933" s="150" t="s">
        <v>3473</v>
      </c>
      <c r="F933" s="150" t="s">
        <v>2866</v>
      </c>
      <c r="G933" s="250" t="s">
        <v>531</v>
      </c>
      <c r="H933" s="250" t="s">
        <v>2867</v>
      </c>
      <c r="I933" s="175" t="s">
        <v>2868</v>
      </c>
      <c r="J933" s="263" t="s">
        <v>4107</v>
      </c>
      <c r="K933" s="184" t="s">
        <v>4108</v>
      </c>
      <c r="L933" s="2" t="s">
        <v>828</v>
      </c>
      <c r="M933" s="167"/>
      <c r="N933" s="218">
        <v>0</v>
      </c>
      <c r="O933" s="219">
        <v>0</v>
      </c>
      <c r="P933" s="219">
        <v>0</v>
      </c>
      <c r="Q933" s="219">
        <v>0</v>
      </c>
      <c r="R933" s="219">
        <v>0</v>
      </c>
      <c r="S933" s="220">
        <v>0</v>
      </c>
      <c r="T933" s="490">
        <f t="shared" si="84"/>
        <v>0</v>
      </c>
      <c r="U933" s="221" t="str">
        <f t="shared" si="85"/>
        <v/>
      </c>
      <c r="V933" s="490">
        <f t="shared" si="86"/>
        <v>0</v>
      </c>
      <c r="W933" s="221" t="str">
        <f t="shared" si="87"/>
        <v/>
      </c>
      <c r="X933" s="490">
        <f t="shared" si="88"/>
        <v>0</v>
      </c>
      <c r="Y933" s="221" t="str">
        <f t="shared" si="89"/>
        <v/>
      </c>
    </row>
    <row r="934" spans="1:25" ht="36" customHeight="1">
      <c r="A934" s="188" t="s">
        <v>2869</v>
      </c>
      <c r="B934" s="201" t="s">
        <v>1879</v>
      </c>
      <c r="C934" s="155" t="s">
        <v>3676</v>
      </c>
      <c r="D934" s="155" t="s">
        <v>1735</v>
      </c>
      <c r="E934" s="150" t="s">
        <v>2870</v>
      </c>
      <c r="F934" s="150" t="s">
        <v>2871</v>
      </c>
      <c r="G934" s="250" t="s">
        <v>533</v>
      </c>
      <c r="H934" s="250" t="s">
        <v>2872</v>
      </c>
      <c r="I934" s="181" t="s">
        <v>2873</v>
      </c>
      <c r="J934" s="263" t="s">
        <v>4107</v>
      </c>
      <c r="K934" s="184" t="s">
        <v>4108</v>
      </c>
      <c r="L934" s="2" t="s">
        <v>828</v>
      </c>
      <c r="M934" s="167"/>
      <c r="N934" s="218">
        <v>0</v>
      </c>
      <c r="O934" s="219">
        <v>0</v>
      </c>
      <c r="P934" s="219">
        <v>0</v>
      </c>
      <c r="Q934" s="219">
        <v>0</v>
      </c>
      <c r="R934" s="219">
        <v>0</v>
      </c>
      <c r="S934" s="220">
        <v>0</v>
      </c>
      <c r="T934" s="490">
        <f t="shared" si="84"/>
        <v>0</v>
      </c>
      <c r="U934" s="221" t="str">
        <f t="shared" si="85"/>
        <v/>
      </c>
      <c r="V934" s="490">
        <f t="shared" si="86"/>
        <v>0</v>
      </c>
      <c r="W934" s="221" t="str">
        <f t="shared" si="87"/>
        <v/>
      </c>
      <c r="X934" s="490">
        <f t="shared" si="88"/>
        <v>0</v>
      </c>
      <c r="Y934" s="221" t="str">
        <f t="shared" si="89"/>
        <v/>
      </c>
    </row>
    <row r="935" spans="1:25" ht="27" customHeight="1">
      <c r="A935" s="188" t="s">
        <v>2874</v>
      </c>
      <c r="B935" s="201" t="s">
        <v>1879</v>
      </c>
      <c r="C935" s="155" t="s">
        <v>3676</v>
      </c>
      <c r="D935" s="155" t="s">
        <v>1736</v>
      </c>
      <c r="E935" s="152" t="s">
        <v>2875</v>
      </c>
      <c r="F935" s="152" t="s">
        <v>2876</v>
      </c>
      <c r="G935" s="251" t="s">
        <v>535</v>
      </c>
      <c r="H935" s="251" t="s">
        <v>3470</v>
      </c>
      <c r="I935" s="176" t="s">
        <v>3471</v>
      </c>
      <c r="J935" s="263" t="s">
        <v>4107</v>
      </c>
      <c r="K935" s="184" t="s">
        <v>4108</v>
      </c>
      <c r="L935" s="2" t="s">
        <v>828</v>
      </c>
      <c r="M935" s="167"/>
      <c r="N935" s="218">
        <v>0</v>
      </c>
      <c r="O935" s="219">
        <v>0</v>
      </c>
      <c r="P935" s="219">
        <v>0</v>
      </c>
      <c r="Q935" s="219">
        <v>0</v>
      </c>
      <c r="R935" s="219">
        <v>0</v>
      </c>
      <c r="S935" s="220">
        <v>0</v>
      </c>
      <c r="T935" s="490">
        <f t="shared" si="84"/>
        <v>0</v>
      </c>
      <c r="U935" s="221" t="str">
        <f t="shared" si="85"/>
        <v/>
      </c>
      <c r="V935" s="490">
        <f t="shared" si="86"/>
        <v>0</v>
      </c>
      <c r="W935" s="221" t="str">
        <f t="shared" si="87"/>
        <v/>
      </c>
      <c r="X935" s="490">
        <f t="shared" si="88"/>
        <v>0</v>
      </c>
      <c r="Y935" s="221" t="str">
        <f t="shared" si="89"/>
        <v/>
      </c>
    </row>
    <row r="936" spans="1:25" ht="27" customHeight="1">
      <c r="A936" s="188" t="s">
        <v>210</v>
      </c>
      <c r="B936" s="201" t="s">
        <v>1879</v>
      </c>
      <c r="C936" s="155" t="s">
        <v>3676</v>
      </c>
      <c r="D936" s="155" t="s">
        <v>3680</v>
      </c>
      <c r="E936" s="152" t="s">
        <v>212</v>
      </c>
      <c r="F936" s="152" t="s">
        <v>211</v>
      </c>
      <c r="G936" s="250" t="s">
        <v>523</v>
      </c>
      <c r="H936" s="250" t="s">
        <v>2877</v>
      </c>
      <c r="I936" s="175" t="s">
        <v>2878</v>
      </c>
      <c r="J936" s="263" t="s">
        <v>4107</v>
      </c>
      <c r="K936" s="184" t="s">
        <v>4108</v>
      </c>
      <c r="L936" s="2" t="s">
        <v>828</v>
      </c>
      <c r="M936" s="167"/>
      <c r="N936" s="218">
        <v>0</v>
      </c>
      <c r="O936" s="219">
        <v>0</v>
      </c>
      <c r="P936" s="219">
        <v>0</v>
      </c>
      <c r="Q936" s="219">
        <v>0</v>
      </c>
      <c r="R936" s="219">
        <v>0</v>
      </c>
      <c r="S936" s="220">
        <v>0</v>
      </c>
      <c r="T936" s="490">
        <f t="shared" si="84"/>
        <v>0</v>
      </c>
      <c r="U936" s="221" t="str">
        <f t="shared" si="85"/>
        <v/>
      </c>
      <c r="V936" s="490">
        <f t="shared" si="86"/>
        <v>0</v>
      </c>
      <c r="W936" s="221" t="str">
        <f t="shared" si="87"/>
        <v/>
      </c>
      <c r="X936" s="490">
        <f t="shared" si="88"/>
        <v>0</v>
      </c>
      <c r="Y936" s="221" t="str">
        <f t="shared" si="89"/>
        <v/>
      </c>
    </row>
    <row r="937" spans="1:25" ht="27" customHeight="1">
      <c r="A937" s="187" t="s">
        <v>213</v>
      </c>
      <c r="B937" s="213" t="s">
        <v>2540</v>
      </c>
      <c r="C937" s="214" t="s">
        <v>3671</v>
      </c>
      <c r="D937" s="214" t="s">
        <v>3672</v>
      </c>
      <c r="E937" s="215" t="s">
        <v>215</v>
      </c>
      <c r="F937" s="215" t="s">
        <v>214</v>
      </c>
      <c r="G937" s="249"/>
      <c r="H937" s="249"/>
      <c r="I937" s="216"/>
      <c r="J937" s="262"/>
      <c r="K937" s="217"/>
      <c r="L937" s="282"/>
      <c r="M937" s="228"/>
      <c r="N937" s="218">
        <v>0</v>
      </c>
      <c r="O937" s="219">
        <v>0</v>
      </c>
      <c r="P937" s="219">
        <v>0</v>
      </c>
      <c r="Q937" s="219">
        <v>0</v>
      </c>
      <c r="R937" s="219">
        <v>0</v>
      </c>
      <c r="S937" s="220">
        <v>0</v>
      </c>
      <c r="T937" s="490">
        <f t="shared" si="84"/>
        <v>0</v>
      </c>
      <c r="U937" s="221" t="str">
        <f t="shared" si="85"/>
        <v/>
      </c>
      <c r="V937" s="490">
        <f t="shared" si="86"/>
        <v>0</v>
      </c>
      <c r="W937" s="221" t="str">
        <f t="shared" si="87"/>
        <v/>
      </c>
      <c r="X937" s="490">
        <f t="shared" si="88"/>
        <v>0</v>
      </c>
      <c r="Y937" s="221" t="str">
        <f t="shared" si="89"/>
        <v/>
      </c>
    </row>
    <row r="938" spans="1:25" ht="21">
      <c r="A938" s="189" t="s">
        <v>216</v>
      </c>
      <c r="B938" s="200" t="s">
        <v>2540</v>
      </c>
      <c r="C938" s="164" t="s">
        <v>3673</v>
      </c>
      <c r="D938" s="164" t="s">
        <v>3672</v>
      </c>
      <c r="E938" s="151" t="s">
        <v>2879</v>
      </c>
      <c r="F938" s="151" t="s">
        <v>217</v>
      </c>
      <c r="G938" s="250"/>
      <c r="H938" s="250"/>
      <c r="I938" s="175"/>
      <c r="J938" s="263"/>
      <c r="K938" s="184"/>
      <c r="M938" s="167"/>
      <c r="N938" s="218">
        <v>0</v>
      </c>
      <c r="O938" s="219">
        <v>0</v>
      </c>
      <c r="P938" s="219">
        <v>0</v>
      </c>
      <c r="Q938" s="219">
        <v>0</v>
      </c>
      <c r="R938" s="219">
        <v>0</v>
      </c>
      <c r="S938" s="220">
        <v>0</v>
      </c>
      <c r="T938" s="490">
        <f t="shared" si="84"/>
        <v>0</v>
      </c>
      <c r="U938" s="221" t="str">
        <f t="shared" si="85"/>
        <v/>
      </c>
      <c r="V938" s="490">
        <f t="shared" si="86"/>
        <v>0</v>
      </c>
      <c r="W938" s="221" t="str">
        <f t="shared" si="87"/>
        <v/>
      </c>
      <c r="X938" s="490">
        <f t="shared" si="88"/>
        <v>0</v>
      </c>
      <c r="Y938" s="221" t="str">
        <f t="shared" si="89"/>
        <v/>
      </c>
    </row>
    <row r="939" spans="1:25" ht="27" customHeight="1">
      <c r="A939" s="188" t="s">
        <v>218</v>
      </c>
      <c r="B939" s="201" t="s">
        <v>2540</v>
      </c>
      <c r="C939" s="155" t="s">
        <v>3673</v>
      </c>
      <c r="D939" s="155" t="s">
        <v>3680</v>
      </c>
      <c r="E939" s="152" t="s">
        <v>2880</v>
      </c>
      <c r="F939" s="152" t="s">
        <v>219</v>
      </c>
      <c r="G939" s="250" t="s">
        <v>520</v>
      </c>
      <c r="H939" s="250" t="s">
        <v>2881</v>
      </c>
      <c r="I939" s="175" t="s">
        <v>2882</v>
      </c>
      <c r="J939" s="263" t="s">
        <v>4107</v>
      </c>
      <c r="K939" s="184" t="s">
        <v>4108</v>
      </c>
      <c r="L939" s="2" t="s">
        <v>828</v>
      </c>
      <c r="M939" s="167"/>
      <c r="N939" s="218">
        <v>0</v>
      </c>
      <c r="O939" s="219">
        <v>0</v>
      </c>
      <c r="P939" s="219">
        <v>0</v>
      </c>
      <c r="Q939" s="219">
        <v>0</v>
      </c>
      <c r="R939" s="219">
        <v>0</v>
      </c>
      <c r="S939" s="220">
        <v>0</v>
      </c>
      <c r="T939" s="490">
        <f t="shared" si="84"/>
        <v>0</v>
      </c>
      <c r="U939" s="221" t="str">
        <f t="shared" si="85"/>
        <v/>
      </c>
      <c r="V939" s="490">
        <f t="shared" si="86"/>
        <v>0</v>
      </c>
      <c r="W939" s="221" t="str">
        <f t="shared" si="87"/>
        <v/>
      </c>
      <c r="X939" s="490">
        <f t="shared" si="88"/>
        <v>0</v>
      </c>
      <c r="Y939" s="221" t="str">
        <f t="shared" si="89"/>
        <v/>
      </c>
    </row>
    <row r="940" spans="1:25" ht="27" customHeight="1">
      <c r="A940" s="188" t="s">
        <v>220</v>
      </c>
      <c r="B940" s="201" t="s">
        <v>2540</v>
      </c>
      <c r="C940" s="155" t="s">
        <v>3673</v>
      </c>
      <c r="D940" s="155" t="s">
        <v>2573</v>
      </c>
      <c r="E940" s="152" t="s">
        <v>2883</v>
      </c>
      <c r="F940" s="152" t="s">
        <v>221</v>
      </c>
      <c r="G940" s="250" t="s">
        <v>537</v>
      </c>
      <c r="H940" s="250" t="s">
        <v>3442</v>
      </c>
      <c r="I940" s="175" t="s">
        <v>3443</v>
      </c>
      <c r="J940" s="263" t="s">
        <v>4107</v>
      </c>
      <c r="K940" s="184" t="s">
        <v>4108</v>
      </c>
      <c r="L940" s="2" t="s">
        <v>828</v>
      </c>
      <c r="M940" s="167"/>
      <c r="N940" s="218">
        <v>0</v>
      </c>
      <c r="O940" s="219">
        <v>0</v>
      </c>
      <c r="P940" s="219">
        <v>0</v>
      </c>
      <c r="Q940" s="219">
        <v>0</v>
      </c>
      <c r="R940" s="219">
        <v>0</v>
      </c>
      <c r="S940" s="220">
        <v>0</v>
      </c>
      <c r="T940" s="490">
        <f t="shared" si="84"/>
        <v>0</v>
      </c>
      <c r="U940" s="221" t="str">
        <f t="shared" si="85"/>
        <v/>
      </c>
      <c r="V940" s="490">
        <f t="shared" si="86"/>
        <v>0</v>
      </c>
      <c r="W940" s="221" t="str">
        <f t="shared" si="87"/>
        <v/>
      </c>
      <c r="X940" s="490">
        <f t="shared" si="88"/>
        <v>0</v>
      </c>
      <c r="Y940" s="221" t="str">
        <f t="shared" si="89"/>
        <v/>
      </c>
    </row>
    <row r="941" spans="1:25" ht="36" customHeight="1">
      <c r="A941" s="189" t="s">
        <v>222</v>
      </c>
      <c r="B941" s="200" t="s">
        <v>2540</v>
      </c>
      <c r="C941" s="164" t="s">
        <v>3674</v>
      </c>
      <c r="D941" s="164" t="s">
        <v>3672</v>
      </c>
      <c r="E941" s="156" t="s">
        <v>224</v>
      </c>
      <c r="F941" s="151" t="s">
        <v>223</v>
      </c>
      <c r="G941" s="250"/>
      <c r="H941" s="250"/>
      <c r="I941" s="175"/>
      <c r="J941" s="263"/>
      <c r="K941" s="184"/>
      <c r="M941" s="167"/>
      <c r="N941" s="218">
        <v>0</v>
      </c>
      <c r="O941" s="219">
        <v>0</v>
      </c>
      <c r="P941" s="219">
        <v>0</v>
      </c>
      <c r="Q941" s="219">
        <v>0</v>
      </c>
      <c r="R941" s="219">
        <v>0</v>
      </c>
      <c r="S941" s="220">
        <v>0</v>
      </c>
      <c r="T941" s="490">
        <f t="shared" si="84"/>
        <v>0</v>
      </c>
      <c r="U941" s="221" t="str">
        <f t="shared" si="85"/>
        <v/>
      </c>
      <c r="V941" s="490">
        <f t="shared" si="86"/>
        <v>0</v>
      </c>
      <c r="W941" s="221" t="str">
        <f t="shared" si="87"/>
        <v/>
      </c>
      <c r="X941" s="490">
        <f t="shared" si="88"/>
        <v>0</v>
      </c>
      <c r="Y941" s="221" t="str">
        <f t="shared" si="89"/>
        <v/>
      </c>
    </row>
    <row r="942" spans="1:25" ht="27" customHeight="1">
      <c r="A942" s="188" t="s">
        <v>225</v>
      </c>
      <c r="B942" s="201" t="s">
        <v>2540</v>
      </c>
      <c r="C942" s="155" t="s">
        <v>3674</v>
      </c>
      <c r="D942" s="155" t="s">
        <v>3670</v>
      </c>
      <c r="E942" s="150" t="s">
        <v>224</v>
      </c>
      <c r="F942" s="152" t="s">
        <v>223</v>
      </c>
      <c r="G942" s="250" t="s">
        <v>464</v>
      </c>
      <c r="H942" s="250" t="s">
        <v>1877</v>
      </c>
      <c r="I942" s="175" t="s">
        <v>3271</v>
      </c>
      <c r="J942" s="263" t="s">
        <v>3272</v>
      </c>
      <c r="K942" s="184" t="s">
        <v>4106</v>
      </c>
      <c r="L942" s="2" t="s">
        <v>828</v>
      </c>
      <c r="M942" s="167"/>
      <c r="N942" s="218">
        <v>272316.34999999998</v>
      </c>
      <c r="O942" s="219">
        <v>275000</v>
      </c>
      <c r="P942" s="219">
        <v>275000</v>
      </c>
      <c r="Q942" s="219">
        <v>275000</v>
      </c>
      <c r="R942" s="219">
        <v>275000</v>
      </c>
      <c r="S942" s="220">
        <v>275000</v>
      </c>
      <c r="T942" s="490">
        <f t="shared" si="84"/>
        <v>2683.6500000000233</v>
      </c>
      <c r="U942" s="221">
        <f t="shared" si="85"/>
        <v>9.8548985398784292E-3</v>
      </c>
      <c r="V942" s="490">
        <f t="shared" si="86"/>
        <v>0</v>
      </c>
      <c r="W942" s="221">
        <f t="shared" si="87"/>
        <v>0</v>
      </c>
      <c r="X942" s="490">
        <f t="shared" si="88"/>
        <v>0</v>
      </c>
      <c r="Y942" s="221">
        <f t="shared" si="89"/>
        <v>0</v>
      </c>
    </row>
    <row r="943" spans="1:25" ht="15.75" customHeight="1">
      <c r="A943" s="189" t="s">
        <v>226</v>
      </c>
      <c r="B943" s="200" t="s">
        <v>2540</v>
      </c>
      <c r="C943" s="164" t="s">
        <v>3676</v>
      </c>
      <c r="D943" s="164" t="s">
        <v>3672</v>
      </c>
      <c r="E943" s="156" t="s">
        <v>228</v>
      </c>
      <c r="F943" s="151" t="s">
        <v>227</v>
      </c>
      <c r="G943" s="250"/>
      <c r="H943" s="250"/>
      <c r="I943" s="175"/>
      <c r="J943" s="263"/>
      <c r="K943" s="184"/>
      <c r="M943" s="167"/>
      <c r="N943" s="218">
        <v>0</v>
      </c>
      <c r="O943" s="219">
        <v>0</v>
      </c>
      <c r="P943" s="219">
        <v>0</v>
      </c>
      <c r="Q943" s="219">
        <v>0</v>
      </c>
      <c r="R943" s="219">
        <v>0</v>
      </c>
      <c r="S943" s="220">
        <v>0</v>
      </c>
      <c r="T943" s="490">
        <f t="shared" si="84"/>
        <v>0</v>
      </c>
      <c r="U943" s="221" t="str">
        <f t="shared" si="85"/>
        <v/>
      </c>
      <c r="V943" s="490">
        <f t="shared" si="86"/>
        <v>0</v>
      </c>
      <c r="W943" s="221" t="str">
        <f t="shared" si="87"/>
        <v/>
      </c>
      <c r="X943" s="490">
        <f t="shared" si="88"/>
        <v>0</v>
      </c>
      <c r="Y943" s="221" t="str">
        <f t="shared" si="89"/>
        <v/>
      </c>
    </row>
    <row r="944" spans="1:25" ht="15.75" customHeight="1">
      <c r="A944" s="188" t="s">
        <v>229</v>
      </c>
      <c r="B944" s="201" t="s">
        <v>2540</v>
      </c>
      <c r="C944" s="155" t="s">
        <v>3676</v>
      </c>
      <c r="D944" s="155" t="s">
        <v>3670</v>
      </c>
      <c r="E944" s="150" t="s">
        <v>228</v>
      </c>
      <c r="F944" s="152" t="s">
        <v>227</v>
      </c>
      <c r="G944" s="250" t="s">
        <v>464</v>
      </c>
      <c r="H944" s="250" t="s">
        <v>1877</v>
      </c>
      <c r="I944" s="175" t="s">
        <v>3271</v>
      </c>
      <c r="J944" s="263" t="s">
        <v>3272</v>
      </c>
      <c r="K944" s="184" t="s">
        <v>4106</v>
      </c>
      <c r="L944" s="2" t="s">
        <v>828</v>
      </c>
      <c r="M944" s="167"/>
      <c r="N944" s="218">
        <v>2003295.78</v>
      </c>
      <c r="O944" s="219">
        <v>2000000</v>
      </c>
      <c r="P944" s="219">
        <v>2000000</v>
      </c>
      <c r="Q944" s="219">
        <v>2000000</v>
      </c>
      <c r="R944" s="219">
        <v>2000000</v>
      </c>
      <c r="S944" s="220">
        <v>2000000</v>
      </c>
      <c r="T944" s="490">
        <f t="shared" si="84"/>
        <v>-3295.7800000000279</v>
      </c>
      <c r="U944" s="221">
        <f t="shared" si="85"/>
        <v>-1.645178926099484E-3</v>
      </c>
      <c r="V944" s="490">
        <f t="shared" si="86"/>
        <v>0</v>
      </c>
      <c r="W944" s="221">
        <f t="shared" si="87"/>
        <v>0</v>
      </c>
      <c r="X944" s="490">
        <f t="shared" si="88"/>
        <v>0</v>
      </c>
      <c r="Y944" s="221">
        <f t="shared" si="89"/>
        <v>0</v>
      </c>
    </row>
    <row r="945" spans="1:25" ht="15.75" customHeight="1">
      <c r="A945" s="189" t="s">
        <v>230</v>
      </c>
      <c r="B945" s="200" t="s">
        <v>2540</v>
      </c>
      <c r="C945" s="164" t="s">
        <v>3677</v>
      </c>
      <c r="D945" s="164" t="s">
        <v>3672</v>
      </c>
      <c r="E945" s="156" t="s">
        <v>232</v>
      </c>
      <c r="F945" s="151" t="s">
        <v>231</v>
      </c>
      <c r="G945" s="250"/>
      <c r="H945" s="250"/>
      <c r="I945" s="175"/>
      <c r="J945" s="263"/>
      <c r="K945" s="184"/>
      <c r="M945" s="167"/>
      <c r="N945" s="218">
        <v>0</v>
      </c>
      <c r="O945" s="219">
        <v>0</v>
      </c>
      <c r="P945" s="219">
        <v>0</v>
      </c>
      <c r="Q945" s="219">
        <v>0</v>
      </c>
      <c r="R945" s="219">
        <v>0</v>
      </c>
      <c r="S945" s="220">
        <v>0</v>
      </c>
      <c r="T945" s="490">
        <f t="shared" si="84"/>
        <v>0</v>
      </c>
      <c r="U945" s="221" t="str">
        <f t="shared" si="85"/>
        <v/>
      </c>
      <c r="V945" s="490">
        <f t="shared" si="86"/>
        <v>0</v>
      </c>
      <c r="W945" s="221" t="str">
        <f t="shared" si="87"/>
        <v/>
      </c>
      <c r="X945" s="490">
        <f t="shared" si="88"/>
        <v>0</v>
      </c>
      <c r="Y945" s="221" t="str">
        <f t="shared" si="89"/>
        <v/>
      </c>
    </row>
    <row r="946" spans="1:25" ht="15.75" customHeight="1">
      <c r="A946" s="188" t="s">
        <v>233</v>
      </c>
      <c r="B946" s="201" t="s">
        <v>2540</v>
      </c>
      <c r="C946" s="155" t="s">
        <v>3677</v>
      </c>
      <c r="D946" s="155" t="s">
        <v>3670</v>
      </c>
      <c r="E946" s="150" t="s">
        <v>5387</v>
      </c>
      <c r="F946" s="152" t="s">
        <v>5388</v>
      </c>
      <c r="G946" s="250" t="s">
        <v>464</v>
      </c>
      <c r="H946" s="250" t="s">
        <v>1877</v>
      </c>
      <c r="I946" s="175" t="s">
        <v>3271</v>
      </c>
      <c r="J946" s="263" t="s">
        <v>3272</v>
      </c>
      <c r="K946" s="184" t="s">
        <v>4106</v>
      </c>
      <c r="L946" s="2" t="s">
        <v>828</v>
      </c>
      <c r="M946" s="167"/>
      <c r="N946" s="218">
        <v>90958.52</v>
      </c>
      <c r="O946" s="219">
        <v>60000</v>
      </c>
      <c r="P946" s="219">
        <v>60000</v>
      </c>
      <c r="Q946" s="219">
        <v>60000</v>
      </c>
      <c r="R946" s="219">
        <v>60000</v>
      </c>
      <c r="S946" s="220">
        <v>60000</v>
      </c>
      <c r="T946" s="490">
        <f t="shared" si="84"/>
        <v>-30958.520000000004</v>
      </c>
      <c r="U946" s="221">
        <f t="shared" si="85"/>
        <v>-0.3403586601892819</v>
      </c>
      <c r="V946" s="490">
        <f t="shared" si="86"/>
        <v>0</v>
      </c>
      <c r="W946" s="221">
        <f t="shared" si="87"/>
        <v>0</v>
      </c>
      <c r="X946" s="490">
        <f t="shared" si="88"/>
        <v>0</v>
      </c>
      <c r="Y946" s="221">
        <f t="shared" si="89"/>
        <v>0</v>
      </c>
    </row>
    <row r="947" spans="1:25" ht="27" customHeight="1">
      <c r="A947" s="189" t="s">
        <v>234</v>
      </c>
      <c r="B947" s="200" t="s">
        <v>2540</v>
      </c>
      <c r="C947" s="164" t="s">
        <v>2575</v>
      </c>
      <c r="D947" s="164" t="s">
        <v>3672</v>
      </c>
      <c r="E947" s="156" t="s">
        <v>235</v>
      </c>
      <c r="F947" s="151" t="s">
        <v>214</v>
      </c>
      <c r="G947" s="250"/>
      <c r="H947" s="250"/>
      <c r="I947" s="175"/>
      <c r="J947" s="263"/>
      <c r="K947" s="184"/>
      <c r="M947" s="167"/>
      <c r="N947" s="218">
        <v>0</v>
      </c>
      <c r="O947" s="219">
        <v>0</v>
      </c>
      <c r="P947" s="219">
        <v>0</v>
      </c>
      <c r="Q947" s="219">
        <v>0</v>
      </c>
      <c r="R947" s="219">
        <v>0</v>
      </c>
      <c r="S947" s="220">
        <v>0</v>
      </c>
      <c r="T947" s="490">
        <f t="shared" si="84"/>
        <v>0</v>
      </c>
      <c r="U947" s="221" t="str">
        <f t="shared" si="85"/>
        <v/>
      </c>
      <c r="V947" s="490">
        <f t="shared" si="86"/>
        <v>0</v>
      </c>
      <c r="W947" s="221" t="str">
        <f t="shared" si="87"/>
        <v/>
      </c>
      <c r="X947" s="490">
        <f t="shared" si="88"/>
        <v>0</v>
      </c>
      <c r="Y947" s="221" t="str">
        <f t="shared" si="89"/>
        <v/>
      </c>
    </row>
    <row r="948" spans="1:25" ht="15.75" customHeight="1">
      <c r="A948" s="188" t="s">
        <v>236</v>
      </c>
      <c r="B948" s="201" t="s">
        <v>2540</v>
      </c>
      <c r="C948" s="155" t="s">
        <v>2575</v>
      </c>
      <c r="D948" s="155" t="s">
        <v>3670</v>
      </c>
      <c r="E948" s="150" t="s">
        <v>235</v>
      </c>
      <c r="F948" s="152" t="s">
        <v>214</v>
      </c>
      <c r="G948" s="250" t="s">
        <v>464</v>
      </c>
      <c r="H948" s="250" t="s">
        <v>1877</v>
      </c>
      <c r="I948" s="175" t="s">
        <v>3271</v>
      </c>
      <c r="J948" s="263" t="s">
        <v>3272</v>
      </c>
      <c r="K948" s="184" t="s">
        <v>4106</v>
      </c>
      <c r="L948" s="2" t="s">
        <v>828</v>
      </c>
      <c r="M948" s="167"/>
      <c r="N948" s="218">
        <v>261878.02</v>
      </c>
      <c r="O948" s="219">
        <v>160000</v>
      </c>
      <c r="P948" s="219">
        <v>195000</v>
      </c>
      <c r="Q948" s="219">
        <v>195000</v>
      </c>
      <c r="R948" s="219">
        <v>195000</v>
      </c>
      <c r="S948" s="220">
        <v>195000</v>
      </c>
      <c r="T948" s="490">
        <f t="shared" si="84"/>
        <v>-66878.01999999999</v>
      </c>
      <c r="U948" s="221">
        <f t="shared" si="85"/>
        <v>-0.25537851553941027</v>
      </c>
      <c r="V948" s="490">
        <f t="shared" si="86"/>
        <v>35000</v>
      </c>
      <c r="W948" s="221">
        <f t="shared" si="87"/>
        <v>0.21875</v>
      </c>
      <c r="X948" s="490">
        <f t="shared" si="88"/>
        <v>0</v>
      </c>
      <c r="Y948" s="221">
        <f t="shared" si="89"/>
        <v>0</v>
      </c>
    </row>
    <row r="949" spans="1:25" ht="27" customHeight="1">
      <c r="A949" s="187" t="s">
        <v>237</v>
      </c>
      <c r="B949" s="213" t="s">
        <v>238</v>
      </c>
      <c r="C949" s="214" t="s">
        <v>3671</v>
      </c>
      <c r="D949" s="214" t="s">
        <v>3672</v>
      </c>
      <c r="E949" s="215" t="s">
        <v>240</v>
      </c>
      <c r="F949" s="215" t="s">
        <v>239</v>
      </c>
      <c r="G949" s="249"/>
      <c r="H949" s="249"/>
      <c r="I949" s="216"/>
      <c r="J949" s="262"/>
      <c r="K949" s="217"/>
      <c r="L949" s="282"/>
      <c r="M949" s="228"/>
      <c r="N949" s="218">
        <v>0</v>
      </c>
      <c r="O949" s="219">
        <v>0</v>
      </c>
      <c r="P949" s="219">
        <v>0</v>
      </c>
      <c r="Q949" s="219">
        <v>0</v>
      </c>
      <c r="R949" s="219">
        <v>0</v>
      </c>
      <c r="S949" s="220">
        <v>0</v>
      </c>
      <c r="T949" s="490">
        <f t="shared" si="84"/>
        <v>0</v>
      </c>
      <c r="U949" s="221" t="str">
        <f t="shared" si="85"/>
        <v/>
      </c>
      <c r="V949" s="490">
        <f t="shared" si="86"/>
        <v>0</v>
      </c>
      <c r="W949" s="221" t="str">
        <f t="shared" si="87"/>
        <v/>
      </c>
      <c r="X949" s="490">
        <f t="shared" si="88"/>
        <v>0</v>
      </c>
      <c r="Y949" s="221" t="str">
        <f t="shared" si="89"/>
        <v/>
      </c>
    </row>
    <row r="950" spans="1:25" ht="15.75" customHeight="1">
      <c r="A950" s="189" t="s">
        <v>241</v>
      </c>
      <c r="B950" s="200" t="s">
        <v>238</v>
      </c>
      <c r="C950" s="164" t="s">
        <v>3673</v>
      </c>
      <c r="D950" s="164" t="s">
        <v>3672</v>
      </c>
      <c r="E950" s="156" t="s">
        <v>243</v>
      </c>
      <c r="F950" s="151" t="s">
        <v>242</v>
      </c>
      <c r="G950" s="250"/>
      <c r="H950" s="250"/>
      <c r="I950" s="175"/>
      <c r="J950" s="263"/>
      <c r="K950" s="184"/>
      <c r="M950" s="167"/>
      <c r="N950" s="218">
        <v>0</v>
      </c>
      <c r="O950" s="219">
        <v>0</v>
      </c>
      <c r="P950" s="219">
        <v>0</v>
      </c>
      <c r="Q950" s="219">
        <v>0</v>
      </c>
      <c r="R950" s="219">
        <v>0</v>
      </c>
      <c r="S950" s="220">
        <v>0</v>
      </c>
      <c r="T950" s="490">
        <f t="shared" si="84"/>
        <v>0</v>
      </c>
      <c r="U950" s="221" t="str">
        <f t="shared" si="85"/>
        <v/>
      </c>
      <c r="V950" s="490">
        <f t="shared" si="86"/>
        <v>0</v>
      </c>
      <c r="W950" s="221" t="str">
        <f t="shared" si="87"/>
        <v/>
      </c>
      <c r="X950" s="490">
        <f t="shared" si="88"/>
        <v>0</v>
      </c>
      <c r="Y950" s="221" t="str">
        <f t="shared" si="89"/>
        <v/>
      </c>
    </row>
    <row r="951" spans="1:25" ht="15.75" customHeight="1">
      <c r="A951" s="188" t="s">
        <v>244</v>
      </c>
      <c r="B951" s="201" t="s">
        <v>238</v>
      </c>
      <c r="C951" s="155" t="s">
        <v>3673</v>
      </c>
      <c r="D951" s="155" t="s">
        <v>3670</v>
      </c>
      <c r="E951" s="150" t="s">
        <v>243</v>
      </c>
      <c r="F951" s="152" t="s">
        <v>242</v>
      </c>
      <c r="G951" s="250" t="s">
        <v>1111</v>
      </c>
      <c r="H951" s="250" t="s">
        <v>2884</v>
      </c>
      <c r="I951" s="175" t="s">
        <v>2885</v>
      </c>
      <c r="J951" s="263" t="s">
        <v>954</v>
      </c>
      <c r="K951" s="184" t="s">
        <v>959</v>
      </c>
      <c r="L951" s="2" t="s">
        <v>828</v>
      </c>
      <c r="M951" s="167"/>
      <c r="N951" s="218">
        <v>20950.7</v>
      </c>
      <c r="O951" s="219">
        <v>22000</v>
      </c>
      <c r="P951" s="219">
        <v>16000</v>
      </c>
      <c r="Q951" s="219">
        <v>16000</v>
      </c>
      <c r="R951" s="219">
        <v>16000</v>
      </c>
      <c r="S951" s="220">
        <v>16000</v>
      </c>
      <c r="T951" s="490">
        <f t="shared" si="84"/>
        <v>-4950.7000000000007</v>
      </c>
      <c r="U951" s="221">
        <f t="shared" si="85"/>
        <v>-0.23630236698535134</v>
      </c>
      <c r="V951" s="490">
        <f t="shared" si="86"/>
        <v>-6000</v>
      </c>
      <c r="W951" s="221">
        <f t="shared" si="87"/>
        <v>-0.27272727272727271</v>
      </c>
      <c r="X951" s="490">
        <f t="shared" si="88"/>
        <v>0</v>
      </c>
      <c r="Y951" s="221">
        <f t="shared" si="89"/>
        <v>0</v>
      </c>
    </row>
    <row r="952" spans="1:25" ht="15.75" customHeight="1">
      <c r="A952" s="189" t="s">
        <v>245</v>
      </c>
      <c r="B952" s="200" t="s">
        <v>238</v>
      </c>
      <c r="C952" s="164" t="s">
        <v>3676</v>
      </c>
      <c r="D952" s="164" t="s">
        <v>3672</v>
      </c>
      <c r="E952" s="156" t="s">
        <v>247</v>
      </c>
      <c r="F952" s="151" t="s">
        <v>246</v>
      </c>
      <c r="G952" s="250"/>
      <c r="H952" s="250"/>
      <c r="I952" s="175"/>
      <c r="J952" s="263"/>
      <c r="K952" s="184"/>
      <c r="M952" s="167"/>
      <c r="N952" s="218">
        <v>0</v>
      </c>
      <c r="O952" s="219">
        <v>0</v>
      </c>
      <c r="P952" s="219">
        <v>0</v>
      </c>
      <c r="Q952" s="219">
        <v>0</v>
      </c>
      <c r="R952" s="219">
        <v>0</v>
      </c>
      <c r="S952" s="220">
        <v>0</v>
      </c>
      <c r="T952" s="490">
        <f t="shared" si="84"/>
        <v>0</v>
      </c>
      <c r="U952" s="221" t="str">
        <f t="shared" si="85"/>
        <v/>
      </c>
      <c r="V952" s="490">
        <f t="shared" si="86"/>
        <v>0</v>
      </c>
      <c r="W952" s="221" t="str">
        <f t="shared" si="87"/>
        <v/>
      </c>
      <c r="X952" s="490">
        <f t="shared" si="88"/>
        <v>0</v>
      </c>
      <c r="Y952" s="221" t="str">
        <f t="shared" si="89"/>
        <v/>
      </c>
    </row>
    <row r="953" spans="1:25" ht="15.75" customHeight="1">
      <c r="A953" s="188" t="s">
        <v>906</v>
      </c>
      <c r="B953" s="201" t="s">
        <v>238</v>
      </c>
      <c r="C953" s="155" t="s">
        <v>3676</v>
      </c>
      <c r="D953" s="155" t="s">
        <v>3670</v>
      </c>
      <c r="E953" s="150" t="s">
        <v>247</v>
      </c>
      <c r="F953" s="152" t="s">
        <v>246</v>
      </c>
      <c r="G953" s="250" t="s">
        <v>309</v>
      </c>
      <c r="H953" s="250" t="s">
        <v>4165</v>
      </c>
      <c r="I953" s="175" t="s">
        <v>1858</v>
      </c>
      <c r="J953" s="263" t="s">
        <v>4117</v>
      </c>
      <c r="K953" s="184" t="s">
        <v>4119</v>
      </c>
      <c r="L953" s="2" t="s">
        <v>828</v>
      </c>
      <c r="M953" s="167"/>
      <c r="N953" s="218">
        <v>0</v>
      </c>
      <c r="O953" s="219">
        <v>0</v>
      </c>
      <c r="P953" s="219">
        <v>0</v>
      </c>
      <c r="Q953" s="219">
        <v>0</v>
      </c>
      <c r="R953" s="219">
        <v>0</v>
      </c>
      <c r="S953" s="220">
        <v>0</v>
      </c>
      <c r="T953" s="490">
        <f t="shared" si="84"/>
        <v>0</v>
      </c>
      <c r="U953" s="221" t="str">
        <f t="shared" si="85"/>
        <v/>
      </c>
      <c r="V953" s="490">
        <f t="shared" si="86"/>
        <v>0</v>
      </c>
      <c r="W953" s="221" t="str">
        <f t="shared" si="87"/>
        <v/>
      </c>
      <c r="X953" s="490">
        <f t="shared" si="88"/>
        <v>0</v>
      </c>
      <c r="Y953" s="221" t="str">
        <f t="shared" si="89"/>
        <v/>
      </c>
    </row>
    <row r="954" spans="1:25" ht="15.75" customHeight="1">
      <c r="A954" s="189" t="s">
        <v>907</v>
      </c>
      <c r="B954" s="200" t="s">
        <v>238</v>
      </c>
      <c r="C954" s="164" t="s">
        <v>3677</v>
      </c>
      <c r="D954" s="164" t="s">
        <v>3672</v>
      </c>
      <c r="E954" s="156" t="s">
        <v>909</v>
      </c>
      <c r="F954" s="151" t="s">
        <v>908</v>
      </c>
      <c r="G954" s="250"/>
      <c r="H954" s="250"/>
      <c r="I954" s="175"/>
      <c r="J954" s="263"/>
      <c r="K954" s="184"/>
      <c r="M954" s="167"/>
      <c r="N954" s="218">
        <v>0</v>
      </c>
      <c r="O954" s="219">
        <v>0</v>
      </c>
      <c r="P954" s="219">
        <v>0</v>
      </c>
      <c r="Q954" s="219">
        <v>0</v>
      </c>
      <c r="R954" s="219">
        <v>0</v>
      </c>
      <c r="S954" s="220">
        <v>0</v>
      </c>
      <c r="T954" s="490">
        <f t="shared" si="84"/>
        <v>0</v>
      </c>
      <c r="U954" s="221" t="str">
        <f t="shared" si="85"/>
        <v/>
      </c>
      <c r="V954" s="490">
        <f t="shared" si="86"/>
        <v>0</v>
      </c>
      <c r="W954" s="221" t="str">
        <f t="shared" si="87"/>
        <v/>
      </c>
      <c r="X954" s="490">
        <f t="shared" si="88"/>
        <v>0</v>
      </c>
      <c r="Y954" s="221" t="str">
        <f t="shared" si="89"/>
        <v/>
      </c>
    </row>
    <row r="955" spans="1:25" ht="15.75" customHeight="1">
      <c r="A955" s="190" t="s">
        <v>910</v>
      </c>
      <c r="B955" s="202" t="s">
        <v>238</v>
      </c>
      <c r="C955" s="157" t="s">
        <v>3677</v>
      </c>
      <c r="D955" s="157" t="s">
        <v>3670</v>
      </c>
      <c r="E955" s="152" t="s">
        <v>2886</v>
      </c>
      <c r="F955" s="152" t="s">
        <v>908</v>
      </c>
      <c r="G955" s="251" t="s">
        <v>306</v>
      </c>
      <c r="H955" s="251" t="s">
        <v>3449</v>
      </c>
      <c r="I955" s="176" t="s">
        <v>3450</v>
      </c>
      <c r="J955" s="264" t="s">
        <v>4117</v>
      </c>
      <c r="K955" s="185" t="s">
        <v>4119</v>
      </c>
      <c r="L955" s="2" t="s">
        <v>828</v>
      </c>
      <c r="M955" s="167"/>
      <c r="N955" s="218">
        <v>158657.10999999999</v>
      </c>
      <c r="O955" s="219">
        <v>165000</v>
      </c>
      <c r="P955" s="219">
        <v>180000</v>
      </c>
      <c r="Q955" s="219">
        <v>180000</v>
      </c>
      <c r="R955" s="219">
        <v>180000</v>
      </c>
      <c r="S955" s="220">
        <v>180000</v>
      </c>
      <c r="T955" s="490">
        <f t="shared" si="84"/>
        <v>21342.890000000014</v>
      </c>
      <c r="U955" s="221">
        <f t="shared" si="85"/>
        <v>0.13452211501898664</v>
      </c>
      <c r="V955" s="490">
        <f t="shared" si="86"/>
        <v>15000</v>
      </c>
      <c r="W955" s="221">
        <f t="shared" si="87"/>
        <v>9.0909090909090912E-2</v>
      </c>
      <c r="X955" s="490">
        <f t="shared" si="88"/>
        <v>0</v>
      </c>
      <c r="Y955" s="221">
        <f t="shared" si="89"/>
        <v>0</v>
      </c>
    </row>
    <row r="956" spans="1:25" ht="15.75" customHeight="1">
      <c r="A956" s="190" t="s">
        <v>2887</v>
      </c>
      <c r="B956" s="202" t="s">
        <v>238</v>
      </c>
      <c r="C956" s="157" t="s">
        <v>3677</v>
      </c>
      <c r="D956" s="157" t="s">
        <v>3680</v>
      </c>
      <c r="E956" s="152" t="s">
        <v>2888</v>
      </c>
      <c r="F956" s="159" t="s">
        <v>2889</v>
      </c>
      <c r="G956" s="251" t="s">
        <v>306</v>
      </c>
      <c r="H956" s="251" t="s">
        <v>3449</v>
      </c>
      <c r="I956" s="176" t="s">
        <v>3450</v>
      </c>
      <c r="J956" s="264" t="s">
        <v>4117</v>
      </c>
      <c r="K956" s="185" t="s">
        <v>4119</v>
      </c>
      <c r="L956" s="2" t="s">
        <v>828</v>
      </c>
      <c r="M956" s="167"/>
      <c r="N956" s="218">
        <v>1047219.75</v>
      </c>
      <c r="O956" s="219">
        <v>1057000</v>
      </c>
      <c r="P956" s="219">
        <v>1057000</v>
      </c>
      <c r="Q956" s="219">
        <v>1057000</v>
      </c>
      <c r="R956" s="219">
        <v>1057000</v>
      </c>
      <c r="S956" s="220">
        <v>1057000</v>
      </c>
      <c r="T956" s="490">
        <f t="shared" si="84"/>
        <v>9780.25</v>
      </c>
      <c r="U956" s="221">
        <f t="shared" si="85"/>
        <v>9.3392528168037316E-3</v>
      </c>
      <c r="V956" s="490">
        <f t="shared" si="86"/>
        <v>0</v>
      </c>
      <c r="W956" s="221">
        <f t="shared" si="87"/>
        <v>0</v>
      </c>
      <c r="X956" s="490">
        <f t="shared" si="88"/>
        <v>0</v>
      </c>
      <c r="Y956" s="221">
        <f t="shared" si="89"/>
        <v>0</v>
      </c>
    </row>
    <row r="957" spans="1:25" ht="15.75" customHeight="1">
      <c r="A957" s="189" t="s">
        <v>911</v>
      </c>
      <c r="B957" s="200" t="s">
        <v>238</v>
      </c>
      <c r="C957" s="164" t="s">
        <v>3678</v>
      </c>
      <c r="D957" s="164" t="s">
        <v>3672</v>
      </c>
      <c r="E957" s="151" t="s">
        <v>913</v>
      </c>
      <c r="F957" s="151" t="s">
        <v>912</v>
      </c>
      <c r="G957" s="250"/>
      <c r="H957" s="250"/>
      <c r="I957" s="175"/>
      <c r="J957" s="263"/>
      <c r="K957" s="184"/>
      <c r="M957" s="167"/>
      <c r="N957" s="218">
        <v>0</v>
      </c>
      <c r="O957" s="219">
        <v>0</v>
      </c>
      <c r="P957" s="219">
        <v>0</v>
      </c>
      <c r="Q957" s="219">
        <v>0</v>
      </c>
      <c r="R957" s="219">
        <v>0</v>
      </c>
      <c r="S957" s="220">
        <v>0</v>
      </c>
      <c r="T957" s="490">
        <f t="shared" si="84"/>
        <v>0</v>
      </c>
      <c r="U957" s="221" t="str">
        <f t="shared" si="85"/>
        <v/>
      </c>
      <c r="V957" s="490">
        <f t="shared" si="86"/>
        <v>0</v>
      </c>
      <c r="W957" s="221" t="str">
        <f t="shared" si="87"/>
        <v/>
      </c>
      <c r="X957" s="490">
        <f t="shared" si="88"/>
        <v>0</v>
      </c>
      <c r="Y957" s="221" t="str">
        <f t="shared" si="89"/>
        <v/>
      </c>
    </row>
    <row r="958" spans="1:25" ht="15.75" customHeight="1">
      <c r="A958" s="188" t="s">
        <v>914</v>
      </c>
      <c r="B958" s="201" t="s">
        <v>238</v>
      </c>
      <c r="C958" s="155" t="s">
        <v>3678</v>
      </c>
      <c r="D958" s="155" t="s">
        <v>3670</v>
      </c>
      <c r="E958" s="152" t="s">
        <v>913</v>
      </c>
      <c r="F958" s="152" t="s">
        <v>912</v>
      </c>
      <c r="G958" s="250" t="s">
        <v>309</v>
      </c>
      <c r="H958" s="250" t="s">
        <v>4165</v>
      </c>
      <c r="I958" s="175" t="s">
        <v>1858</v>
      </c>
      <c r="J958" s="263" t="s">
        <v>4117</v>
      </c>
      <c r="K958" s="184" t="s">
        <v>4119</v>
      </c>
      <c r="L958" s="2" t="s">
        <v>828</v>
      </c>
      <c r="M958" s="167"/>
      <c r="N958" s="218">
        <v>266452.36</v>
      </c>
      <c r="O958" s="219">
        <v>250000</v>
      </c>
      <c r="P958" s="219">
        <v>260000</v>
      </c>
      <c r="Q958" s="219">
        <v>260000</v>
      </c>
      <c r="R958" s="219">
        <v>260000</v>
      </c>
      <c r="S958" s="220">
        <v>260000</v>
      </c>
      <c r="T958" s="490">
        <f t="shared" si="84"/>
        <v>-6452.359999999986</v>
      </c>
      <c r="U958" s="221">
        <f t="shared" si="85"/>
        <v>-2.4215811036539463E-2</v>
      </c>
      <c r="V958" s="490">
        <f t="shared" si="86"/>
        <v>10000</v>
      </c>
      <c r="W958" s="221">
        <f t="shared" si="87"/>
        <v>0.04</v>
      </c>
      <c r="X958" s="490">
        <f t="shared" si="88"/>
        <v>0</v>
      </c>
      <c r="Y958" s="221">
        <f t="shared" si="89"/>
        <v>0</v>
      </c>
    </row>
    <row r="959" spans="1:25" ht="24.75" customHeight="1">
      <c r="A959" s="189" t="s">
        <v>915</v>
      </c>
      <c r="B959" s="200" t="s">
        <v>238</v>
      </c>
      <c r="C959" s="164" t="s">
        <v>2575</v>
      </c>
      <c r="D959" s="164" t="s">
        <v>3672</v>
      </c>
      <c r="E959" s="156" t="s">
        <v>240</v>
      </c>
      <c r="F959" s="151" t="s">
        <v>916</v>
      </c>
      <c r="G959" s="250"/>
      <c r="H959" s="250"/>
      <c r="I959" s="175"/>
      <c r="J959" s="263"/>
      <c r="K959" s="184"/>
      <c r="M959" s="167"/>
      <c r="N959" s="218">
        <v>0</v>
      </c>
      <c r="O959" s="219">
        <v>0</v>
      </c>
      <c r="P959" s="219">
        <v>0</v>
      </c>
      <c r="Q959" s="219">
        <v>0</v>
      </c>
      <c r="R959" s="219">
        <v>0</v>
      </c>
      <c r="S959" s="220">
        <v>0</v>
      </c>
      <c r="T959" s="490">
        <f t="shared" si="84"/>
        <v>0</v>
      </c>
      <c r="U959" s="221" t="str">
        <f t="shared" si="85"/>
        <v/>
      </c>
      <c r="V959" s="490">
        <f t="shared" si="86"/>
        <v>0</v>
      </c>
      <c r="W959" s="221" t="str">
        <f t="shared" si="87"/>
        <v/>
      </c>
      <c r="X959" s="490">
        <f t="shared" si="88"/>
        <v>0</v>
      </c>
      <c r="Y959" s="221" t="str">
        <f t="shared" si="89"/>
        <v/>
      </c>
    </row>
    <row r="960" spans="1:25" ht="15.75" customHeight="1">
      <c r="A960" s="188" t="s">
        <v>917</v>
      </c>
      <c r="B960" s="201" t="s">
        <v>238</v>
      </c>
      <c r="C960" s="155" t="s">
        <v>2575</v>
      </c>
      <c r="D960" s="155" t="s">
        <v>3670</v>
      </c>
      <c r="E960" s="150" t="s">
        <v>240</v>
      </c>
      <c r="F960" s="152" t="s">
        <v>916</v>
      </c>
      <c r="G960" s="250" t="s">
        <v>309</v>
      </c>
      <c r="H960" s="250" t="s">
        <v>4165</v>
      </c>
      <c r="I960" s="175" t="s">
        <v>1858</v>
      </c>
      <c r="J960" s="263" t="s">
        <v>4117</v>
      </c>
      <c r="K960" s="184" t="s">
        <v>4119</v>
      </c>
      <c r="L960" s="2" t="s">
        <v>828</v>
      </c>
      <c r="M960" s="167"/>
      <c r="N960" s="218">
        <v>2412427.88</v>
      </c>
      <c r="O960" s="219">
        <v>2250000</v>
      </c>
      <c r="P960" s="219">
        <v>2470000</v>
      </c>
      <c r="Q960" s="219">
        <v>2470000</v>
      </c>
      <c r="R960" s="219">
        <v>2470000</v>
      </c>
      <c r="S960" s="220">
        <v>2470000</v>
      </c>
      <c r="T960" s="490">
        <f t="shared" si="84"/>
        <v>57572.120000000112</v>
      </c>
      <c r="U960" s="221">
        <f t="shared" si="85"/>
        <v>2.3864804613350811E-2</v>
      </c>
      <c r="V960" s="490">
        <f t="shared" si="86"/>
        <v>220000</v>
      </c>
      <c r="W960" s="221">
        <f t="shared" si="87"/>
        <v>9.7777777777777783E-2</v>
      </c>
      <c r="X960" s="490">
        <f t="shared" si="88"/>
        <v>0</v>
      </c>
      <c r="Y960" s="221">
        <f t="shared" si="89"/>
        <v>0</v>
      </c>
    </row>
    <row r="961" spans="1:25" ht="15.75" customHeight="1">
      <c r="A961" s="187" t="s">
        <v>918</v>
      </c>
      <c r="B961" s="213" t="s">
        <v>919</v>
      </c>
      <c r="C961" s="214" t="s">
        <v>3671</v>
      </c>
      <c r="D961" s="214" t="s">
        <v>3672</v>
      </c>
      <c r="E961" s="215" t="s">
        <v>921</v>
      </c>
      <c r="F961" s="215" t="s">
        <v>920</v>
      </c>
      <c r="G961" s="249"/>
      <c r="H961" s="249"/>
      <c r="I961" s="216"/>
      <c r="J961" s="262"/>
      <c r="K961" s="217"/>
      <c r="L961" s="282"/>
      <c r="M961" s="228"/>
      <c r="N961" s="218">
        <v>0</v>
      </c>
      <c r="O961" s="219">
        <v>0</v>
      </c>
      <c r="P961" s="219">
        <v>0</v>
      </c>
      <c r="Q961" s="219">
        <v>0</v>
      </c>
      <c r="R961" s="219">
        <v>0</v>
      </c>
      <c r="S961" s="220">
        <v>0</v>
      </c>
      <c r="T961" s="490">
        <f t="shared" si="84"/>
        <v>0</v>
      </c>
      <c r="U961" s="221" t="str">
        <f t="shared" si="85"/>
        <v/>
      </c>
      <c r="V961" s="490">
        <f t="shared" si="86"/>
        <v>0</v>
      </c>
      <c r="W961" s="221" t="str">
        <f t="shared" si="87"/>
        <v/>
      </c>
      <c r="X961" s="490">
        <f t="shared" si="88"/>
        <v>0</v>
      </c>
      <c r="Y961" s="221" t="str">
        <f t="shared" si="89"/>
        <v/>
      </c>
    </row>
    <row r="962" spans="1:25" ht="27" customHeight="1">
      <c r="A962" s="189" t="s">
        <v>922</v>
      </c>
      <c r="B962" s="200" t="s">
        <v>919</v>
      </c>
      <c r="C962" s="164" t="s">
        <v>3673</v>
      </c>
      <c r="D962" s="164" t="s">
        <v>3672</v>
      </c>
      <c r="E962" s="151" t="s">
        <v>923</v>
      </c>
      <c r="F962" s="151" t="s">
        <v>2890</v>
      </c>
      <c r="G962" s="250"/>
      <c r="H962" s="250"/>
      <c r="I962" s="175"/>
      <c r="J962" s="263"/>
      <c r="K962" s="184"/>
      <c r="M962" s="167"/>
      <c r="N962" s="218">
        <v>0</v>
      </c>
      <c r="O962" s="219">
        <v>0</v>
      </c>
      <c r="P962" s="219">
        <v>0</v>
      </c>
      <c r="Q962" s="219">
        <v>0</v>
      </c>
      <c r="R962" s="219">
        <v>0</v>
      </c>
      <c r="S962" s="220">
        <v>0</v>
      </c>
      <c r="T962" s="490">
        <f t="shared" si="84"/>
        <v>0</v>
      </c>
      <c r="U962" s="221" t="str">
        <f t="shared" si="85"/>
        <v/>
      </c>
      <c r="V962" s="490">
        <f t="shared" si="86"/>
        <v>0</v>
      </c>
      <c r="W962" s="221" t="str">
        <f t="shared" si="87"/>
        <v/>
      </c>
      <c r="X962" s="490">
        <f t="shared" si="88"/>
        <v>0</v>
      </c>
      <c r="Y962" s="221" t="str">
        <f t="shared" si="89"/>
        <v/>
      </c>
    </row>
    <row r="963" spans="1:25" ht="15.75" customHeight="1">
      <c r="A963" s="188" t="s">
        <v>924</v>
      </c>
      <c r="B963" s="201" t="s">
        <v>919</v>
      </c>
      <c r="C963" s="155" t="s">
        <v>3673</v>
      </c>
      <c r="D963" s="155" t="s">
        <v>3670</v>
      </c>
      <c r="E963" s="152" t="s">
        <v>926</v>
      </c>
      <c r="F963" s="152" t="s">
        <v>925</v>
      </c>
      <c r="G963" s="250" t="s">
        <v>1064</v>
      </c>
      <c r="H963" s="250" t="s">
        <v>2891</v>
      </c>
      <c r="I963" s="175" t="s">
        <v>927</v>
      </c>
      <c r="J963" s="263" t="s">
        <v>3389</v>
      </c>
      <c r="K963" s="184" t="s">
        <v>3390</v>
      </c>
      <c r="L963" s="3" t="s">
        <v>928</v>
      </c>
      <c r="M963" s="167"/>
      <c r="N963" s="218">
        <v>14.92</v>
      </c>
      <c r="O963" s="219">
        <v>0</v>
      </c>
      <c r="P963" s="219">
        <v>0</v>
      </c>
      <c r="Q963" s="219">
        <v>0</v>
      </c>
      <c r="R963" s="219">
        <v>0</v>
      </c>
      <c r="S963" s="220">
        <v>0</v>
      </c>
      <c r="T963" s="490">
        <f t="shared" si="84"/>
        <v>-14.92</v>
      </c>
      <c r="U963" s="221">
        <f t="shared" si="85"/>
        <v>-1</v>
      </c>
      <c r="V963" s="490">
        <f t="shared" si="86"/>
        <v>0</v>
      </c>
      <c r="W963" s="221" t="str">
        <f t="shared" si="87"/>
        <v/>
      </c>
      <c r="X963" s="490">
        <f t="shared" si="88"/>
        <v>0</v>
      </c>
      <c r="Y963" s="221" t="str">
        <f t="shared" si="89"/>
        <v/>
      </c>
    </row>
    <row r="964" spans="1:25" ht="27" customHeight="1">
      <c r="A964" s="188" t="s">
        <v>929</v>
      </c>
      <c r="B964" s="201" t="s">
        <v>919</v>
      </c>
      <c r="C964" s="155" t="s">
        <v>3673</v>
      </c>
      <c r="D964" s="155" t="s">
        <v>3680</v>
      </c>
      <c r="E964" s="150" t="s">
        <v>931</v>
      </c>
      <c r="F964" s="152" t="s">
        <v>930</v>
      </c>
      <c r="G964" s="250" t="s">
        <v>1061</v>
      </c>
      <c r="H964" s="250" t="s">
        <v>2892</v>
      </c>
      <c r="I964" s="175" t="s">
        <v>2893</v>
      </c>
      <c r="J964" s="263" t="s">
        <v>3389</v>
      </c>
      <c r="K964" s="184" t="s">
        <v>3390</v>
      </c>
      <c r="L964" s="3" t="s">
        <v>928</v>
      </c>
      <c r="M964" s="167"/>
      <c r="N964" s="218">
        <v>0</v>
      </c>
      <c r="O964" s="219">
        <v>0</v>
      </c>
      <c r="P964" s="219">
        <v>0</v>
      </c>
      <c r="Q964" s="219">
        <v>0</v>
      </c>
      <c r="R964" s="219">
        <v>0</v>
      </c>
      <c r="S964" s="220">
        <v>0</v>
      </c>
      <c r="T964" s="490">
        <f t="shared" si="84"/>
        <v>0</v>
      </c>
      <c r="U964" s="221" t="str">
        <f t="shared" si="85"/>
        <v/>
      </c>
      <c r="V964" s="490">
        <f t="shared" si="86"/>
        <v>0</v>
      </c>
      <c r="W964" s="221" t="str">
        <f t="shared" si="87"/>
        <v/>
      </c>
      <c r="X964" s="490">
        <f t="shared" si="88"/>
        <v>0</v>
      </c>
      <c r="Y964" s="221" t="str">
        <f t="shared" si="89"/>
        <v/>
      </c>
    </row>
    <row r="965" spans="1:25" ht="15.75" customHeight="1">
      <c r="A965" s="189" t="s">
        <v>932</v>
      </c>
      <c r="B965" s="200" t="s">
        <v>919</v>
      </c>
      <c r="C965" s="164" t="s">
        <v>3674</v>
      </c>
      <c r="D965" s="164" t="s">
        <v>3672</v>
      </c>
      <c r="E965" s="151" t="s">
        <v>934</v>
      </c>
      <c r="F965" s="151" t="s">
        <v>933</v>
      </c>
      <c r="G965" s="250"/>
      <c r="H965" s="250"/>
      <c r="I965" s="175"/>
      <c r="J965" s="263"/>
      <c r="K965" s="184"/>
      <c r="M965" s="167"/>
      <c r="N965" s="218">
        <v>0</v>
      </c>
      <c r="O965" s="219">
        <v>0</v>
      </c>
      <c r="P965" s="219">
        <v>0</v>
      </c>
      <c r="Q965" s="219">
        <v>0</v>
      </c>
      <c r="R965" s="219">
        <v>0</v>
      </c>
      <c r="S965" s="220">
        <v>0</v>
      </c>
      <c r="T965" s="490">
        <f t="shared" si="84"/>
        <v>0</v>
      </c>
      <c r="U965" s="221" t="str">
        <f t="shared" si="85"/>
        <v/>
      </c>
      <c r="V965" s="490">
        <f t="shared" si="86"/>
        <v>0</v>
      </c>
      <c r="W965" s="221" t="str">
        <f t="shared" si="87"/>
        <v/>
      </c>
      <c r="X965" s="490">
        <f t="shared" si="88"/>
        <v>0</v>
      </c>
      <c r="Y965" s="221" t="str">
        <f t="shared" si="89"/>
        <v/>
      </c>
    </row>
    <row r="966" spans="1:25" ht="15.75" customHeight="1">
      <c r="A966" s="188" t="s">
        <v>935</v>
      </c>
      <c r="B966" s="201" t="s">
        <v>919</v>
      </c>
      <c r="C966" s="155" t="s">
        <v>3674</v>
      </c>
      <c r="D966" s="155" t="s">
        <v>3670</v>
      </c>
      <c r="E966" s="152" t="s">
        <v>934</v>
      </c>
      <c r="F966" s="152" t="s">
        <v>933</v>
      </c>
      <c r="G966" s="250" t="s">
        <v>1074</v>
      </c>
      <c r="H966" s="250" t="s">
        <v>936</v>
      </c>
      <c r="I966" s="175" t="s">
        <v>937</v>
      </c>
      <c r="J966" s="263" t="s">
        <v>3389</v>
      </c>
      <c r="K966" s="184" t="s">
        <v>3390</v>
      </c>
      <c r="L966" s="3" t="s">
        <v>928</v>
      </c>
      <c r="M966" s="167"/>
      <c r="N966" s="218">
        <v>0</v>
      </c>
      <c r="O966" s="219">
        <v>0</v>
      </c>
      <c r="P966" s="219">
        <v>0</v>
      </c>
      <c r="Q966" s="219">
        <v>0</v>
      </c>
      <c r="R966" s="219">
        <v>0</v>
      </c>
      <c r="S966" s="220">
        <v>0</v>
      </c>
      <c r="T966" s="490">
        <f t="shared" si="84"/>
        <v>0</v>
      </c>
      <c r="U966" s="221" t="str">
        <f t="shared" si="85"/>
        <v/>
      </c>
      <c r="V966" s="490">
        <f t="shared" si="86"/>
        <v>0</v>
      </c>
      <c r="W966" s="221" t="str">
        <f t="shared" si="87"/>
        <v/>
      </c>
      <c r="X966" s="490">
        <f t="shared" si="88"/>
        <v>0</v>
      </c>
      <c r="Y966" s="221" t="str">
        <f t="shared" si="89"/>
        <v/>
      </c>
    </row>
    <row r="967" spans="1:25" ht="15.75" customHeight="1">
      <c r="A967" s="189" t="s">
        <v>938</v>
      </c>
      <c r="B967" s="200" t="s">
        <v>919</v>
      </c>
      <c r="C967" s="164" t="s">
        <v>2575</v>
      </c>
      <c r="D967" s="164" t="s">
        <v>3672</v>
      </c>
      <c r="E967" s="151" t="s">
        <v>940</v>
      </c>
      <c r="F967" s="151" t="s">
        <v>939</v>
      </c>
      <c r="G967" s="250"/>
      <c r="H967" s="250"/>
      <c r="I967" s="175"/>
      <c r="J967" s="263"/>
      <c r="K967" s="184"/>
      <c r="M967" s="167"/>
      <c r="N967" s="218">
        <v>0</v>
      </c>
      <c r="O967" s="219">
        <v>0</v>
      </c>
      <c r="P967" s="219">
        <v>0</v>
      </c>
      <c r="Q967" s="219">
        <v>0</v>
      </c>
      <c r="R967" s="219">
        <v>0</v>
      </c>
      <c r="S967" s="220">
        <v>0</v>
      </c>
      <c r="T967" s="490">
        <f t="shared" si="84"/>
        <v>0</v>
      </c>
      <c r="U967" s="221" t="str">
        <f t="shared" si="85"/>
        <v/>
      </c>
      <c r="V967" s="490">
        <f t="shared" si="86"/>
        <v>0</v>
      </c>
      <c r="W967" s="221" t="str">
        <f t="shared" si="87"/>
        <v/>
      </c>
      <c r="X967" s="490">
        <f t="shared" si="88"/>
        <v>0</v>
      </c>
      <c r="Y967" s="221" t="str">
        <f t="shared" si="89"/>
        <v/>
      </c>
    </row>
    <row r="968" spans="1:25" ht="15.75" customHeight="1">
      <c r="A968" s="188" t="s">
        <v>941</v>
      </c>
      <c r="B968" s="201" t="s">
        <v>919</v>
      </c>
      <c r="C968" s="155" t="s">
        <v>2575</v>
      </c>
      <c r="D968" s="155" t="s">
        <v>3670</v>
      </c>
      <c r="E968" s="152" t="s">
        <v>5385</v>
      </c>
      <c r="F968" s="152" t="s">
        <v>5386</v>
      </c>
      <c r="G968" s="250" t="s">
        <v>1066</v>
      </c>
      <c r="H968" s="250" t="s">
        <v>2894</v>
      </c>
      <c r="I968" s="175" t="s">
        <v>942</v>
      </c>
      <c r="J968" s="263" t="s">
        <v>3389</v>
      </c>
      <c r="K968" s="184" t="s">
        <v>3390</v>
      </c>
      <c r="L968" s="3" t="s">
        <v>928</v>
      </c>
      <c r="M968" s="167"/>
      <c r="N968" s="218">
        <v>38866.019999999997</v>
      </c>
      <c r="O968" s="219">
        <v>7200</v>
      </c>
      <c r="P968" s="219">
        <v>18000</v>
      </c>
      <c r="Q968" s="219">
        <v>15000</v>
      </c>
      <c r="R968" s="219">
        <v>15000</v>
      </c>
      <c r="S968" s="220">
        <v>15000</v>
      </c>
      <c r="T968" s="490">
        <f t="shared" si="84"/>
        <v>-23866.019999999997</v>
      </c>
      <c r="U968" s="221">
        <f t="shared" si="85"/>
        <v>-0.61405875878209293</v>
      </c>
      <c r="V968" s="490">
        <f t="shared" si="86"/>
        <v>7800</v>
      </c>
      <c r="W968" s="221">
        <f t="shared" si="87"/>
        <v>1.0833333333333333</v>
      </c>
      <c r="X968" s="490">
        <f t="shared" si="88"/>
        <v>-3000</v>
      </c>
      <c r="Y968" s="221">
        <f t="shared" si="89"/>
        <v>-0.16666666666666666</v>
      </c>
    </row>
    <row r="969" spans="1:25" ht="15.75" customHeight="1">
      <c r="A969" s="188" t="s">
        <v>943</v>
      </c>
      <c r="B969" s="201" t="s">
        <v>919</v>
      </c>
      <c r="C969" s="155" t="s">
        <v>2575</v>
      </c>
      <c r="D969" s="155" t="s">
        <v>3680</v>
      </c>
      <c r="E969" s="152" t="s">
        <v>945</v>
      </c>
      <c r="F969" s="152" t="s">
        <v>944</v>
      </c>
      <c r="G969" s="250" t="s">
        <v>1070</v>
      </c>
      <c r="H969" s="250" t="s">
        <v>2895</v>
      </c>
      <c r="I969" s="175" t="s">
        <v>946</v>
      </c>
      <c r="J969" s="263" t="s">
        <v>3389</v>
      </c>
      <c r="K969" s="184" t="s">
        <v>3390</v>
      </c>
      <c r="L969" s="3" t="s">
        <v>928</v>
      </c>
      <c r="M969" s="167"/>
      <c r="N969" s="218">
        <v>0</v>
      </c>
      <c r="O969" s="219">
        <v>0</v>
      </c>
      <c r="P969" s="219">
        <v>0</v>
      </c>
      <c r="Q969" s="219">
        <v>0</v>
      </c>
      <c r="R969" s="219">
        <v>0</v>
      </c>
      <c r="S969" s="220">
        <v>0</v>
      </c>
      <c r="T969" s="490">
        <f t="shared" ref="T969:T1027" si="90">IF(N969="","",Q969-N969)</f>
        <v>0</v>
      </c>
      <c r="U969" s="221" t="str">
        <f t="shared" ref="U969:U1027" si="91">IF(N969=0,"",T969/N969)</f>
        <v/>
      </c>
      <c r="V969" s="490">
        <f t="shared" ref="V969:V1027" si="92">IF(P969="","",Q969-O969)</f>
        <v>0</v>
      </c>
      <c r="W969" s="221" t="str">
        <f t="shared" ref="W969:W1027" si="93">IF(O969=0,"",V969/O969)</f>
        <v/>
      </c>
      <c r="X969" s="490">
        <f t="shared" ref="X969:X1027" si="94">IF(P969="","",Q969-P969)</f>
        <v>0</v>
      </c>
      <c r="Y969" s="221" t="str">
        <f t="shared" ref="Y969:Y1027" si="95">IF(P969=0,"",X969/P969)</f>
        <v/>
      </c>
    </row>
    <row r="970" spans="1:25" ht="15.75" customHeight="1">
      <c r="A970" s="187" t="s">
        <v>947</v>
      </c>
      <c r="B970" s="213" t="s">
        <v>948</v>
      </c>
      <c r="C970" s="214" t="s">
        <v>3671</v>
      </c>
      <c r="D970" s="214" t="s">
        <v>3672</v>
      </c>
      <c r="E970" s="215" t="s">
        <v>2896</v>
      </c>
      <c r="F970" s="215" t="s">
        <v>949</v>
      </c>
      <c r="G970" s="249"/>
      <c r="H970" s="249"/>
      <c r="I970" s="216"/>
      <c r="J970" s="262"/>
      <c r="K970" s="217"/>
      <c r="L970" s="282"/>
      <c r="M970" s="228"/>
      <c r="N970" s="218">
        <v>0</v>
      </c>
      <c r="O970" s="219">
        <v>0</v>
      </c>
      <c r="P970" s="219">
        <v>0</v>
      </c>
      <c r="Q970" s="219">
        <v>0</v>
      </c>
      <c r="R970" s="219">
        <v>0</v>
      </c>
      <c r="S970" s="220">
        <v>0</v>
      </c>
      <c r="T970" s="490">
        <f t="shared" si="90"/>
        <v>0</v>
      </c>
      <c r="U970" s="221" t="str">
        <f t="shared" si="91"/>
        <v/>
      </c>
      <c r="V970" s="490">
        <f t="shared" si="92"/>
        <v>0</v>
      </c>
      <c r="W970" s="221" t="str">
        <f t="shared" si="93"/>
        <v/>
      </c>
      <c r="X970" s="490">
        <f t="shared" si="94"/>
        <v>0</v>
      </c>
      <c r="Y970" s="221" t="str">
        <f t="shared" si="95"/>
        <v/>
      </c>
    </row>
    <row r="971" spans="1:25" ht="15.75" customHeight="1">
      <c r="A971" s="189" t="s">
        <v>951</v>
      </c>
      <c r="B971" s="200" t="s">
        <v>948</v>
      </c>
      <c r="C971" s="164" t="s">
        <v>3673</v>
      </c>
      <c r="D971" s="164" t="s">
        <v>3672</v>
      </c>
      <c r="E971" s="151" t="s">
        <v>950</v>
      </c>
      <c r="F971" s="151" t="s">
        <v>949</v>
      </c>
      <c r="G971" s="250"/>
      <c r="H971" s="250"/>
      <c r="I971" s="175"/>
      <c r="J971" s="263"/>
      <c r="K971" s="184"/>
      <c r="M971" s="167"/>
      <c r="N971" s="218">
        <v>0</v>
      </c>
      <c r="O971" s="219">
        <v>0</v>
      </c>
      <c r="P971" s="219">
        <v>0</v>
      </c>
      <c r="Q971" s="219">
        <v>0</v>
      </c>
      <c r="R971" s="219">
        <v>0</v>
      </c>
      <c r="S971" s="220">
        <v>0</v>
      </c>
      <c r="T971" s="490">
        <f t="shared" si="90"/>
        <v>0</v>
      </c>
      <c r="U971" s="221" t="str">
        <f t="shared" si="91"/>
        <v/>
      </c>
      <c r="V971" s="490">
        <f t="shared" si="92"/>
        <v>0</v>
      </c>
      <c r="W971" s="221" t="str">
        <f t="shared" si="93"/>
        <v/>
      </c>
      <c r="X971" s="490">
        <f t="shared" si="94"/>
        <v>0</v>
      </c>
      <c r="Y971" s="221" t="str">
        <f t="shared" si="95"/>
        <v/>
      </c>
    </row>
    <row r="972" spans="1:25" ht="27" customHeight="1">
      <c r="A972" s="188" t="s">
        <v>2897</v>
      </c>
      <c r="B972" s="201" t="s">
        <v>948</v>
      </c>
      <c r="C972" s="155" t="s">
        <v>3673</v>
      </c>
      <c r="D972" s="155" t="s">
        <v>3310</v>
      </c>
      <c r="E972" s="152" t="s">
        <v>5383</v>
      </c>
      <c r="F972" s="150" t="s">
        <v>5384</v>
      </c>
      <c r="G972" s="250" t="s">
        <v>2020</v>
      </c>
      <c r="H972" s="250" t="s">
        <v>2898</v>
      </c>
      <c r="I972" s="175" t="s">
        <v>2899</v>
      </c>
      <c r="J972" s="263" t="s">
        <v>954</v>
      </c>
      <c r="K972" s="184" t="s">
        <v>959</v>
      </c>
      <c r="L972" s="3" t="s">
        <v>953</v>
      </c>
      <c r="M972" s="167"/>
      <c r="N972" s="218">
        <v>0</v>
      </c>
      <c r="O972" s="219">
        <v>0</v>
      </c>
      <c r="P972" s="219">
        <v>0</v>
      </c>
      <c r="Q972" s="219">
        <v>0</v>
      </c>
      <c r="R972" s="219">
        <v>0</v>
      </c>
      <c r="S972" s="220">
        <v>0</v>
      </c>
      <c r="T972" s="490">
        <f t="shared" si="90"/>
        <v>0</v>
      </c>
      <c r="U972" s="221" t="str">
        <f t="shared" si="91"/>
        <v/>
      </c>
      <c r="V972" s="490">
        <f t="shared" si="92"/>
        <v>0</v>
      </c>
      <c r="W972" s="221" t="str">
        <f t="shared" si="93"/>
        <v/>
      </c>
      <c r="X972" s="490">
        <f t="shared" si="94"/>
        <v>0</v>
      </c>
      <c r="Y972" s="221" t="str">
        <f t="shared" si="95"/>
        <v/>
      </c>
    </row>
    <row r="973" spans="1:25" ht="27" customHeight="1">
      <c r="A973" s="188" t="s">
        <v>2900</v>
      </c>
      <c r="B973" s="201" t="s">
        <v>948</v>
      </c>
      <c r="C973" s="155" t="s">
        <v>3673</v>
      </c>
      <c r="D973" s="155" t="s">
        <v>1735</v>
      </c>
      <c r="E973" s="152" t="s">
        <v>2901</v>
      </c>
      <c r="F973" s="150" t="s">
        <v>2902</v>
      </c>
      <c r="G973" s="250" t="s">
        <v>2023</v>
      </c>
      <c r="H973" s="250" t="s">
        <v>2903</v>
      </c>
      <c r="I973" s="175" t="s">
        <v>2904</v>
      </c>
      <c r="J973" s="263" t="s">
        <v>954</v>
      </c>
      <c r="K973" s="184" t="s">
        <v>959</v>
      </c>
      <c r="L973" s="3" t="s">
        <v>953</v>
      </c>
      <c r="M973" s="167"/>
      <c r="N973" s="218">
        <v>53672.59</v>
      </c>
      <c r="O973" s="219">
        <v>0</v>
      </c>
      <c r="P973" s="219">
        <v>17465.2</v>
      </c>
      <c r="Q973" s="219">
        <v>0</v>
      </c>
      <c r="R973" s="219">
        <v>0</v>
      </c>
      <c r="S973" s="220">
        <v>0</v>
      </c>
      <c r="T973" s="490">
        <f t="shared" si="90"/>
        <v>-53672.59</v>
      </c>
      <c r="U973" s="221">
        <f t="shared" si="91"/>
        <v>-1</v>
      </c>
      <c r="V973" s="490">
        <f t="shared" si="92"/>
        <v>0</v>
      </c>
      <c r="W973" s="221" t="str">
        <f t="shared" si="93"/>
        <v/>
      </c>
      <c r="X973" s="490">
        <f t="shared" si="94"/>
        <v>-17465.2</v>
      </c>
      <c r="Y973" s="221">
        <f t="shared" si="95"/>
        <v>-1</v>
      </c>
    </row>
    <row r="974" spans="1:25" ht="36.75" customHeight="1">
      <c r="A974" s="188" t="s">
        <v>2905</v>
      </c>
      <c r="B974" s="201" t="s">
        <v>948</v>
      </c>
      <c r="C974" s="155" t="s">
        <v>3673</v>
      </c>
      <c r="D974" s="155" t="s">
        <v>1736</v>
      </c>
      <c r="E974" s="152" t="s">
        <v>2906</v>
      </c>
      <c r="F974" s="150" t="s">
        <v>2907</v>
      </c>
      <c r="G974" s="250" t="s">
        <v>2025</v>
      </c>
      <c r="H974" s="250" t="s">
        <v>2908</v>
      </c>
      <c r="I974" s="175" t="s">
        <v>3732</v>
      </c>
      <c r="J974" s="263" t="s">
        <v>954</v>
      </c>
      <c r="K974" s="184" t="s">
        <v>959</v>
      </c>
      <c r="L974" s="3" t="s">
        <v>953</v>
      </c>
      <c r="M974" s="167"/>
      <c r="N974" s="218">
        <v>829.28</v>
      </c>
      <c r="O974" s="219">
        <v>0</v>
      </c>
      <c r="P974" s="219">
        <v>1701.28</v>
      </c>
      <c r="Q974" s="219">
        <v>0</v>
      </c>
      <c r="R974" s="219">
        <v>0</v>
      </c>
      <c r="S974" s="220">
        <v>0</v>
      </c>
      <c r="T974" s="490">
        <f t="shared" si="90"/>
        <v>-829.28</v>
      </c>
      <c r="U974" s="221">
        <f t="shared" si="91"/>
        <v>-1</v>
      </c>
      <c r="V974" s="490">
        <f t="shared" si="92"/>
        <v>0</v>
      </c>
      <c r="W974" s="221" t="str">
        <f t="shared" si="93"/>
        <v/>
      </c>
      <c r="X974" s="490">
        <f t="shared" si="94"/>
        <v>-1701.28</v>
      </c>
      <c r="Y974" s="221">
        <f t="shared" si="95"/>
        <v>-1</v>
      </c>
    </row>
    <row r="975" spans="1:25" ht="36.75" customHeight="1">
      <c r="A975" s="188" t="s">
        <v>3733</v>
      </c>
      <c r="B975" s="201" t="s">
        <v>948</v>
      </c>
      <c r="C975" s="155" t="s">
        <v>3673</v>
      </c>
      <c r="D975" s="155" t="s">
        <v>2910</v>
      </c>
      <c r="E975" s="152" t="s">
        <v>3734</v>
      </c>
      <c r="F975" s="150" t="s">
        <v>3735</v>
      </c>
      <c r="G975" s="250" t="s">
        <v>2027</v>
      </c>
      <c r="H975" s="250" t="s">
        <v>3736</v>
      </c>
      <c r="I975" s="175" t="s">
        <v>3737</v>
      </c>
      <c r="J975" s="263" t="s">
        <v>954</v>
      </c>
      <c r="K975" s="184" t="s">
        <v>959</v>
      </c>
      <c r="L975" s="3" t="s">
        <v>953</v>
      </c>
      <c r="M975" s="167"/>
      <c r="N975" s="218">
        <v>112.85</v>
      </c>
      <c r="O975" s="219">
        <v>0</v>
      </c>
      <c r="P975" s="219">
        <v>809.85</v>
      </c>
      <c r="Q975" s="219">
        <v>0</v>
      </c>
      <c r="R975" s="219">
        <v>0</v>
      </c>
      <c r="S975" s="220">
        <v>0</v>
      </c>
      <c r="T975" s="490">
        <f t="shared" si="90"/>
        <v>-112.85</v>
      </c>
      <c r="U975" s="221">
        <f t="shared" si="91"/>
        <v>-1</v>
      </c>
      <c r="V975" s="490">
        <f t="shared" si="92"/>
        <v>0</v>
      </c>
      <c r="W975" s="221" t="str">
        <f t="shared" si="93"/>
        <v/>
      </c>
      <c r="X975" s="490">
        <f t="shared" si="94"/>
        <v>-809.85</v>
      </c>
      <c r="Y975" s="221">
        <f t="shared" si="95"/>
        <v>-1</v>
      </c>
    </row>
    <row r="976" spans="1:25" ht="36.75" customHeight="1">
      <c r="A976" s="188" t="s">
        <v>3738</v>
      </c>
      <c r="B976" s="201" t="s">
        <v>948</v>
      </c>
      <c r="C976" s="155" t="s">
        <v>3673</v>
      </c>
      <c r="D976" s="155" t="s">
        <v>2574</v>
      </c>
      <c r="E976" s="152" t="s">
        <v>3739</v>
      </c>
      <c r="F976" s="150" t="s">
        <v>3740</v>
      </c>
      <c r="G976" s="250" t="s">
        <v>2029</v>
      </c>
      <c r="H976" s="250" t="s">
        <v>3741</v>
      </c>
      <c r="I976" s="175" t="s">
        <v>3742</v>
      </c>
      <c r="J976" s="263" t="s">
        <v>954</v>
      </c>
      <c r="K976" s="184" t="s">
        <v>959</v>
      </c>
      <c r="L976" s="3" t="s">
        <v>953</v>
      </c>
      <c r="M976" s="167"/>
      <c r="N976" s="218">
        <v>10518.15</v>
      </c>
      <c r="O976" s="219">
        <v>0</v>
      </c>
      <c r="P976" s="219">
        <v>16.16</v>
      </c>
      <c r="Q976" s="219">
        <v>0</v>
      </c>
      <c r="R976" s="219">
        <v>0</v>
      </c>
      <c r="S976" s="220">
        <v>0</v>
      </c>
      <c r="T976" s="490">
        <f t="shared" si="90"/>
        <v>-10518.15</v>
      </c>
      <c r="U976" s="221">
        <f t="shared" si="91"/>
        <v>-1</v>
      </c>
      <c r="V976" s="490">
        <f t="shared" si="92"/>
        <v>0</v>
      </c>
      <c r="W976" s="221" t="str">
        <f t="shared" si="93"/>
        <v/>
      </c>
      <c r="X976" s="490">
        <f t="shared" si="94"/>
        <v>-16.16</v>
      </c>
      <c r="Y976" s="221">
        <f t="shared" si="95"/>
        <v>-1</v>
      </c>
    </row>
    <row r="977" spans="1:25" ht="36.75" customHeight="1">
      <c r="A977" s="188" t="s">
        <v>3743</v>
      </c>
      <c r="B977" s="201" t="s">
        <v>948</v>
      </c>
      <c r="C977" s="155" t="s">
        <v>3673</v>
      </c>
      <c r="D977" s="155" t="s">
        <v>2911</v>
      </c>
      <c r="E977" s="152" t="s">
        <v>3744</v>
      </c>
      <c r="F977" s="150" t="s">
        <v>3745</v>
      </c>
      <c r="G977" s="250" t="s">
        <v>2032</v>
      </c>
      <c r="H977" s="250" t="s">
        <v>3746</v>
      </c>
      <c r="I977" s="175" t="s">
        <v>3747</v>
      </c>
      <c r="J977" s="263" t="s">
        <v>954</v>
      </c>
      <c r="K977" s="184" t="s">
        <v>959</v>
      </c>
      <c r="L977" s="3" t="s">
        <v>953</v>
      </c>
      <c r="M977" s="167"/>
      <c r="N977" s="218">
        <v>2937955.96</v>
      </c>
      <c r="O977" s="219">
        <v>0</v>
      </c>
      <c r="P977" s="219">
        <v>749287.13</v>
      </c>
      <c r="Q977" s="219">
        <v>0</v>
      </c>
      <c r="R977" s="219">
        <v>0</v>
      </c>
      <c r="S977" s="220">
        <v>0</v>
      </c>
      <c r="T977" s="490">
        <f t="shared" si="90"/>
        <v>-2937955.96</v>
      </c>
      <c r="U977" s="221">
        <f t="shared" si="91"/>
        <v>-1</v>
      </c>
      <c r="V977" s="490">
        <f t="shared" si="92"/>
        <v>0</v>
      </c>
      <c r="W977" s="221" t="str">
        <f t="shared" si="93"/>
        <v/>
      </c>
      <c r="X977" s="490">
        <f t="shared" si="94"/>
        <v>-749287.13</v>
      </c>
      <c r="Y977" s="221">
        <f t="shared" si="95"/>
        <v>-1</v>
      </c>
    </row>
    <row r="978" spans="1:25" ht="18.75" customHeight="1">
      <c r="A978" s="188" t="s">
        <v>3748</v>
      </c>
      <c r="B978" s="201" t="s">
        <v>948</v>
      </c>
      <c r="C978" s="155" t="s">
        <v>3673</v>
      </c>
      <c r="D978" s="155" t="s">
        <v>2913</v>
      </c>
      <c r="E978" s="152" t="s">
        <v>3749</v>
      </c>
      <c r="F978" s="152" t="s">
        <v>3750</v>
      </c>
      <c r="G978" s="250" t="s">
        <v>2034</v>
      </c>
      <c r="H978" s="250" t="s">
        <v>3751</v>
      </c>
      <c r="I978" s="175" t="s">
        <v>952</v>
      </c>
      <c r="J978" s="263" t="s">
        <v>954</v>
      </c>
      <c r="K978" s="184" t="s">
        <v>959</v>
      </c>
      <c r="L978" s="3" t="s">
        <v>953</v>
      </c>
      <c r="M978" s="167"/>
      <c r="N978" s="218">
        <v>4630835.2699999996</v>
      </c>
      <c r="O978" s="219">
        <v>0</v>
      </c>
      <c r="P978" s="219">
        <v>1817290.4300000002</v>
      </c>
      <c r="Q978" s="219">
        <v>0</v>
      </c>
      <c r="R978" s="219">
        <v>0</v>
      </c>
      <c r="S978" s="220">
        <v>0</v>
      </c>
      <c r="T978" s="490">
        <f t="shared" si="90"/>
        <v>-4630835.2699999996</v>
      </c>
      <c r="U978" s="221">
        <f t="shared" si="91"/>
        <v>-1</v>
      </c>
      <c r="V978" s="490">
        <f t="shared" si="92"/>
        <v>0</v>
      </c>
      <c r="W978" s="221" t="str">
        <f t="shared" si="93"/>
        <v/>
      </c>
      <c r="X978" s="490">
        <f t="shared" si="94"/>
        <v>-1817290.4300000002</v>
      </c>
      <c r="Y978" s="221">
        <f t="shared" si="95"/>
        <v>-1</v>
      </c>
    </row>
    <row r="979" spans="1:25" ht="18.75" customHeight="1">
      <c r="A979" s="188" t="s">
        <v>955</v>
      </c>
      <c r="B979" s="201" t="s">
        <v>948</v>
      </c>
      <c r="C979" s="155" t="s">
        <v>3673</v>
      </c>
      <c r="D979" s="155" t="s">
        <v>3680</v>
      </c>
      <c r="E979" s="152" t="s">
        <v>957</v>
      </c>
      <c r="F979" s="152" t="s">
        <v>956</v>
      </c>
      <c r="G979" s="250" t="s">
        <v>564</v>
      </c>
      <c r="H979" s="250" t="s">
        <v>958</v>
      </c>
      <c r="I979" s="175" t="s">
        <v>959</v>
      </c>
      <c r="J979" s="263" t="s">
        <v>954</v>
      </c>
      <c r="K979" s="184" t="s">
        <v>959</v>
      </c>
      <c r="L979" s="3" t="s">
        <v>953</v>
      </c>
      <c r="M979" s="167"/>
      <c r="N979" s="218">
        <v>194.12</v>
      </c>
      <c r="O979" s="219">
        <v>0</v>
      </c>
      <c r="P979" s="219">
        <v>189.02</v>
      </c>
      <c r="Q979" s="219">
        <v>0</v>
      </c>
      <c r="R979" s="219">
        <v>0</v>
      </c>
      <c r="S979" s="220">
        <v>0</v>
      </c>
      <c r="T979" s="490">
        <f t="shared" si="90"/>
        <v>-194.12</v>
      </c>
      <c r="U979" s="221">
        <f t="shared" si="91"/>
        <v>-1</v>
      </c>
      <c r="V979" s="490">
        <f t="shared" si="92"/>
        <v>0</v>
      </c>
      <c r="W979" s="221" t="str">
        <f t="shared" si="93"/>
        <v/>
      </c>
      <c r="X979" s="490">
        <f t="shared" si="94"/>
        <v>-189.02</v>
      </c>
      <c r="Y979" s="221">
        <f t="shared" si="95"/>
        <v>-1</v>
      </c>
    </row>
    <row r="980" spans="1:25" ht="18.75" customHeight="1">
      <c r="A980" s="188" t="s">
        <v>960</v>
      </c>
      <c r="B980" s="201" t="s">
        <v>948</v>
      </c>
      <c r="C980" s="155" t="s">
        <v>3673</v>
      </c>
      <c r="D980" s="155" t="s">
        <v>3082</v>
      </c>
      <c r="E980" s="152" t="s">
        <v>961</v>
      </c>
      <c r="F980" s="152" t="s">
        <v>2194</v>
      </c>
      <c r="G980" s="250" t="s">
        <v>564</v>
      </c>
      <c r="H980" s="250" t="s">
        <v>958</v>
      </c>
      <c r="I980" s="175" t="s">
        <v>959</v>
      </c>
      <c r="J980" s="263" t="s">
        <v>954</v>
      </c>
      <c r="K980" s="184" t="s">
        <v>959</v>
      </c>
      <c r="L980" s="3" t="s">
        <v>953</v>
      </c>
      <c r="M980" s="167"/>
      <c r="N980" s="218">
        <v>34315.72</v>
      </c>
      <c r="O980" s="219">
        <v>0</v>
      </c>
      <c r="P980" s="219">
        <v>12406.89</v>
      </c>
      <c r="Q980" s="219">
        <v>0</v>
      </c>
      <c r="R980" s="219">
        <v>0</v>
      </c>
      <c r="S980" s="220">
        <v>0</v>
      </c>
      <c r="T980" s="490">
        <f t="shared" si="90"/>
        <v>-34315.72</v>
      </c>
      <c r="U980" s="221">
        <f t="shared" si="91"/>
        <v>-1</v>
      </c>
      <c r="V980" s="490">
        <f t="shared" si="92"/>
        <v>0</v>
      </c>
      <c r="W980" s="221" t="str">
        <f t="shared" si="93"/>
        <v/>
      </c>
      <c r="X980" s="490">
        <f t="shared" si="94"/>
        <v>-12406.89</v>
      </c>
      <c r="Y980" s="221">
        <f t="shared" si="95"/>
        <v>-1</v>
      </c>
    </row>
    <row r="981" spans="1:25" ht="18.75" customHeight="1">
      <c r="A981" s="189" t="s">
        <v>962</v>
      </c>
      <c r="B981" s="200" t="s">
        <v>948</v>
      </c>
      <c r="C981" s="164" t="s">
        <v>3674</v>
      </c>
      <c r="D981" s="164" t="s">
        <v>3672</v>
      </c>
      <c r="E981" s="151" t="s">
        <v>964</v>
      </c>
      <c r="F981" s="151" t="s">
        <v>963</v>
      </c>
      <c r="G981" s="250"/>
      <c r="H981" s="250"/>
      <c r="I981" s="175"/>
      <c r="J981" s="263"/>
      <c r="K981" s="184"/>
      <c r="M981" s="167"/>
      <c r="N981" s="218">
        <v>0</v>
      </c>
      <c r="O981" s="219">
        <v>0</v>
      </c>
      <c r="P981" s="219">
        <v>0</v>
      </c>
      <c r="Q981" s="219">
        <v>0</v>
      </c>
      <c r="R981" s="219">
        <v>0</v>
      </c>
      <c r="S981" s="220">
        <v>0</v>
      </c>
      <c r="T981" s="490">
        <f t="shared" si="90"/>
        <v>0</v>
      </c>
      <c r="U981" s="221" t="str">
        <f t="shared" si="91"/>
        <v/>
      </c>
      <c r="V981" s="490">
        <f t="shared" si="92"/>
        <v>0</v>
      </c>
      <c r="W981" s="221" t="str">
        <f t="shared" si="93"/>
        <v/>
      </c>
      <c r="X981" s="490">
        <f t="shared" si="94"/>
        <v>0</v>
      </c>
      <c r="Y981" s="221" t="str">
        <f t="shared" si="95"/>
        <v/>
      </c>
    </row>
    <row r="982" spans="1:25" ht="22.5">
      <c r="A982" s="188" t="s">
        <v>3752</v>
      </c>
      <c r="B982" s="201" t="s">
        <v>948</v>
      </c>
      <c r="C982" s="155" t="s">
        <v>3674</v>
      </c>
      <c r="D982" s="155" t="s">
        <v>3310</v>
      </c>
      <c r="E982" s="152" t="s">
        <v>5381</v>
      </c>
      <c r="F982" s="152" t="s">
        <v>5382</v>
      </c>
      <c r="G982" s="250" t="s">
        <v>2045</v>
      </c>
      <c r="H982" s="250" t="s">
        <v>3753</v>
      </c>
      <c r="I982" s="175" t="s">
        <v>3754</v>
      </c>
      <c r="J982" s="263" t="s">
        <v>954</v>
      </c>
      <c r="K982" s="184" t="s">
        <v>959</v>
      </c>
      <c r="L982" s="3" t="s">
        <v>953</v>
      </c>
      <c r="M982" s="167"/>
      <c r="N982" s="218">
        <v>0</v>
      </c>
      <c r="O982" s="219">
        <v>0</v>
      </c>
      <c r="P982" s="219">
        <v>0</v>
      </c>
      <c r="Q982" s="219">
        <v>0</v>
      </c>
      <c r="R982" s="219">
        <v>0</v>
      </c>
      <c r="S982" s="220">
        <v>0</v>
      </c>
      <c r="T982" s="490">
        <f t="shared" si="90"/>
        <v>0</v>
      </c>
      <c r="U982" s="221" t="str">
        <f t="shared" si="91"/>
        <v/>
      </c>
      <c r="V982" s="490">
        <f t="shared" si="92"/>
        <v>0</v>
      </c>
      <c r="W982" s="221" t="str">
        <f t="shared" si="93"/>
        <v/>
      </c>
      <c r="X982" s="490">
        <f t="shared" si="94"/>
        <v>0</v>
      </c>
      <c r="Y982" s="221" t="str">
        <f t="shared" si="95"/>
        <v/>
      </c>
    </row>
    <row r="983" spans="1:25" ht="22.5">
      <c r="A983" s="188" t="s">
        <v>3755</v>
      </c>
      <c r="B983" s="201" t="s">
        <v>948</v>
      </c>
      <c r="C983" s="155" t="s">
        <v>3674</v>
      </c>
      <c r="D983" s="155" t="s">
        <v>1735</v>
      </c>
      <c r="E983" s="152" t="s">
        <v>3756</v>
      </c>
      <c r="F983" s="152" t="s">
        <v>3757</v>
      </c>
      <c r="G983" s="250" t="s">
        <v>2048</v>
      </c>
      <c r="H983" s="250" t="s">
        <v>3758</v>
      </c>
      <c r="I983" s="175" t="s">
        <v>3759</v>
      </c>
      <c r="J983" s="263" t="s">
        <v>954</v>
      </c>
      <c r="K983" s="184" t="s">
        <v>959</v>
      </c>
      <c r="L983" s="3" t="s">
        <v>953</v>
      </c>
      <c r="M983" s="167"/>
      <c r="N983" s="218">
        <v>17989.18</v>
      </c>
      <c r="O983" s="219">
        <v>0</v>
      </c>
      <c r="P983" s="219">
        <v>346.67</v>
      </c>
      <c r="Q983" s="219">
        <v>0</v>
      </c>
      <c r="R983" s="219">
        <v>0</v>
      </c>
      <c r="S983" s="220">
        <v>0</v>
      </c>
      <c r="T983" s="490">
        <f t="shared" si="90"/>
        <v>-17989.18</v>
      </c>
      <c r="U983" s="221">
        <f t="shared" si="91"/>
        <v>-1</v>
      </c>
      <c r="V983" s="490">
        <f t="shared" si="92"/>
        <v>0</v>
      </c>
      <c r="W983" s="221" t="str">
        <f t="shared" si="93"/>
        <v/>
      </c>
      <c r="X983" s="490">
        <f t="shared" si="94"/>
        <v>-346.67</v>
      </c>
      <c r="Y983" s="221">
        <f t="shared" si="95"/>
        <v>-1</v>
      </c>
    </row>
    <row r="984" spans="1:25" ht="26.25" customHeight="1">
      <c r="A984" s="188" t="s">
        <v>3760</v>
      </c>
      <c r="B984" s="201" t="s">
        <v>948</v>
      </c>
      <c r="C984" s="155" t="s">
        <v>3674</v>
      </c>
      <c r="D984" s="155" t="s">
        <v>1736</v>
      </c>
      <c r="E984" s="152" t="s">
        <v>3761</v>
      </c>
      <c r="F984" s="152" t="s">
        <v>3762</v>
      </c>
      <c r="G984" s="250" t="s">
        <v>552</v>
      </c>
      <c r="H984" s="250" t="s">
        <v>3763</v>
      </c>
      <c r="I984" s="175" t="s">
        <v>3764</v>
      </c>
      <c r="J984" s="263" t="s">
        <v>954</v>
      </c>
      <c r="K984" s="184" t="s">
        <v>959</v>
      </c>
      <c r="L984" s="3" t="s">
        <v>953</v>
      </c>
      <c r="M984" s="167"/>
      <c r="N984" s="218">
        <v>31223.81</v>
      </c>
      <c r="O984" s="219">
        <v>0</v>
      </c>
      <c r="P984" s="219">
        <v>324.88</v>
      </c>
      <c r="Q984" s="219">
        <v>0</v>
      </c>
      <c r="R984" s="219">
        <v>0</v>
      </c>
      <c r="S984" s="220">
        <v>0</v>
      </c>
      <c r="T984" s="490">
        <f t="shared" si="90"/>
        <v>-31223.81</v>
      </c>
      <c r="U984" s="221">
        <f t="shared" si="91"/>
        <v>-1</v>
      </c>
      <c r="V984" s="490">
        <f t="shared" si="92"/>
        <v>0</v>
      </c>
      <c r="W984" s="221" t="str">
        <f t="shared" si="93"/>
        <v/>
      </c>
      <c r="X984" s="490">
        <f t="shared" si="94"/>
        <v>-324.88</v>
      </c>
      <c r="Y984" s="221">
        <f t="shared" si="95"/>
        <v>-1</v>
      </c>
    </row>
    <row r="985" spans="1:25" ht="26.25" customHeight="1">
      <c r="A985" s="188" t="s">
        <v>3765</v>
      </c>
      <c r="B985" s="201" t="s">
        <v>948</v>
      </c>
      <c r="C985" s="155" t="s">
        <v>3674</v>
      </c>
      <c r="D985" s="155" t="s">
        <v>2910</v>
      </c>
      <c r="E985" s="152" t="s">
        <v>3766</v>
      </c>
      <c r="F985" s="152" t="s">
        <v>3767</v>
      </c>
      <c r="G985" s="250" t="s">
        <v>554</v>
      </c>
      <c r="H985" s="250" t="s">
        <v>3768</v>
      </c>
      <c r="I985" s="175" t="s">
        <v>3769</v>
      </c>
      <c r="J985" s="263" t="s">
        <v>954</v>
      </c>
      <c r="K985" s="184" t="s">
        <v>959</v>
      </c>
      <c r="L985" s="3" t="s">
        <v>953</v>
      </c>
      <c r="M985" s="167"/>
      <c r="N985" s="218">
        <v>34109.67</v>
      </c>
      <c r="O985" s="219">
        <v>0</v>
      </c>
      <c r="P985" s="219">
        <v>0</v>
      </c>
      <c r="Q985" s="219">
        <v>0</v>
      </c>
      <c r="R985" s="219">
        <v>0</v>
      </c>
      <c r="S985" s="220">
        <v>0</v>
      </c>
      <c r="T985" s="490">
        <f t="shared" si="90"/>
        <v>-34109.67</v>
      </c>
      <c r="U985" s="221">
        <f t="shared" si="91"/>
        <v>-1</v>
      </c>
      <c r="V985" s="490">
        <f t="shared" si="92"/>
        <v>0</v>
      </c>
      <c r="W985" s="221" t="str">
        <f t="shared" si="93"/>
        <v/>
      </c>
      <c r="X985" s="490">
        <f t="shared" si="94"/>
        <v>0</v>
      </c>
      <c r="Y985" s="221" t="str">
        <f t="shared" si="95"/>
        <v/>
      </c>
    </row>
    <row r="986" spans="1:25" ht="26.25" customHeight="1">
      <c r="A986" s="188" t="s">
        <v>3770</v>
      </c>
      <c r="B986" s="201" t="s">
        <v>948</v>
      </c>
      <c r="C986" s="155" t="s">
        <v>3674</v>
      </c>
      <c r="D986" s="155" t="s">
        <v>2574</v>
      </c>
      <c r="E986" s="152" t="s">
        <v>3771</v>
      </c>
      <c r="F986" s="152" t="s">
        <v>3772</v>
      </c>
      <c r="G986" s="250" t="s">
        <v>556</v>
      </c>
      <c r="H986" s="250" t="s">
        <v>3773</v>
      </c>
      <c r="I986" s="175" t="s">
        <v>3774</v>
      </c>
      <c r="J986" s="263" t="s">
        <v>954</v>
      </c>
      <c r="K986" s="184" t="s">
        <v>959</v>
      </c>
      <c r="L986" s="3" t="s">
        <v>953</v>
      </c>
      <c r="M986" s="167"/>
      <c r="N986" s="218">
        <v>0</v>
      </c>
      <c r="O986" s="219">
        <v>0</v>
      </c>
      <c r="P986" s="219">
        <v>0</v>
      </c>
      <c r="Q986" s="219">
        <v>0</v>
      </c>
      <c r="R986" s="219">
        <v>0</v>
      </c>
      <c r="S986" s="220">
        <v>0</v>
      </c>
      <c r="T986" s="490">
        <f t="shared" si="90"/>
        <v>0</v>
      </c>
      <c r="U986" s="221" t="str">
        <f t="shared" si="91"/>
        <v/>
      </c>
      <c r="V986" s="490">
        <f t="shared" si="92"/>
        <v>0</v>
      </c>
      <c r="W986" s="221" t="str">
        <f t="shared" si="93"/>
        <v/>
      </c>
      <c r="X986" s="490">
        <f t="shared" si="94"/>
        <v>0</v>
      </c>
      <c r="Y986" s="221" t="str">
        <f t="shared" si="95"/>
        <v/>
      </c>
    </row>
    <row r="987" spans="1:25" ht="26.25" customHeight="1">
      <c r="A987" s="188" t="s">
        <v>3775</v>
      </c>
      <c r="B987" s="201" t="s">
        <v>948</v>
      </c>
      <c r="C987" s="155" t="s">
        <v>3674</v>
      </c>
      <c r="D987" s="155" t="s">
        <v>2911</v>
      </c>
      <c r="E987" s="152" t="s">
        <v>3776</v>
      </c>
      <c r="F987" s="152" t="s">
        <v>3777</v>
      </c>
      <c r="G987" s="250" t="s">
        <v>559</v>
      </c>
      <c r="H987" s="250" t="s">
        <v>4264</v>
      </c>
      <c r="I987" s="175" t="s">
        <v>4265</v>
      </c>
      <c r="J987" s="263" t="s">
        <v>954</v>
      </c>
      <c r="K987" s="184" t="s">
        <v>959</v>
      </c>
      <c r="L987" s="3" t="s">
        <v>953</v>
      </c>
      <c r="M987" s="167"/>
      <c r="N987" s="218">
        <v>1343569.54</v>
      </c>
      <c r="O987" s="219">
        <v>0</v>
      </c>
      <c r="P987" s="219">
        <v>20236.739999999998</v>
      </c>
      <c r="Q987" s="219">
        <v>0</v>
      </c>
      <c r="R987" s="219">
        <v>0</v>
      </c>
      <c r="S987" s="220">
        <v>0</v>
      </c>
      <c r="T987" s="490">
        <f t="shared" si="90"/>
        <v>-1343569.54</v>
      </c>
      <c r="U987" s="221">
        <f t="shared" si="91"/>
        <v>-1</v>
      </c>
      <c r="V987" s="490">
        <f t="shared" si="92"/>
        <v>0</v>
      </c>
      <c r="W987" s="221" t="str">
        <f t="shared" si="93"/>
        <v/>
      </c>
      <c r="X987" s="490">
        <f t="shared" si="94"/>
        <v>-20236.739999999998</v>
      </c>
      <c r="Y987" s="221">
        <f t="shared" si="95"/>
        <v>-1</v>
      </c>
    </row>
    <row r="988" spans="1:25" ht="18.75" customHeight="1">
      <c r="A988" s="188" t="s">
        <v>4266</v>
      </c>
      <c r="B988" s="201" t="s">
        <v>948</v>
      </c>
      <c r="C988" s="155" t="s">
        <v>3674</v>
      </c>
      <c r="D988" s="155" t="s">
        <v>2913</v>
      </c>
      <c r="E988" s="152" t="s">
        <v>4267</v>
      </c>
      <c r="F988" s="152" t="s">
        <v>4268</v>
      </c>
      <c r="G988" s="250" t="s">
        <v>561</v>
      </c>
      <c r="H988" s="250" t="s">
        <v>965</v>
      </c>
      <c r="I988" s="175" t="s">
        <v>966</v>
      </c>
      <c r="J988" s="263" t="s">
        <v>954</v>
      </c>
      <c r="K988" s="184" t="s">
        <v>959</v>
      </c>
      <c r="L988" s="3" t="s">
        <v>953</v>
      </c>
      <c r="M988" s="167"/>
      <c r="N988" s="218">
        <v>1474411.36</v>
      </c>
      <c r="O988" s="219">
        <v>0</v>
      </c>
      <c r="P988" s="219">
        <v>1381.5</v>
      </c>
      <c r="Q988" s="219">
        <v>0</v>
      </c>
      <c r="R988" s="219">
        <v>0</v>
      </c>
      <c r="S988" s="220">
        <v>0</v>
      </c>
      <c r="T988" s="490">
        <f t="shared" si="90"/>
        <v>-1474411.36</v>
      </c>
      <c r="U988" s="221">
        <f t="shared" si="91"/>
        <v>-1</v>
      </c>
      <c r="V988" s="490">
        <f t="shared" si="92"/>
        <v>0</v>
      </c>
      <c r="W988" s="221" t="str">
        <f t="shared" si="93"/>
        <v/>
      </c>
      <c r="X988" s="490">
        <f t="shared" si="94"/>
        <v>-1381.5</v>
      </c>
      <c r="Y988" s="221">
        <f t="shared" si="95"/>
        <v>-1</v>
      </c>
    </row>
    <row r="989" spans="1:25" ht="18.75" customHeight="1">
      <c r="A989" s="189" t="s">
        <v>967</v>
      </c>
      <c r="B989" s="200" t="s">
        <v>948</v>
      </c>
      <c r="C989" s="164" t="s">
        <v>3676</v>
      </c>
      <c r="D989" s="164" t="s">
        <v>3672</v>
      </c>
      <c r="E989" s="151" t="s">
        <v>969</v>
      </c>
      <c r="F989" s="151" t="s">
        <v>968</v>
      </c>
      <c r="G989" s="250"/>
      <c r="H989" s="250"/>
      <c r="I989" s="175"/>
      <c r="J989" s="263"/>
      <c r="K989" s="184"/>
      <c r="M989" s="167"/>
      <c r="N989" s="218">
        <v>0</v>
      </c>
      <c r="O989" s="219">
        <v>0</v>
      </c>
      <c r="P989" s="219">
        <v>0</v>
      </c>
      <c r="Q989" s="219">
        <v>0</v>
      </c>
      <c r="R989" s="219">
        <v>0</v>
      </c>
      <c r="S989" s="220">
        <v>0</v>
      </c>
      <c r="T989" s="490">
        <f t="shared" si="90"/>
        <v>0</v>
      </c>
      <c r="U989" s="221" t="str">
        <f t="shared" si="91"/>
        <v/>
      </c>
      <c r="V989" s="490">
        <f t="shared" si="92"/>
        <v>0</v>
      </c>
      <c r="W989" s="221" t="str">
        <f t="shared" si="93"/>
        <v/>
      </c>
      <c r="X989" s="490">
        <f t="shared" si="94"/>
        <v>0</v>
      </c>
      <c r="Y989" s="221" t="str">
        <f t="shared" si="95"/>
        <v/>
      </c>
    </row>
    <row r="990" spans="1:25" ht="18.75" customHeight="1">
      <c r="A990" s="188" t="s">
        <v>970</v>
      </c>
      <c r="B990" s="201" t="s">
        <v>948</v>
      </c>
      <c r="C990" s="155" t="s">
        <v>3676</v>
      </c>
      <c r="D990" s="155" t="s">
        <v>3670</v>
      </c>
      <c r="E990" s="152" t="s">
        <v>972</v>
      </c>
      <c r="F990" s="152" t="s">
        <v>971</v>
      </c>
      <c r="G990" s="250" t="s">
        <v>1078</v>
      </c>
      <c r="H990" s="250" t="s">
        <v>973</v>
      </c>
      <c r="I990" s="175" t="s">
        <v>974</v>
      </c>
      <c r="J990" s="263" t="s">
        <v>3389</v>
      </c>
      <c r="K990" s="184" t="s">
        <v>3390</v>
      </c>
      <c r="L990" s="3" t="s">
        <v>928</v>
      </c>
      <c r="M990" s="167"/>
      <c r="N990" s="218">
        <v>0</v>
      </c>
      <c r="O990" s="219">
        <v>0</v>
      </c>
      <c r="P990" s="219">
        <v>0</v>
      </c>
      <c r="Q990" s="219">
        <v>0</v>
      </c>
      <c r="R990" s="219">
        <v>0</v>
      </c>
      <c r="S990" s="220">
        <v>0</v>
      </c>
      <c r="T990" s="490">
        <f t="shared" si="90"/>
        <v>0</v>
      </c>
      <c r="U990" s="221" t="str">
        <f t="shared" si="91"/>
        <v/>
      </c>
      <c r="V990" s="490">
        <f t="shared" si="92"/>
        <v>0</v>
      </c>
      <c r="W990" s="221" t="str">
        <f t="shared" si="93"/>
        <v/>
      </c>
      <c r="X990" s="490">
        <f t="shared" si="94"/>
        <v>0</v>
      </c>
      <c r="Y990" s="221" t="str">
        <f t="shared" si="95"/>
        <v/>
      </c>
    </row>
    <row r="991" spans="1:25" ht="18.75" customHeight="1">
      <c r="A991" s="188" t="s">
        <v>975</v>
      </c>
      <c r="B991" s="201" t="s">
        <v>948</v>
      </c>
      <c r="C991" s="155" t="s">
        <v>3676</v>
      </c>
      <c r="D991" s="155" t="s">
        <v>3680</v>
      </c>
      <c r="E991" s="152" t="s">
        <v>977</v>
      </c>
      <c r="F991" s="152" t="s">
        <v>976</v>
      </c>
      <c r="G991" s="250" t="s">
        <v>1078</v>
      </c>
      <c r="H991" s="250" t="s">
        <v>973</v>
      </c>
      <c r="I991" s="175" t="s">
        <v>974</v>
      </c>
      <c r="J991" s="263" t="s">
        <v>3389</v>
      </c>
      <c r="K991" s="184" t="s">
        <v>3390</v>
      </c>
      <c r="L991" s="3" t="s">
        <v>928</v>
      </c>
      <c r="M991" s="167"/>
      <c r="N991" s="218">
        <v>0</v>
      </c>
      <c r="O991" s="219">
        <v>0</v>
      </c>
      <c r="P991" s="219">
        <v>0</v>
      </c>
      <c r="Q991" s="219">
        <v>0</v>
      </c>
      <c r="R991" s="219">
        <v>0</v>
      </c>
      <c r="S991" s="220">
        <v>0</v>
      </c>
      <c r="T991" s="490">
        <f t="shared" si="90"/>
        <v>0</v>
      </c>
      <c r="U991" s="221" t="str">
        <f t="shared" si="91"/>
        <v/>
      </c>
      <c r="V991" s="490">
        <f t="shared" si="92"/>
        <v>0</v>
      </c>
      <c r="W991" s="221" t="str">
        <f t="shared" si="93"/>
        <v/>
      </c>
      <c r="X991" s="490">
        <f t="shared" si="94"/>
        <v>0</v>
      </c>
      <c r="Y991" s="221" t="str">
        <f t="shared" si="95"/>
        <v/>
      </c>
    </row>
    <row r="992" spans="1:25" ht="27" customHeight="1">
      <c r="A992" s="187" t="s">
        <v>978</v>
      </c>
      <c r="B992" s="213" t="s">
        <v>979</v>
      </c>
      <c r="C992" s="214" t="s">
        <v>3671</v>
      </c>
      <c r="D992" s="214" t="s">
        <v>3672</v>
      </c>
      <c r="E992" s="215" t="s">
        <v>981</v>
      </c>
      <c r="F992" s="215" t="s">
        <v>980</v>
      </c>
      <c r="G992" s="249"/>
      <c r="H992" s="249"/>
      <c r="I992" s="216"/>
      <c r="J992" s="262"/>
      <c r="K992" s="217"/>
      <c r="L992" s="282"/>
      <c r="M992" s="228"/>
      <c r="N992" s="218">
        <v>0</v>
      </c>
      <c r="O992" s="219">
        <v>0</v>
      </c>
      <c r="P992" s="219">
        <v>0</v>
      </c>
      <c r="Q992" s="219">
        <v>0</v>
      </c>
      <c r="R992" s="219">
        <v>0</v>
      </c>
      <c r="S992" s="220">
        <v>0</v>
      </c>
      <c r="T992" s="490">
        <f t="shared" si="90"/>
        <v>0</v>
      </c>
      <c r="U992" s="221" t="str">
        <f t="shared" si="91"/>
        <v/>
      </c>
      <c r="V992" s="490">
        <f t="shared" si="92"/>
        <v>0</v>
      </c>
      <c r="W992" s="221" t="str">
        <f t="shared" si="93"/>
        <v/>
      </c>
      <c r="X992" s="490">
        <f t="shared" si="94"/>
        <v>0</v>
      </c>
      <c r="Y992" s="221" t="str">
        <f t="shared" si="95"/>
        <v/>
      </c>
    </row>
    <row r="993" spans="1:25" ht="27" customHeight="1">
      <c r="A993" s="189" t="s">
        <v>982</v>
      </c>
      <c r="B993" s="200" t="s">
        <v>979</v>
      </c>
      <c r="C993" s="164" t="s">
        <v>3673</v>
      </c>
      <c r="D993" s="164" t="s">
        <v>3672</v>
      </c>
      <c r="E993" s="151" t="s">
        <v>981</v>
      </c>
      <c r="F993" s="151" t="s">
        <v>980</v>
      </c>
      <c r="G993" s="250"/>
      <c r="H993" s="250"/>
      <c r="I993" s="175"/>
      <c r="J993" s="263"/>
      <c r="K993" s="184"/>
      <c r="M993" s="167"/>
      <c r="N993" s="218">
        <v>0</v>
      </c>
      <c r="O993" s="219">
        <v>0</v>
      </c>
      <c r="P993" s="219">
        <v>0</v>
      </c>
      <c r="Q993" s="219">
        <v>0</v>
      </c>
      <c r="R993" s="219">
        <v>0</v>
      </c>
      <c r="S993" s="220">
        <v>0</v>
      </c>
      <c r="T993" s="490">
        <f t="shared" si="90"/>
        <v>0</v>
      </c>
      <c r="U993" s="221" t="str">
        <f t="shared" si="91"/>
        <v/>
      </c>
      <c r="V993" s="490">
        <f t="shared" si="92"/>
        <v>0</v>
      </c>
      <c r="W993" s="221" t="str">
        <f t="shared" si="93"/>
        <v/>
      </c>
      <c r="X993" s="490">
        <f t="shared" si="94"/>
        <v>0</v>
      </c>
      <c r="Y993" s="221" t="str">
        <f t="shared" si="95"/>
        <v/>
      </c>
    </row>
    <row r="994" spans="1:25" ht="27" customHeight="1">
      <c r="A994" s="188" t="s">
        <v>983</v>
      </c>
      <c r="B994" s="201" t="s">
        <v>979</v>
      </c>
      <c r="C994" s="155" t="s">
        <v>3673</v>
      </c>
      <c r="D994" s="155" t="s">
        <v>3670</v>
      </c>
      <c r="E994" s="152" t="s">
        <v>981</v>
      </c>
      <c r="F994" s="152" t="s">
        <v>980</v>
      </c>
      <c r="G994" s="250" t="s">
        <v>1098</v>
      </c>
      <c r="H994" s="250" t="s">
        <v>985</v>
      </c>
      <c r="I994" s="175" t="s">
        <v>984</v>
      </c>
      <c r="J994" s="263" t="s">
        <v>985</v>
      </c>
      <c r="K994" s="184" t="s">
        <v>984</v>
      </c>
      <c r="L994" s="3" t="s">
        <v>928</v>
      </c>
      <c r="M994" s="167"/>
      <c r="N994" s="218">
        <v>0</v>
      </c>
      <c r="O994" s="219">
        <v>0</v>
      </c>
      <c r="P994" s="219">
        <v>0</v>
      </c>
      <c r="Q994" s="219">
        <v>0</v>
      </c>
      <c r="R994" s="219">
        <v>0</v>
      </c>
      <c r="S994" s="220">
        <v>0</v>
      </c>
      <c r="T994" s="490">
        <f t="shared" si="90"/>
        <v>0</v>
      </c>
      <c r="U994" s="221" t="str">
        <f t="shared" si="91"/>
        <v/>
      </c>
      <c r="V994" s="490">
        <f t="shared" si="92"/>
        <v>0</v>
      </c>
      <c r="W994" s="221" t="str">
        <f t="shared" si="93"/>
        <v/>
      </c>
      <c r="X994" s="490">
        <f t="shared" si="94"/>
        <v>0</v>
      </c>
      <c r="Y994" s="221" t="str">
        <f t="shared" si="95"/>
        <v/>
      </c>
    </row>
    <row r="995" spans="1:25" ht="27" customHeight="1">
      <c r="A995" s="188" t="s">
        <v>986</v>
      </c>
      <c r="B995" s="201" t="s">
        <v>979</v>
      </c>
      <c r="C995" s="155" t="s">
        <v>3673</v>
      </c>
      <c r="D995" s="155" t="s">
        <v>3680</v>
      </c>
      <c r="E995" s="152" t="s">
        <v>988</v>
      </c>
      <c r="F995" s="152" t="s">
        <v>987</v>
      </c>
      <c r="G995" s="250" t="s">
        <v>1098</v>
      </c>
      <c r="H995" s="250" t="s">
        <v>985</v>
      </c>
      <c r="I995" s="175" t="s">
        <v>984</v>
      </c>
      <c r="J995" s="263" t="s">
        <v>985</v>
      </c>
      <c r="K995" s="184" t="s">
        <v>984</v>
      </c>
      <c r="L995" s="3" t="s">
        <v>928</v>
      </c>
      <c r="M995" s="167"/>
      <c r="N995" s="218">
        <v>0</v>
      </c>
      <c r="O995" s="219">
        <v>0</v>
      </c>
      <c r="P995" s="219">
        <v>0</v>
      </c>
      <c r="Q995" s="219">
        <v>0</v>
      </c>
      <c r="R995" s="219">
        <v>0</v>
      </c>
      <c r="S995" s="220">
        <v>0</v>
      </c>
      <c r="T995" s="490">
        <f t="shared" si="90"/>
        <v>0</v>
      </c>
      <c r="U995" s="221" t="str">
        <f t="shared" si="91"/>
        <v/>
      </c>
      <c r="V995" s="490">
        <f t="shared" si="92"/>
        <v>0</v>
      </c>
      <c r="W995" s="221" t="str">
        <f t="shared" si="93"/>
        <v/>
      </c>
      <c r="X995" s="490">
        <f t="shared" si="94"/>
        <v>0</v>
      </c>
      <c r="Y995" s="221" t="str">
        <f t="shared" si="95"/>
        <v/>
      </c>
    </row>
    <row r="996" spans="1:25" ht="27" customHeight="1">
      <c r="A996" s="188" t="s">
        <v>989</v>
      </c>
      <c r="B996" s="201" t="s">
        <v>979</v>
      </c>
      <c r="C996" s="155" t="s">
        <v>3673</v>
      </c>
      <c r="D996" s="155" t="s">
        <v>3082</v>
      </c>
      <c r="E996" s="152" t="s">
        <v>991</v>
      </c>
      <c r="F996" s="152" t="s">
        <v>990</v>
      </c>
      <c r="G996" s="250" t="s">
        <v>1098</v>
      </c>
      <c r="H996" s="250" t="s">
        <v>985</v>
      </c>
      <c r="I996" s="175" t="s">
        <v>984</v>
      </c>
      <c r="J996" s="263" t="s">
        <v>985</v>
      </c>
      <c r="K996" s="184" t="s">
        <v>984</v>
      </c>
      <c r="L996" s="3" t="s">
        <v>928</v>
      </c>
      <c r="M996" s="167"/>
      <c r="N996" s="218">
        <v>0</v>
      </c>
      <c r="O996" s="219">
        <v>0</v>
      </c>
      <c r="P996" s="219">
        <v>0</v>
      </c>
      <c r="Q996" s="219">
        <v>0</v>
      </c>
      <c r="R996" s="219">
        <v>0</v>
      </c>
      <c r="S996" s="220">
        <v>0</v>
      </c>
      <c r="T996" s="490">
        <f t="shared" si="90"/>
        <v>0</v>
      </c>
      <c r="U996" s="221" t="str">
        <f t="shared" si="91"/>
        <v/>
      </c>
      <c r="V996" s="490">
        <f t="shared" si="92"/>
        <v>0</v>
      </c>
      <c r="W996" s="221" t="str">
        <f t="shared" si="93"/>
        <v/>
      </c>
      <c r="X996" s="490">
        <f t="shared" si="94"/>
        <v>0</v>
      </c>
      <c r="Y996" s="221" t="str">
        <f t="shared" si="95"/>
        <v/>
      </c>
    </row>
    <row r="997" spans="1:25" ht="27" customHeight="1">
      <c r="A997" s="188" t="s">
        <v>992</v>
      </c>
      <c r="B997" s="201" t="s">
        <v>979</v>
      </c>
      <c r="C997" s="155" t="s">
        <v>3673</v>
      </c>
      <c r="D997" s="155" t="s">
        <v>1763</v>
      </c>
      <c r="E997" s="152" t="s">
        <v>994</v>
      </c>
      <c r="F997" s="152" t="s">
        <v>993</v>
      </c>
      <c r="G997" s="250" t="s">
        <v>1098</v>
      </c>
      <c r="H997" s="250" t="s">
        <v>985</v>
      </c>
      <c r="I997" s="175" t="s">
        <v>984</v>
      </c>
      <c r="J997" s="263" t="s">
        <v>985</v>
      </c>
      <c r="K997" s="184" t="s">
        <v>984</v>
      </c>
      <c r="L997" s="3" t="s">
        <v>928</v>
      </c>
      <c r="M997" s="167"/>
      <c r="N997" s="218">
        <v>22457.85</v>
      </c>
      <c r="O997" s="219">
        <v>0</v>
      </c>
      <c r="P997" s="219">
        <v>0</v>
      </c>
      <c r="Q997" s="219">
        <v>0</v>
      </c>
      <c r="R997" s="219">
        <v>0</v>
      </c>
      <c r="S997" s="220">
        <v>0</v>
      </c>
      <c r="T997" s="490">
        <f t="shared" si="90"/>
        <v>-22457.85</v>
      </c>
      <c r="U997" s="221">
        <f t="shared" si="91"/>
        <v>-1</v>
      </c>
      <c r="V997" s="490">
        <f t="shared" si="92"/>
        <v>0</v>
      </c>
      <c r="W997" s="221" t="str">
        <f t="shared" si="93"/>
        <v/>
      </c>
      <c r="X997" s="490">
        <f t="shared" si="94"/>
        <v>0</v>
      </c>
      <c r="Y997" s="221" t="str">
        <f t="shared" si="95"/>
        <v/>
      </c>
    </row>
    <row r="998" spans="1:25" ht="27" customHeight="1">
      <c r="A998" s="188" t="s">
        <v>995</v>
      </c>
      <c r="B998" s="201" t="s">
        <v>979</v>
      </c>
      <c r="C998" s="155" t="s">
        <v>3673</v>
      </c>
      <c r="D998" s="155" t="s">
        <v>1764</v>
      </c>
      <c r="E998" s="152" t="s">
        <v>997</v>
      </c>
      <c r="F998" s="152" t="s">
        <v>996</v>
      </c>
      <c r="G998" s="250" t="s">
        <v>1098</v>
      </c>
      <c r="H998" s="250" t="s">
        <v>985</v>
      </c>
      <c r="I998" s="175" t="s">
        <v>984</v>
      </c>
      <c r="J998" s="263" t="s">
        <v>985</v>
      </c>
      <c r="K998" s="184" t="s">
        <v>984</v>
      </c>
      <c r="L998" s="3" t="s">
        <v>928</v>
      </c>
      <c r="M998" s="167"/>
      <c r="N998" s="218">
        <v>0</v>
      </c>
      <c r="O998" s="219">
        <v>0</v>
      </c>
      <c r="P998" s="219">
        <v>0</v>
      </c>
      <c r="Q998" s="219">
        <v>0</v>
      </c>
      <c r="R998" s="219">
        <v>0</v>
      </c>
      <c r="S998" s="220">
        <v>0</v>
      </c>
      <c r="T998" s="490">
        <f t="shared" si="90"/>
        <v>0</v>
      </c>
      <c r="U998" s="221" t="str">
        <f t="shared" si="91"/>
        <v/>
      </c>
      <c r="V998" s="490">
        <f t="shared" si="92"/>
        <v>0</v>
      </c>
      <c r="W998" s="221" t="str">
        <f t="shared" si="93"/>
        <v/>
      </c>
      <c r="X998" s="490">
        <f t="shared" si="94"/>
        <v>0</v>
      </c>
      <c r="Y998" s="221" t="str">
        <f t="shared" si="95"/>
        <v/>
      </c>
    </row>
    <row r="999" spans="1:25" ht="16.5" customHeight="1">
      <c r="A999" s="187" t="s">
        <v>998</v>
      </c>
      <c r="B999" s="213" t="s">
        <v>3081</v>
      </c>
      <c r="C999" s="214" t="s">
        <v>3671</v>
      </c>
      <c r="D999" s="214" t="s">
        <v>3672</v>
      </c>
      <c r="E999" s="215" t="s">
        <v>1000</v>
      </c>
      <c r="F999" s="215" t="s">
        <v>999</v>
      </c>
      <c r="G999" s="249"/>
      <c r="H999" s="249"/>
      <c r="I999" s="216"/>
      <c r="J999" s="262"/>
      <c r="K999" s="217"/>
      <c r="L999" s="282"/>
      <c r="M999" s="228"/>
      <c r="N999" s="218">
        <v>0</v>
      </c>
      <c r="O999" s="219">
        <v>0</v>
      </c>
      <c r="P999" s="219">
        <v>0</v>
      </c>
      <c r="Q999" s="219">
        <v>0</v>
      </c>
      <c r="R999" s="219">
        <v>0</v>
      </c>
      <c r="S999" s="220">
        <v>0</v>
      </c>
      <c r="T999" s="490">
        <f t="shared" si="90"/>
        <v>0</v>
      </c>
      <c r="U999" s="221" t="str">
        <f t="shared" si="91"/>
        <v/>
      </c>
      <c r="V999" s="490">
        <f t="shared" si="92"/>
        <v>0</v>
      </c>
      <c r="W999" s="221" t="str">
        <f t="shared" si="93"/>
        <v/>
      </c>
      <c r="X999" s="490">
        <f t="shared" si="94"/>
        <v>0</v>
      </c>
      <c r="Y999" s="221" t="str">
        <f t="shared" si="95"/>
        <v/>
      </c>
    </row>
    <row r="1000" spans="1:25" ht="16.5" customHeight="1">
      <c r="A1000" s="189" t="s">
        <v>1001</v>
      </c>
      <c r="B1000" s="200" t="s">
        <v>3081</v>
      </c>
      <c r="C1000" s="164" t="s">
        <v>3673</v>
      </c>
      <c r="D1000" s="164" t="s">
        <v>3672</v>
      </c>
      <c r="E1000" s="156" t="s">
        <v>1000</v>
      </c>
      <c r="F1000" s="151" t="s">
        <v>999</v>
      </c>
      <c r="G1000" s="250"/>
      <c r="H1000" s="250"/>
      <c r="I1000" s="175"/>
      <c r="J1000" s="263"/>
      <c r="K1000" s="184"/>
      <c r="M1000" s="167"/>
      <c r="N1000" s="218">
        <v>0</v>
      </c>
      <c r="O1000" s="219">
        <v>0</v>
      </c>
      <c r="P1000" s="219">
        <v>0</v>
      </c>
      <c r="Q1000" s="219">
        <v>0</v>
      </c>
      <c r="R1000" s="219">
        <v>0</v>
      </c>
      <c r="S1000" s="220">
        <v>0</v>
      </c>
      <c r="T1000" s="490">
        <f t="shared" si="90"/>
        <v>0</v>
      </c>
      <c r="U1000" s="221" t="str">
        <f t="shared" si="91"/>
        <v/>
      </c>
      <c r="V1000" s="490">
        <f t="shared" si="92"/>
        <v>0</v>
      </c>
      <c r="W1000" s="221" t="str">
        <f t="shared" si="93"/>
        <v/>
      </c>
      <c r="X1000" s="490">
        <f t="shared" si="94"/>
        <v>0</v>
      </c>
      <c r="Y1000" s="221" t="str">
        <f t="shared" si="95"/>
        <v/>
      </c>
    </row>
    <row r="1001" spans="1:25" ht="16.5" customHeight="1">
      <c r="A1001" s="188" t="s">
        <v>0</v>
      </c>
      <c r="B1001" s="201" t="s">
        <v>3081</v>
      </c>
      <c r="C1001" s="155" t="s">
        <v>3673</v>
      </c>
      <c r="D1001" s="155" t="s">
        <v>3670</v>
      </c>
      <c r="E1001" s="150" t="s">
        <v>1000</v>
      </c>
      <c r="F1001" s="152" t="s">
        <v>999</v>
      </c>
      <c r="G1001" s="250" t="s">
        <v>1107</v>
      </c>
      <c r="H1001" s="250" t="s">
        <v>4269</v>
      </c>
      <c r="I1001" s="175" t="s">
        <v>1</v>
      </c>
      <c r="J1001" s="263" t="s">
        <v>6</v>
      </c>
      <c r="K1001" s="184" t="s">
        <v>1</v>
      </c>
      <c r="L1001" s="3" t="s">
        <v>828</v>
      </c>
      <c r="M1001" s="167"/>
      <c r="N1001" s="218">
        <v>0</v>
      </c>
      <c r="O1001" s="219">
        <v>0</v>
      </c>
      <c r="P1001" s="219">
        <v>0</v>
      </c>
      <c r="Q1001" s="219">
        <v>0</v>
      </c>
      <c r="R1001" s="219">
        <v>0</v>
      </c>
      <c r="S1001" s="220">
        <v>0</v>
      </c>
      <c r="T1001" s="490">
        <f t="shared" si="90"/>
        <v>0</v>
      </c>
      <c r="U1001" s="221" t="str">
        <f t="shared" si="91"/>
        <v/>
      </c>
      <c r="V1001" s="490">
        <f t="shared" si="92"/>
        <v>0</v>
      </c>
      <c r="W1001" s="221" t="str">
        <f t="shared" si="93"/>
        <v/>
      </c>
      <c r="X1001" s="490">
        <f t="shared" si="94"/>
        <v>0</v>
      </c>
      <c r="Y1001" s="221" t="str">
        <f t="shared" si="95"/>
        <v/>
      </c>
    </row>
    <row r="1002" spans="1:25" ht="25.5" customHeight="1">
      <c r="A1002" s="189" t="s">
        <v>2</v>
      </c>
      <c r="B1002" s="470" t="s">
        <v>3081</v>
      </c>
      <c r="C1002" s="471" t="s">
        <v>3674</v>
      </c>
      <c r="D1002" s="471" t="s">
        <v>3672</v>
      </c>
      <c r="E1002" s="472" t="s">
        <v>4</v>
      </c>
      <c r="F1002" s="472" t="s">
        <v>3</v>
      </c>
      <c r="G1002" s="467"/>
      <c r="H1002" s="467"/>
      <c r="I1002" s="468"/>
      <c r="J1002" s="469"/>
      <c r="K1002" s="455"/>
      <c r="L1002" s="456"/>
      <c r="M1002" s="167"/>
      <c r="N1002" s="218">
        <v>0</v>
      </c>
      <c r="O1002" s="219">
        <v>0</v>
      </c>
      <c r="P1002" s="219">
        <v>0</v>
      </c>
      <c r="Q1002" s="219">
        <v>0</v>
      </c>
      <c r="R1002" s="219">
        <v>0</v>
      </c>
      <c r="S1002" s="220">
        <v>0</v>
      </c>
      <c r="T1002" s="490">
        <f t="shared" si="90"/>
        <v>0</v>
      </c>
      <c r="U1002" s="221" t="str">
        <f t="shared" si="91"/>
        <v/>
      </c>
      <c r="V1002" s="490">
        <f t="shared" si="92"/>
        <v>0</v>
      </c>
      <c r="W1002" s="221" t="str">
        <f t="shared" si="93"/>
        <v/>
      </c>
      <c r="X1002" s="490">
        <f t="shared" si="94"/>
        <v>0</v>
      </c>
      <c r="Y1002" s="221" t="str">
        <f t="shared" si="95"/>
        <v/>
      </c>
    </row>
    <row r="1003" spans="1:25" ht="25.5" customHeight="1">
      <c r="A1003" s="188" t="s">
        <v>5</v>
      </c>
      <c r="B1003" s="464" t="s">
        <v>3081</v>
      </c>
      <c r="C1003" s="465" t="s">
        <v>3674</v>
      </c>
      <c r="D1003" s="465" t="s">
        <v>3670</v>
      </c>
      <c r="E1003" s="466" t="s">
        <v>4</v>
      </c>
      <c r="F1003" s="466" t="s">
        <v>3</v>
      </c>
      <c r="G1003" s="467" t="s">
        <v>1107</v>
      </c>
      <c r="H1003" s="467" t="s">
        <v>4269</v>
      </c>
      <c r="I1003" s="468" t="s">
        <v>1</v>
      </c>
      <c r="J1003" s="469" t="s">
        <v>6</v>
      </c>
      <c r="K1003" s="455" t="s">
        <v>1</v>
      </c>
      <c r="L1003" s="459" t="s">
        <v>953</v>
      </c>
      <c r="M1003" s="167"/>
      <c r="N1003" s="218">
        <v>0</v>
      </c>
      <c r="O1003" s="219">
        <v>0</v>
      </c>
      <c r="P1003" s="219">
        <v>0</v>
      </c>
      <c r="Q1003" s="219">
        <v>0</v>
      </c>
      <c r="R1003" s="219">
        <v>0</v>
      </c>
      <c r="S1003" s="220">
        <v>0</v>
      </c>
      <c r="T1003" s="490">
        <f t="shared" si="90"/>
        <v>0</v>
      </c>
      <c r="U1003" s="221" t="str">
        <f t="shared" si="91"/>
        <v/>
      </c>
      <c r="V1003" s="490">
        <f t="shared" si="92"/>
        <v>0</v>
      </c>
      <c r="W1003" s="221" t="str">
        <f t="shared" si="93"/>
        <v/>
      </c>
      <c r="X1003" s="490">
        <f t="shared" si="94"/>
        <v>0</v>
      </c>
      <c r="Y1003" s="221" t="str">
        <f t="shared" si="95"/>
        <v/>
      </c>
    </row>
    <row r="1004" spans="1:25" ht="21">
      <c r="A1004" s="187" t="s">
        <v>7</v>
      </c>
      <c r="B1004" s="213" t="s">
        <v>8</v>
      </c>
      <c r="C1004" s="214" t="s">
        <v>3671</v>
      </c>
      <c r="D1004" s="214" t="s">
        <v>3672</v>
      </c>
      <c r="E1004" s="215" t="s">
        <v>10</v>
      </c>
      <c r="F1004" s="215" t="s">
        <v>9</v>
      </c>
      <c r="G1004" s="249"/>
      <c r="H1004" s="249"/>
      <c r="I1004" s="216"/>
      <c r="J1004" s="262"/>
      <c r="K1004" s="217"/>
      <c r="L1004" s="282"/>
      <c r="M1004" s="228"/>
      <c r="N1004" s="218">
        <v>0</v>
      </c>
      <c r="O1004" s="219">
        <v>0</v>
      </c>
      <c r="P1004" s="219">
        <v>0</v>
      </c>
      <c r="Q1004" s="219">
        <v>0</v>
      </c>
      <c r="R1004" s="219">
        <v>0</v>
      </c>
      <c r="S1004" s="220">
        <v>0</v>
      </c>
      <c r="T1004" s="490">
        <f t="shared" si="90"/>
        <v>0</v>
      </c>
      <c r="U1004" s="221" t="str">
        <f t="shared" si="91"/>
        <v/>
      </c>
      <c r="V1004" s="490">
        <f t="shared" si="92"/>
        <v>0</v>
      </c>
      <c r="W1004" s="221" t="str">
        <f t="shared" si="93"/>
        <v/>
      </c>
      <c r="X1004" s="490">
        <f t="shared" si="94"/>
        <v>0</v>
      </c>
      <c r="Y1004" s="221" t="str">
        <f t="shared" si="95"/>
        <v/>
      </c>
    </row>
    <row r="1005" spans="1:25" s="165" customFormat="1" ht="21">
      <c r="A1005" s="189" t="s">
        <v>11</v>
      </c>
      <c r="B1005" s="200" t="s">
        <v>8</v>
      </c>
      <c r="C1005" s="164" t="s">
        <v>3673</v>
      </c>
      <c r="D1005" s="164" t="s">
        <v>3672</v>
      </c>
      <c r="E1005" s="156" t="s">
        <v>13</v>
      </c>
      <c r="F1005" s="151" t="s">
        <v>12</v>
      </c>
      <c r="G1005" s="252"/>
      <c r="H1005" s="252"/>
      <c r="I1005" s="175"/>
      <c r="J1005" s="263"/>
      <c r="K1005" s="184"/>
      <c r="L1005" s="168"/>
      <c r="M1005" s="167"/>
      <c r="N1005" s="218">
        <v>0</v>
      </c>
      <c r="O1005" s="222">
        <v>0</v>
      </c>
      <c r="P1005" s="219">
        <v>0</v>
      </c>
      <c r="Q1005" s="219">
        <v>0</v>
      </c>
      <c r="R1005" s="219">
        <v>0</v>
      </c>
      <c r="S1005" s="220">
        <v>0</v>
      </c>
      <c r="T1005" s="492">
        <f t="shared" si="90"/>
        <v>0</v>
      </c>
      <c r="U1005" s="224" t="str">
        <f t="shared" si="91"/>
        <v/>
      </c>
      <c r="V1005" s="492">
        <f t="shared" si="92"/>
        <v>0</v>
      </c>
      <c r="W1005" s="224" t="str">
        <f t="shared" si="93"/>
        <v/>
      </c>
      <c r="X1005" s="492">
        <f t="shared" si="94"/>
        <v>0</v>
      </c>
      <c r="Y1005" s="224" t="str">
        <f t="shared" si="95"/>
        <v/>
      </c>
    </row>
    <row r="1006" spans="1:25" ht="16.5" customHeight="1">
      <c r="A1006" s="188" t="s">
        <v>14</v>
      </c>
      <c r="B1006" s="201" t="s">
        <v>8</v>
      </c>
      <c r="C1006" s="155" t="s">
        <v>3673</v>
      </c>
      <c r="D1006" s="155" t="s">
        <v>3670</v>
      </c>
      <c r="E1006" s="150" t="s">
        <v>13</v>
      </c>
      <c r="F1006" s="152" t="s">
        <v>12</v>
      </c>
      <c r="G1006" s="250" t="s">
        <v>298</v>
      </c>
      <c r="H1006" s="250" t="s">
        <v>4114</v>
      </c>
      <c r="I1006" s="175" t="s">
        <v>4116</v>
      </c>
      <c r="J1006" s="263" t="s">
        <v>4114</v>
      </c>
      <c r="K1006" s="184" t="s">
        <v>4116</v>
      </c>
      <c r="L1006" s="3" t="s">
        <v>15</v>
      </c>
      <c r="M1006" s="167"/>
      <c r="N1006" s="218">
        <v>0</v>
      </c>
      <c r="O1006" s="219">
        <v>0</v>
      </c>
      <c r="P1006" s="222">
        <v>0</v>
      </c>
      <c r="Q1006" s="219">
        <v>0</v>
      </c>
      <c r="R1006" s="219">
        <v>0</v>
      </c>
      <c r="S1006" s="220">
        <v>0</v>
      </c>
      <c r="T1006" s="490">
        <f t="shared" si="90"/>
        <v>0</v>
      </c>
      <c r="U1006" s="221" t="str">
        <f t="shared" si="91"/>
        <v/>
      </c>
      <c r="V1006" s="490">
        <f t="shared" si="92"/>
        <v>0</v>
      </c>
      <c r="W1006" s="221" t="str">
        <f t="shared" si="93"/>
        <v/>
      </c>
      <c r="X1006" s="490">
        <f t="shared" si="94"/>
        <v>0</v>
      </c>
      <c r="Y1006" s="221" t="str">
        <f t="shared" si="95"/>
        <v/>
      </c>
    </row>
    <row r="1007" spans="1:25" ht="16.5" customHeight="1">
      <c r="A1007" s="189" t="s">
        <v>16</v>
      </c>
      <c r="B1007" s="200" t="s">
        <v>8</v>
      </c>
      <c r="C1007" s="164" t="s">
        <v>3674</v>
      </c>
      <c r="D1007" s="164" t="s">
        <v>3672</v>
      </c>
      <c r="E1007" s="156" t="s">
        <v>18</v>
      </c>
      <c r="F1007" s="151" t="s">
        <v>17</v>
      </c>
      <c r="G1007" s="250"/>
      <c r="H1007" s="250"/>
      <c r="I1007" s="175"/>
      <c r="J1007" s="263"/>
      <c r="K1007" s="184"/>
      <c r="M1007" s="167"/>
      <c r="N1007" s="218">
        <v>0</v>
      </c>
      <c r="O1007" s="219">
        <v>0</v>
      </c>
      <c r="P1007" s="219">
        <v>0</v>
      </c>
      <c r="Q1007" s="222">
        <v>0</v>
      </c>
      <c r="R1007" s="222">
        <v>0</v>
      </c>
      <c r="S1007" s="223">
        <v>0</v>
      </c>
      <c r="T1007" s="490">
        <f t="shared" si="90"/>
        <v>0</v>
      </c>
      <c r="U1007" s="221" t="str">
        <f t="shared" si="91"/>
        <v/>
      </c>
      <c r="V1007" s="490">
        <f t="shared" si="92"/>
        <v>0</v>
      </c>
      <c r="W1007" s="221" t="str">
        <f t="shared" si="93"/>
        <v/>
      </c>
      <c r="X1007" s="490">
        <f t="shared" si="94"/>
        <v>0</v>
      </c>
      <c r="Y1007" s="221" t="str">
        <f t="shared" si="95"/>
        <v/>
      </c>
    </row>
    <row r="1008" spans="1:25" ht="16.5" customHeight="1">
      <c r="A1008" s="188" t="s">
        <v>19</v>
      </c>
      <c r="B1008" s="201" t="s">
        <v>8</v>
      </c>
      <c r="C1008" s="155" t="s">
        <v>3674</v>
      </c>
      <c r="D1008" s="155" t="s">
        <v>3670</v>
      </c>
      <c r="E1008" s="150" t="s">
        <v>18</v>
      </c>
      <c r="F1008" s="152" t="s">
        <v>17</v>
      </c>
      <c r="G1008" s="250" t="s">
        <v>298</v>
      </c>
      <c r="H1008" s="250" t="s">
        <v>4114</v>
      </c>
      <c r="I1008" s="175" t="s">
        <v>4116</v>
      </c>
      <c r="J1008" s="263" t="s">
        <v>4114</v>
      </c>
      <c r="K1008" s="184" t="s">
        <v>4116</v>
      </c>
      <c r="L1008" s="3" t="s">
        <v>15</v>
      </c>
      <c r="M1008" s="167"/>
      <c r="N1008" s="218">
        <v>14602.27</v>
      </c>
      <c r="O1008" s="219">
        <v>0</v>
      </c>
      <c r="P1008" s="219">
        <v>0</v>
      </c>
      <c r="Q1008" s="219">
        <v>0</v>
      </c>
      <c r="R1008" s="219">
        <v>0</v>
      </c>
      <c r="S1008" s="220">
        <v>0</v>
      </c>
      <c r="T1008" s="490">
        <f t="shared" si="90"/>
        <v>-14602.27</v>
      </c>
      <c r="U1008" s="221">
        <f t="shared" si="91"/>
        <v>-1</v>
      </c>
      <c r="V1008" s="490">
        <f t="shared" si="92"/>
        <v>0</v>
      </c>
      <c r="W1008" s="221" t="str">
        <f t="shared" si="93"/>
        <v/>
      </c>
      <c r="X1008" s="490">
        <f t="shared" si="94"/>
        <v>0</v>
      </c>
      <c r="Y1008" s="221" t="str">
        <f t="shared" si="95"/>
        <v/>
      </c>
    </row>
    <row r="1009" spans="1:25" ht="27" customHeight="1">
      <c r="A1009" s="189" t="s">
        <v>20</v>
      </c>
      <c r="B1009" s="200" t="s">
        <v>8</v>
      </c>
      <c r="C1009" s="164" t="s">
        <v>3676</v>
      </c>
      <c r="D1009" s="164" t="s">
        <v>3672</v>
      </c>
      <c r="E1009" s="156" t="s">
        <v>22</v>
      </c>
      <c r="F1009" s="151" t="s">
        <v>21</v>
      </c>
      <c r="G1009" s="250"/>
      <c r="H1009" s="250"/>
      <c r="I1009" s="175"/>
      <c r="J1009" s="263"/>
      <c r="K1009" s="184"/>
      <c r="M1009" s="167"/>
      <c r="N1009" s="218">
        <v>0</v>
      </c>
      <c r="O1009" s="219">
        <v>0</v>
      </c>
      <c r="P1009" s="219">
        <v>0</v>
      </c>
      <c r="Q1009" s="219">
        <v>0</v>
      </c>
      <c r="R1009" s="219">
        <v>0</v>
      </c>
      <c r="S1009" s="220">
        <v>0</v>
      </c>
      <c r="T1009" s="490">
        <f t="shared" si="90"/>
        <v>0</v>
      </c>
      <c r="U1009" s="221" t="str">
        <f t="shared" si="91"/>
        <v/>
      </c>
      <c r="V1009" s="490">
        <f t="shared" si="92"/>
        <v>0</v>
      </c>
      <c r="W1009" s="221" t="str">
        <f t="shared" si="93"/>
        <v/>
      </c>
      <c r="X1009" s="490">
        <f t="shared" si="94"/>
        <v>0</v>
      </c>
      <c r="Y1009" s="221" t="str">
        <f t="shared" si="95"/>
        <v/>
      </c>
    </row>
    <row r="1010" spans="1:25" ht="27" customHeight="1">
      <c r="A1010" s="190" t="s">
        <v>23</v>
      </c>
      <c r="B1010" s="202" t="s">
        <v>8</v>
      </c>
      <c r="C1010" s="157" t="s">
        <v>3676</v>
      </c>
      <c r="D1010" s="157" t="s">
        <v>3670</v>
      </c>
      <c r="E1010" s="152" t="s">
        <v>24</v>
      </c>
      <c r="F1010" s="152" t="s">
        <v>21</v>
      </c>
      <c r="G1010" s="251" t="s">
        <v>286</v>
      </c>
      <c r="H1010" s="251" t="s">
        <v>4270</v>
      </c>
      <c r="I1010" s="176" t="s">
        <v>4271</v>
      </c>
      <c r="J1010" s="264" t="s">
        <v>4111</v>
      </c>
      <c r="K1010" s="185" t="s">
        <v>4113</v>
      </c>
      <c r="L1010" s="3" t="s">
        <v>15</v>
      </c>
      <c r="M1010" s="167"/>
      <c r="N1010" s="218">
        <v>20437163.219999999</v>
      </c>
      <c r="O1010" s="219">
        <v>19563000</v>
      </c>
      <c r="P1010" s="219">
        <v>20437000</v>
      </c>
      <c r="Q1010" s="219">
        <v>20437000</v>
      </c>
      <c r="R1010" s="219">
        <v>20437000</v>
      </c>
      <c r="S1010" s="220">
        <v>20437000</v>
      </c>
      <c r="T1010" s="490">
        <f t="shared" si="90"/>
        <v>-163.21999999880791</v>
      </c>
      <c r="U1010" s="221">
        <f t="shared" si="91"/>
        <v>-7.9864312987958765E-6</v>
      </c>
      <c r="V1010" s="490">
        <f t="shared" si="92"/>
        <v>874000</v>
      </c>
      <c r="W1010" s="221">
        <f t="shared" si="93"/>
        <v>4.4676174410877678E-2</v>
      </c>
      <c r="X1010" s="490">
        <f t="shared" si="94"/>
        <v>0</v>
      </c>
      <c r="Y1010" s="221">
        <f t="shared" si="95"/>
        <v>0</v>
      </c>
    </row>
    <row r="1011" spans="1:25" ht="42">
      <c r="A1011" s="190" t="s">
        <v>4272</v>
      </c>
      <c r="B1011" s="202" t="s">
        <v>8</v>
      </c>
      <c r="C1011" s="157" t="s">
        <v>3676</v>
      </c>
      <c r="D1011" s="157" t="s">
        <v>3680</v>
      </c>
      <c r="E1011" s="152" t="s">
        <v>4273</v>
      </c>
      <c r="F1011" s="152" t="s">
        <v>4274</v>
      </c>
      <c r="G1011" s="259" t="s">
        <v>292</v>
      </c>
      <c r="H1011" s="259" t="s">
        <v>4275</v>
      </c>
      <c r="I1011" s="176" t="s">
        <v>4276</v>
      </c>
      <c r="J1011" s="264" t="s">
        <v>4111</v>
      </c>
      <c r="K1011" s="185" t="s">
        <v>4113</v>
      </c>
      <c r="L1011" s="3" t="s">
        <v>15</v>
      </c>
      <c r="M1011" s="167"/>
      <c r="N1011" s="218">
        <v>59837.55</v>
      </c>
      <c r="O1011" s="219">
        <v>45000</v>
      </c>
      <c r="P1011" s="219">
        <v>60000</v>
      </c>
      <c r="Q1011" s="219">
        <v>60000</v>
      </c>
      <c r="R1011" s="219">
        <v>60000</v>
      </c>
      <c r="S1011" s="220">
        <v>60000</v>
      </c>
      <c r="T1011" s="490">
        <f t="shared" si="90"/>
        <v>162.44999999999709</v>
      </c>
      <c r="U1011" s="221">
        <f t="shared" si="91"/>
        <v>2.7148504576139411E-3</v>
      </c>
      <c r="V1011" s="490">
        <f t="shared" si="92"/>
        <v>15000</v>
      </c>
      <c r="W1011" s="221">
        <f t="shared" si="93"/>
        <v>0.33333333333333331</v>
      </c>
      <c r="X1011" s="490">
        <f t="shared" si="94"/>
        <v>0</v>
      </c>
      <c r="Y1011" s="221">
        <f t="shared" si="95"/>
        <v>0</v>
      </c>
    </row>
    <row r="1012" spans="1:25" ht="36.75" customHeight="1">
      <c r="A1012" s="190" t="s">
        <v>4277</v>
      </c>
      <c r="B1012" s="202" t="s">
        <v>8</v>
      </c>
      <c r="C1012" s="157" t="s">
        <v>3676</v>
      </c>
      <c r="D1012" s="157" t="s">
        <v>3082</v>
      </c>
      <c r="E1012" s="152" t="s">
        <v>4278</v>
      </c>
      <c r="F1012" s="152" t="s">
        <v>4279</v>
      </c>
      <c r="G1012" s="259" t="s">
        <v>294</v>
      </c>
      <c r="H1012" s="259" t="s">
        <v>4280</v>
      </c>
      <c r="I1012" s="176" t="s">
        <v>4281</v>
      </c>
      <c r="J1012" s="264" t="s">
        <v>4111</v>
      </c>
      <c r="K1012" s="185" t="s">
        <v>4113</v>
      </c>
      <c r="L1012" s="3" t="s">
        <v>15</v>
      </c>
      <c r="M1012" s="167"/>
      <c r="N1012" s="218">
        <v>11226.16</v>
      </c>
      <c r="O1012" s="219">
        <v>11000</v>
      </c>
      <c r="P1012" s="219">
        <v>11200</v>
      </c>
      <c r="Q1012" s="219">
        <v>11200</v>
      </c>
      <c r="R1012" s="219">
        <v>11200</v>
      </c>
      <c r="S1012" s="220">
        <v>11200</v>
      </c>
      <c r="T1012" s="490">
        <f t="shared" si="90"/>
        <v>-26.159999999999854</v>
      </c>
      <c r="U1012" s="221">
        <f t="shared" si="91"/>
        <v>-2.3302714374282794E-3</v>
      </c>
      <c r="V1012" s="490">
        <f t="shared" si="92"/>
        <v>200</v>
      </c>
      <c r="W1012" s="221">
        <f t="shared" si="93"/>
        <v>1.8181818181818181E-2</v>
      </c>
      <c r="X1012" s="490">
        <f t="shared" si="94"/>
        <v>0</v>
      </c>
      <c r="Y1012" s="221">
        <f t="shared" si="95"/>
        <v>0</v>
      </c>
    </row>
    <row r="1013" spans="1:25" ht="36.75" customHeight="1">
      <c r="A1013" s="190" t="s">
        <v>4282</v>
      </c>
      <c r="B1013" s="202" t="s">
        <v>8</v>
      </c>
      <c r="C1013" s="157" t="s">
        <v>3676</v>
      </c>
      <c r="D1013" s="157" t="s">
        <v>1763</v>
      </c>
      <c r="E1013" s="152" t="s">
        <v>4283</v>
      </c>
      <c r="F1013" s="152" t="s">
        <v>4284</v>
      </c>
      <c r="G1013" s="259" t="s">
        <v>551</v>
      </c>
      <c r="H1013" s="259" t="s">
        <v>4285</v>
      </c>
      <c r="I1013" s="176" t="s">
        <v>3624</v>
      </c>
      <c r="J1013" s="264" t="s">
        <v>4111</v>
      </c>
      <c r="K1013" s="185" t="s">
        <v>4113</v>
      </c>
      <c r="L1013" s="3" t="s">
        <v>15</v>
      </c>
      <c r="M1013" s="167"/>
      <c r="N1013" s="218">
        <v>0</v>
      </c>
      <c r="O1013" s="219">
        <v>0</v>
      </c>
      <c r="P1013" s="219">
        <v>0</v>
      </c>
      <c r="Q1013" s="219">
        <v>0</v>
      </c>
      <c r="R1013" s="219">
        <v>0</v>
      </c>
      <c r="S1013" s="220">
        <v>0</v>
      </c>
      <c r="T1013" s="490">
        <f t="shared" si="90"/>
        <v>0</v>
      </c>
      <c r="U1013" s="221" t="str">
        <f t="shared" si="91"/>
        <v/>
      </c>
      <c r="V1013" s="490">
        <f t="shared" si="92"/>
        <v>0</v>
      </c>
      <c r="W1013" s="221" t="str">
        <f t="shared" si="93"/>
        <v/>
      </c>
      <c r="X1013" s="490">
        <f t="shared" si="94"/>
        <v>0</v>
      </c>
      <c r="Y1013" s="221" t="str">
        <f t="shared" si="95"/>
        <v/>
      </c>
    </row>
    <row r="1014" spans="1:25" ht="33.75">
      <c r="A1014" s="190" t="s">
        <v>5288</v>
      </c>
      <c r="B1014" s="202" t="s">
        <v>8</v>
      </c>
      <c r="C1014" s="157" t="s">
        <v>3676</v>
      </c>
      <c r="D1014" s="157" t="s">
        <v>1764</v>
      </c>
      <c r="E1014" s="152" t="s">
        <v>5289</v>
      </c>
      <c r="F1014" s="152" t="s">
        <v>5290</v>
      </c>
      <c r="G1014" s="259" t="s">
        <v>551</v>
      </c>
      <c r="H1014" s="259" t="s">
        <v>4285</v>
      </c>
      <c r="I1014" s="176" t="s">
        <v>3624</v>
      </c>
      <c r="J1014" s="264" t="s">
        <v>4111</v>
      </c>
      <c r="K1014" s="185" t="s">
        <v>4113</v>
      </c>
      <c r="L1014" s="421" t="s">
        <v>15</v>
      </c>
      <c r="M1014" s="167"/>
      <c r="N1014" s="218">
        <v>0</v>
      </c>
      <c r="O1014" s="219">
        <v>0</v>
      </c>
      <c r="P1014" s="219">
        <v>0</v>
      </c>
      <c r="Q1014" s="219">
        <v>0</v>
      </c>
      <c r="R1014" s="219">
        <v>0</v>
      </c>
      <c r="S1014" s="220">
        <v>0</v>
      </c>
      <c r="T1014" s="490">
        <f t="shared" si="90"/>
        <v>0</v>
      </c>
      <c r="U1014" s="221" t="str">
        <f t="shared" si="91"/>
        <v/>
      </c>
      <c r="V1014" s="490">
        <f t="shared" si="92"/>
        <v>0</v>
      </c>
      <c r="W1014" s="221" t="str">
        <f t="shared" si="93"/>
        <v/>
      </c>
      <c r="X1014" s="490">
        <f t="shared" si="94"/>
        <v>0</v>
      </c>
      <c r="Y1014" s="221" t="str">
        <f t="shared" si="95"/>
        <v/>
      </c>
    </row>
    <row r="1015" spans="1:25" ht="33.75">
      <c r="A1015" s="190" t="s">
        <v>5291</v>
      </c>
      <c r="B1015" s="202" t="s">
        <v>8</v>
      </c>
      <c r="C1015" s="157" t="s">
        <v>3676</v>
      </c>
      <c r="D1015" s="157" t="s">
        <v>2727</v>
      </c>
      <c r="E1015" s="152" t="s">
        <v>5292</v>
      </c>
      <c r="F1015" s="152" t="s">
        <v>5293</v>
      </c>
      <c r="G1015" s="259" t="s">
        <v>551</v>
      </c>
      <c r="H1015" s="259" t="s">
        <v>4285</v>
      </c>
      <c r="I1015" s="176" t="s">
        <v>3624</v>
      </c>
      <c r="J1015" s="264" t="s">
        <v>4111</v>
      </c>
      <c r="K1015" s="185" t="s">
        <v>4113</v>
      </c>
      <c r="L1015" s="421" t="s">
        <v>15</v>
      </c>
      <c r="M1015" s="167"/>
      <c r="N1015" s="218">
        <v>0</v>
      </c>
      <c r="O1015" s="219">
        <v>0</v>
      </c>
      <c r="P1015" s="219">
        <v>0</v>
      </c>
      <c r="Q1015" s="219">
        <v>0</v>
      </c>
      <c r="R1015" s="219">
        <v>0</v>
      </c>
      <c r="S1015" s="220">
        <v>0</v>
      </c>
      <c r="T1015" s="490">
        <f t="shared" si="90"/>
        <v>0</v>
      </c>
      <c r="U1015" s="221" t="str">
        <f t="shared" si="91"/>
        <v/>
      </c>
      <c r="V1015" s="490">
        <f t="shared" si="92"/>
        <v>0</v>
      </c>
      <c r="W1015" s="221" t="str">
        <f t="shared" si="93"/>
        <v/>
      </c>
      <c r="X1015" s="490">
        <f t="shared" si="94"/>
        <v>0</v>
      </c>
      <c r="Y1015" s="221" t="str">
        <f t="shared" si="95"/>
        <v/>
      </c>
    </row>
    <row r="1016" spans="1:25" ht="31.5">
      <c r="A1016" s="190" t="s">
        <v>5294</v>
      </c>
      <c r="B1016" s="202" t="s">
        <v>8</v>
      </c>
      <c r="C1016" s="157" t="s">
        <v>3676</v>
      </c>
      <c r="D1016" s="157" t="s">
        <v>2098</v>
      </c>
      <c r="E1016" s="152" t="s">
        <v>5295</v>
      </c>
      <c r="F1016" s="152" t="s">
        <v>5296</v>
      </c>
      <c r="G1016" s="259" t="s">
        <v>296</v>
      </c>
      <c r="H1016" s="259" t="s">
        <v>3627</v>
      </c>
      <c r="I1016" s="176" t="s">
        <v>3628</v>
      </c>
      <c r="J1016" s="264" t="s">
        <v>4111</v>
      </c>
      <c r="K1016" s="185" t="s">
        <v>4113</v>
      </c>
      <c r="L1016" s="421" t="s">
        <v>15</v>
      </c>
      <c r="M1016" s="167"/>
      <c r="N1016" s="218">
        <v>0</v>
      </c>
      <c r="O1016" s="219">
        <v>0</v>
      </c>
      <c r="P1016" s="219">
        <v>0</v>
      </c>
      <c r="Q1016" s="219">
        <v>0</v>
      </c>
      <c r="R1016" s="219">
        <v>0</v>
      </c>
      <c r="S1016" s="220">
        <v>0</v>
      </c>
      <c r="T1016" s="490">
        <f t="shared" si="90"/>
        <v>0</v>
      </c>
      <c r="U1016" s="221" t="str">
        <f t="shared" si="91"/>
        <v/>
      </c>
      <c r="V1016" s="490">
        <f t="shared" si="92"/>
        <v>0</v>
      </c>
      <c r="W1016" s="221" t="str">
        <f t="shared" si="93"/>
        <v/>
      </c>
      <c r="X1016" s="490">
        <f t="shared" si="94"/>
        <v>0</v>
      </c>
      <c r="Y1016" s="221" t="str">
        <f t="shared" si="95"/>
        <v/>
      </c>
    </row>
    <row r="1017" spans="1:25" ht="36" customHeight="1">
      <c r="A1017" s="189" t="s">
        <v>5645</v>
      </c>
      <c r="B1017" s="450" t="s">
        <v>8</v>
      </c>
      <c r="C1017" s="449" t="s">
        <v>3223</v>
      </c>
      <c r="D1017" s="449" t="s">
        <v>3672</v>
      </c>
      <c r="E1017" s="448" t="s">
        <v>5639</v>
      </c>
      <c r="F1017" s="448" t="s">
        <v>5640</v>
      </c>
      <c r="G1017" s="445"/>
      <c r="H1017" s="445"/>
      <c r="I1017" s="446"/>
      <c r="J1017" s="447"/>
      <c r="K1017" s="452"/>
      <c r="L1017" s="454"/>
      <c r="M1017" s="167"/>
      <c r="N1017" s="218">
        <v>0</v>
      </c>
      <c r="O1017" s="219">
        <v>0</v>
      </c>
      <c r="P1017" s="219">
        <v>0</v>
      </c>
      <c r="Q1017" s="219">
        <v>0</v>
      </c>
      <c r="R1017" s="219">
        <v>0</v>
      </c>
      <c r="S1017" s="220">
        <v>0</v>
      </c>
      <c r="T1017" s="490">
        <f t="shared" si="90"/>
        <v>0</v>
      </c>
      <c r="U1017" s="221" t="str">
        <f t="shared" si="91"/>
        <v/>
      </c>
      <c r="V1017" s="490">
        <f t="shared" si="92"/>
        <v>0</v>
      </c>
      <c r="W1017" s="221" t="str">
        <f t="shared" si="93"/>
        <v/>
      </c>
      <c r="X1017" s="490">
        <f t="shared" si="94"/>
        <v>0</v>
      </c>
      <c r="Y1017" s="221" t="str">
        <f t="shared" si="95"/>
        <v/>
      </c>
    </row>
    <row r="1018" spans="1:25" ht="33.75">
      <c r="A1018" s="190" t="s">
        <v>5646</v>
      </c>
      <c r="B1018" s="442" t="s">
        <v>8</v>
      </c>
      <c r="C1018" s="443" t="s">
        <v>3223</v>
      </c>
      <c r="D1018" s="443" t="s">
        <v>3670</v>
      </c>
      <c r="E1018" s="444" t="s">
        <v>5641</v>
      </c>
      <c r="F1018" s="444" t="s">
        <v>5642</v>
      </c>
      <c r="G1018" s="486" t="s">
        <v>286</v>
      </c>
      <c r="H1018" s="486" t="s">
        <v>4270</v>
      </c>
      <c r="I1018" s="446" t="s">
        <v>4271</v>
      </c>
      <c r="J1018" s="447" t="s">
        <v>4111</v>
      </c>
      <c r="K1018" s="452" t="s">
        <v>4113</v>
      </c>
      <c r="L1018" s="453" t="s">
        <v>15</v>
      </c>
      <c r="M1018" s="167"/>
      <c r="N1018" s="218">
        <v>198800.95</v>
      </c>
      <c r="O1018" s="219">
        <v>0</v>
      </c>
      <c r="P1018" s="219">
        <v>199000</v>
      </c>
      <c r="Q1018" s="219">
        <v>199000</v>
      </c>
      <c r="R1018" s="219">
        <v>199000</v>
      </c>
      <c r="S1018" s="220">
        <v>199000</v>
      </c>
      <c r="T1018" s="490">
        <f t="shared" si="90"/>
        <v>199.04999999998836</v>
      </c>
      <c r="U1018" s="221">
        <f t="shared" si="91"/>
        <v>1.0012527606130068E-3</v>
      </c>
      <c r="V1018" s="490">
        <f t="shared" si="92"/>
        <v>199000</v>
      </c>
      <c r="W1018" s="221" t="str">
        <f t="shared" si="93"/>
        <v/>
      </c>
      <c r="X1018" s="490">
        <f t="shared" si="94"/>
        <v>0</v>
      </c>
      <c r="Y1018" s="221">
        <f t="shared" si="95"/>
        <v>0</v>
      </c>
    </row>
    <row r="1019" spans="1:25" ht="31.5">
      <c r="A1019" s="190" t="s">
        <v>5647</v>
      </c>
      <c r="B1019" s="442" t="s">
        <v>8</v>
      </c>
      <c r="C1019" s="443" t="s">
        <v>3223</v>
      </c>
      <c r="D1019" s="443" t="s">
        <v>3680</v>
      </c>
      <c r="E1019" s="444" t="s">
        <v>5643</v>
      </c>
      <c r="F1019" s="444" t="s">
        <v>5644</v>
      </c>
      <c r="G1019" s="486" t="s">
        <v>296</v>
      </c>
      <c r="H1019" s="486" t="s">
        <v>3627</v>
      </c>
      <c r="I1019" s="446" t="s">
        <v>3628</v>
      </c>
      <c r="J1019" s="447" t="s">
        <v>4111</v>
      </c>
      <c r="K1019" s="452" t="s">
        <v>4113</v>
      </c>
      <c r="L1019" s="453" t="s">
        <v>15</v>
      </c>
      <c r="M1019" s="167"/>
      <c r="N1019" s="218">
        <v>24852.48</v>
      </c>
      <c r="O1019" s="219">
        <v>0</v>
      </c>
      <c r="P1019" s="219">
        <v>25000</v>
      </c>
      <c r="Q1019" s="219">
        <v>25000</v>
      </c>
      <c r="R1019" s="219">
        <v>25000</v>
      </c>
      <c r="S1019" s="220">
        <v>25000</v>
      </c>
      <c r="T1019" s="490">
        <f t="shared" si="90"/>
        <v>147.52000000000044</v>
      </c>
      <c r="U1019" s="221">
        <f t="shared" si="91"/>
        <v>5.9358261227853495E-3</v>
      </c>
      <c r="V1019" s="490">
        <f t="shared" si="92"/>
        <v>25000</v>
      </c>
      <c r="W1019" s="221" t="str">
        <f t="shared" si="93"/>
        <v/>
      </c>
      <c r="X1019" s="490">
        <f t="shared" si="94"/>
        <v>0</v>
      </c>
      <c r="Y1019" s="221">
        <f t="shared" si="95"/>
        <v>0</v>
      </c>
    </row>
    <row r="1020" spans="1:25" ht="36" customHeight="1">
      <c r="A1020" s="189" t="s">
        <v>5377</v>
      </c>
      <c r="B1020" s="450" t="s">
        <v>8</v>
      </c>
      <c r="C1020" s="449" t="s">
        <v>3000</v>
      </c>
      <c r="D1020" s="449" t="s">
        <v>3672</v>
      </c>
      <c r="E1020" s="448" t="s">
        <v>5378</v>
      </c>
      <c r="F1020" s="448" t="s">
        <v>5379</v>
      </c>
      <c r="G1020" s="445"/>
      <c r="H1020" s="445"/>
      <c r="I1020" s="446"/>
      <c r="J1020" s="447"/>
      <c r="K1020" s="452"/>
      <c r="L1020" s="454"/>
      <c r="M1020" s="167"/>
      <c r="N1020" s="218">
        <v>0</v>
      </c>
      <c r="O1020" s="219">
        <v>0</v>
      </c>
      <c r="P1020" s="219">
        <v>0</v>
      </c>
      <c r="Q1020" s="219">
        <v>0</v>
      </c>
      <c r="R1020" s="219">
        <v>0</v>
      </c>
      <c r="S1020" s="220">
        <v>0</v>
      </c>
      <c r="T1020" s="490">
        <f t="shared" si="90"/>
        <v>0</v>
      </c>
      <c r="U1020" s="221" t="str">
        <f t="shared" si="91"/>
        <v/>
      </c>
      <c r="V1020" s="490">
        <f t="shared" si="92"/>
        <v>0</v>
      </c>
      <c r="W1020" s="221" t="str">
        <f t="shared" si="93"/>
        <v/>
      </c>
      <c r="X1020" s="490">
        <f t="shared" si="94"/>
        <v>0</v>
      </c>
      <c r="Y1020" s="221" t="str">
        <f t="shared" si="95"/>
        <v/>
      </c>
    </row>
    <row r="1021" spans="1:25" ht="33.75">
      <c r="A1021" s="188" t="s">
        <v>5380</v>
      </c>
      <c r="B1021" s="442" t="s">
        <v>8</v>
      </c>
      <c r="C1021" s="443" t="s">
        <v>3000</v>
      </c>
      <c r="D1021" s="443" t="s">
        <v>3670</v>
      </c>
      <c r="E1021" s="444" t="s">
        <v>5378</v>
      </c>
      <c r="F1021" s="444" t="s">
        <v>5379</v>
      </c>
      <c r="G1021" s="445" t="s">
        <v>286</v>
      </c>
      <c r="H1021" s="445" t="s">
        <v>4111</v>
      </c>
      <c r="I1021" s="446" t="s">
        <v>3626</v>
      </c>
      <c r="J1021" s="447" t="s">
        <v>4111</v>
      </c>
      <c r="K1021" s="452" t="s">
        <v>4113</v>
      </c>
      <c r="L1021" s="453" t="s">
        <v>15</v>
      </c>
      <c r="M1021" s="167"/>
      <c r="N1021" s="218">
        <v>0</v>
      </c>
      <c r="O1021" s="219">
        <v>0</v>
      </c>
      <c r="P1021" s="219">
        <v>0</v>
      </c>
      <c r="Q1021" s="219">
        <v>0</v>
      </c>
      <c r="R1021" s="219">
        <v>0</v>
      </c>
      <c r="S1021" s="220">
        <v>0</v>
      </c>
      <c r="T1021" s="490">
        <f t="shared" si="90"/>
        <v>0</v>
      </c>
      <c r="U1021" s="221" t="str">
        <f t="shared" si="91"/>
        <v/>
      </c>
      <c r="V1021" s="490">
        <f t="shared" si="92"/>
        <v>0</v>
      </c>
      <c r="W1021" s="221" t="str">
        <f t="shared" si="93"/>
        <v/>
      </c>
      <c r="X1021" s="490">
        <f t="shared" si="94"/>
        <v>0</v>
      </c>
      <c r="Y1021" s="221" t="str">
        <f t="shared" si="95"/>
        <v/>
      </c>
    </row>
    <row r="1022" spans="1:25" ht="36" customHeight="1">
      <c r="A1022" s="189" t="s">
        <v>25</v>
      </c>
      <c r="B1022" s="200" t="s">
        <v>8</v>
      </c>
      <c r="C1022" s="164" t="s">
        <v>3677</v>
      </c>
      <c r="D1022" s="164" t="s">
        <v>3672</v>
      </c>
      <c r="E1022" s="156" t="s">
        <v>693</v>
      </c>
      <c r="F1022" s="151" t="s">
        <v>692</v>
      </c>
      <c r="G1022" s="250"/>
      <c r="H1022" s="250"/>
      <c r="I1022" s="175"/>
      <c r="J1022" s="263"/>
      <c r="K1022" s="184"/>
      <c r="M1022" s="167"/>
      <c r="N1022" s="218">
        <v>0</v>
      </c>
      <c r="O1022" s="219">
        <v>0</v>
      </c>
      <c r="P1022" s="219">
        <v>0</v>
      </c>
      <c r="Q1022" s="219">
        <v>0</v>
      </c>
      <c r="R1022" s="219">
        <v>0</v>
      </c>
      <c r="S1022" s="220">
        <v>0</v>
      </c>
      <c r="T1022" s="490">
        <f t="shared" si="90"/>
        <v>0</v>
      </c>
      <c r="U1022" s="221" t="str">
        <f t="shared" si="91"/>
        <v/>
      </c>
      <c r="V1022" s="490">
        <f t="shared" si="92"/>
        <v>0</v>
      </c>
      <c r="W1022" s="221" t="str">
        <f t="shared" si="93"/>
        <v/>
      </c>
      <c r="X1022" s="490">
        <f t="shared" si="94"/>
        <v>0</v>
      </c>
      <c r="Y1022" s="221" t="str">
        <f t="shared" si="95"/>
        <v/>
      </c>
    </row>
    <row r="1023" spans="1:25" ht="27.75" customHeight="1">
      <c r="A1023" s="188" t="s">
        <v>694</v>
      </c>
      <c r="B1023" s="201" t="s">
        <v>8</v>
      </c>
      <c r="C1023" s="155" t="s">
        <v>3677</v>
      </c>
      <c r="D1023" s="155" t="s">
        <v>3670</v>
      </c>
      <c r="E1023" s="150" t="s">
        <v>693</v>
      </c>
      <c r="F1023" s="152" t="s">
        <v>692</v>
      </c>
      <c r="G1023" s="250" t="s">
        <v>289</v>
      </c>
      <c r="H1023" s="250" t="s">
        <v>3625</v>
      </c>
      <c r="I1023" s="175" t="s">
        <v>3626</v>
      </c>
      <c r="J1023" s="264" t="s">
        <v>4111</v>
      </c>
      <c r="K1023" s="185" t="s">
        <v>4113</v>
      </c>
      <c r="L1023" s="3" t="s">
        <v>15</v>
      </c>
      <c r="M1023" s="167"/>
      <c r="N1023" s="218">
        <v>185777.51</v>
      </c>
      <c r="O1023" s="219">
        <v>182000</v>
      </c>
      <c r="P1023" s="219">
        <v>186000</v>
      </c>
      <c r="Q1023" s="219">
        <v>186000</v>
      </c>
      <c r="R1023" s="219">
        <v>186000</v>
      </c>
      <c r="S1023" s="220">
        <v>186000</v>
      </c>
      <c r="T1023" s="490">
        <f t="shared" si="90"/>
        <v>222.48999999999069</v>
      </c>
      <c r="U1023" s="221">
        <f t="shared" si="91"/>
        <v>1.1976153625914714E-3</v>
      </c>
      <c r="V1023" s="490">
        <f t="shared" si="92"/>
        <v>4000</v>
      </c>
      <c r="W1023" s="221">
        <f t="shared" si="93"/>
        <v>2.197802197802198E-2</v>
      </c>
      <c r="X1023" s="490">
        <f t="shared" si="94"/>
        <v>0</v>
      </c>
      <c r="Y1023" s="221">
        <f t="shared" si="95"/>
        <v>0</v>
      </c>
    </row>
    <row r="1024" spans="1:25" ht="36" customHeight="1">
      <c r="A1024" s="189" t="s">
        <v>695</v>
      </c>
      <c r="B1024" s="200" t="s">
        <v>8</v>
      </c>
      <c r="C1024" s="164" t="s">
        <v>3678</v>
      </c>
      <c r="D1024" s="164" t="s">
        <v>3672</v>
      </c>
      <c r="E1024" s="156" t="s">
        <v>697</v>
      </c>
      <c r="F1024" s="151" t="s">
        <v>696</v>
      </c>
      <c r="G1024" s="250"/>
      <c r="H1024" s="250"/>
      <c r="I1024" s="175"/>
      <c r="J1024" s="263"/>
      <c r="K1024" s="184"/>
      <c r="M1024" s="167"/>
      <c r="N1024" s="218">
        <v>0</v>
      </c>
      <c r="O1024" s="219">
        <v>0</v>
      </c>
      <c r="P1024" s="219">
        <v>0</v>
      </c>
      <c r="Q1024" s="219">
        <v>0</v>
      </c>
      <c r="R1024" s="219">
        <v>0</v>
      </c>
      <c r="S1024" s="220">
        <v>0</v>
      </c>
      <c r="T1024" s="490">
        <f t="shared" si="90"/>
        <v>0</v>
      </c>
      <c r="U1024" s="221" t="str">
        <f t="shared" si="91"/>
        <v/>
      </c>
      <c r="V1024" s="490">
        <f t="shared" si="92"/>
        <v>0</v>
      </c>
      <c r="W1024" s="221" t="str">
        <f t="shared" si="93"/>
        <v/>
      </c>
      <c r="X1024" s="490">
        <f t="shared" si="94"/>
        <v>0</v>
      </c>
      <c r="Y1024" s="221" t="str">
        <f t="shared" si="95"/>
        <v/>
      </c>
    </row>
    <row r="1025" spans="1:25" ht="27.75" customHeight="1">
      <c r="A1025" s="188" t="s">
        <v>698</v>
      </c>
      <c r="B1025" s="201" t="s">
        <v>8</v>
      </c>
      <c r="C1025" s="155" t="s">
        <v>3678</v>
      </c>
      <c r="D1025" s="155" t="s">
        <v>3670</v>
      </c>
      <c r="E1025" s="150" t="s">
        <v>697</v>
      </c>
      <c r="F1025" s="152" t="s">
        <v>696</v>
      </c>
      <c r="G1025" s="251" t="s">
        <v>289</v>
      </c>
      <c r="H1025" s="251" t="s">
        <v>3625</v>
      </c>
      <c r="I1025" s="176" t="s">
        <v>3626</v>
      </c>
      <c r="J1025" s="264" t="s">
        <v>4111</v>
      </c>
      <c r="K1025" s="185" t="s">
        <v>4113</v>
      </c>
      <c r="L1025" s="3" t="s">
        <v>15</v>
      </c>
      <c r="M1025" s="167"/>
      <c r="N1025" s="218">
        <v>1145284.3500000001</v>
      </c>
      <c r="O1025" s="219">
        <v>1150000</v>
      </c>
      <c r="P1025" s="219">
        <v>1145000</v>
      </c>
      <c r="Q1025" s="219">
        <v>1145000</v>
      </c>
      <c r="R1025" s="219">
        <v>1145000</v>
      </c>
      <c r="S1025" s="220">
        <v>1145000</v>
      </c>
      <c r="T1025" s="490">
        <f t="shared" si="90"/>
        <v>-284.35000000009313</v>
      </c>
      <c r="U1025" s="221">
        <f t="shared" si="91"/>
        <v>-2.4827895360666818E-4</v>
      </c>
      <c r="V1025" s="490">
        <f t="shared" si="92"/>
        <v>-5000</v>
      </c>
      <c r="W1025" s="221">
        <f t="shared" si="93"/>
        <v>-4.3478260869565218E-3</v>
      </c>
      <c r="X1025" s="490">
        <f t="shared" si="94"/>
        <v>0</v>
      </c>
      <c r="Y1025" s="221">
        <f t="shared" si="95"/>
        <v>0</v>
      </c>
    </row>
    <row r="1026" spans="1:25" ht="27.75" customHeight="1">
      <c r="A1026" s="189" t="s">
        <v>699</v>
      </c>
      <c r="B1026" s="200" t="s">
        <v>8</v>
      </c>
      <c r="C1026" s="164" t="s">
        <v>3681</v>
      </c>
      <c r="D1026" s="164" t="s">
        <v>3672</v>
      </c>
      <c r="E1026" s="151" t="s">
        <v>701</v>
      </c>
      <c r="F1026" s="151" t="s">
        <v>700</v>
      </c>
      <c r="G1026" s="250"/>
      <c r="H1026" s="250"/>
      <c r="I1026" s="175"/>
      <c r="J1026" s="263"/>
      <c r="K1026" s="184"/>
      <c r="M1026" s="167"/>
      <c r="N1026" s="218">
        <v>0</v>
      </c>
      <c r="O1026" s="219">
        <v>0</v>
      </c>
      <c r="P1026" s="219">
        <v>0</v>
      </c>
      <c r="Q1026" s="219">
        <v>0</v>
      </c>
      <c r="R1026" s="219">
        <v>0</v>
      </c>
      <c r="S1026" s="220">
        <v>0</v>
      </c>
      <c r="T1026" s="490">
        <f t="shared" si="90"/>
        <v>0</v>
      </c>
      <c r="U1026" s="221" t="str">
        <f t="shared" si="91"/>
        <v/>
      </c>
      <c r="V1026" s="490">
        <f t="shared" si="92"/>
        <v>0</v>
      </c>
      <c r="W1026" s="221" t="str">
        <f t="shared" si="93"/>
        <v/>
      </c>
      <c r="X1026" s="490">
        <f t="shared" si="94"/>
        <v>0</v>
      </c>
      <c r="Y1026" s="221" t="str">
        <f t="shared" si="95"/>
        <v/>
      </c>
    </row>
    <row r="1027" spans="1:25" ht="27.75" customHeight="1">
      <c r="A1027" s="197" t="s">
        <v>702</v>
      </c>
      <c r="B1027" s="206" t="s">
        <v>8</v>
      </c>
      <c r="C1027" s="207" t="s">
        <v>3681</v>
      </c>
      <c r="D1027" s="207" t="s">
        <v>3670</v>
      </c>
      <c r="E1027" s="208" t="s">
        <v>5297</v>
      </c>
      <c r="F1027" s="208" t="s">
        <v>5298</v>
      </c>
      <c r="G1027" s="260" t="s">
        <v>296</v>
      </c>
      <c r="H1027" s="260" t="s">
        <v>3627</v>
      </c>
      <c r="I1027" s="209" t="s">
        <v>3628</v>
      </c>
      <c r="J1027" s="269" t="s">
        <v>4111</v>
      </c>
      <c r="K1027" s="185" t="s">
        <v>4113</v>
      </c>
      <c r="L1027" s="3" t="s">
        <v>15</v>
      </c>
      <c r="M1027" s="167"/>
      <c r="N1027" s="225">
        <v>597289.56000000006</v>
      </c>
      <c r="O1027" s="226">
        <v>572000</v>
      </c>
      <c r="P1027" s="226">
        <v>597000</v>
      </c>
      <c r="Q1027" s="226">
        <v>597000</v>
      </c>
      <c r="R1027" s="226">
        <v>597000</v>
      </c>
      <c r="S1027" s="226">
        <v>597000</v>
      </c>
      <c r="T1027" s="493">
        <f t="shared" si="90"/>
        <v>-289.56000000005588</v>
      </c>
      <c r="U1027" s="227">
        <f t="shared" si="91"/>
        <v>-4.8478999030228463E-4</v>
      </c>
      <c r="V1027" s="493">
        <f t="shared" si="92"/>
        <v>25000</v>
      </c>
      <c r="W1027" s="227">
        <f t="shared" si="93"/>
        <v>4.3706293706293704E-2</v>
      </c>
      <c r="X1027" s="493">
        <f t="shared" si="94"/>
        <v>0</v>
      </c>
      <c r="Y1027" s="227">
        <f t="shared" si="95"/>
        <v>0</v>
      </c>
    </row>
    <row r="1028" spans="1:25" ht="12.75" hidden="1" customHeight="1" outlineLevel="1">
      <c r="M1028" s="153"/>
    </row>
    <row r="1029" spans="1:25" ht="12.75" hidden="1" customHeight="1" outlineLevel="1">
      <c r="E1029" s="248" t="s">
        <v>703</v>
      </c>
      <c r="M1029" s="183"/>
      <c r="N1029" s="183"/>
      <c r="O1029" s="183"/>
      <c r="P1029" s="183"/>
      <c r="Q1029" s="183"/>
      <c r="R1029" s="183" t="e">
        <f>SUM(#REF!)</f>
        <v>#REF!</v>
      </c>
      <c r="S1029" s="183" t="e">
        <f>SUM(#REF!)</f>
        <v>#REF!</v>
      </c>
    </row>
    <row r="1030" spans="1:25" ht="12.75" hidden="1" customHeight="1" outlineLevel="1">
      <c r="E1030" s="248" t="s">
        <v>704</v>
      </c>
      <c r="M1030" s="183"/>
      <c r="N1030" s="183"/>
      <c r="O1030" s="183"/>
      <c r="P1030" s="183"/>
      <c r="Q1030" s="183"/>
      <c r="R1030" s="183">
        <f>SUM(R4:R4)</f>
        <v>0</v>
      </c>
      <c r="S1030" s="183">
        <f>SUM(S4:S4)</f>
        <v>0</v>
      </c>
    </row>
    <row r="1031" spans="1:25" collapsed="1">
      <c r="E1031" s="248"/>
      <c r="M1031" s="441"/>
      <c r="N1031" s="441"/>
      <c r="O1031" s="441"/>
      <c r="P1031" s="441"/>
      <c r="Q1031" s="441"/>
      <c r="R1031" s="441"/>
      <c r="S1031" s="441"/>
      <c r="T1031" s="441"/>
      <c r="U1031" s="441"/>
      <c r="V1031" s="441"/>
      <c r="W1031" s="441"/>
      <c r="X1031" s="441"/>
      <c r="Y1031" s="441"/>
    </row>
    <row r="1032" spans="1:25">
      <c r="E1032" s="248"/>
      <c r="M1032" s="441"/>
      <c r="N1032" s="441"/>
      <c r="O1032" s="441"/>
      <c r="P1032" s="441"/>
      <c r="Q1032" s="441"/>
      <c r="R1032" s="441"/>
      <c r="S1032" s="441"/>
      <c r="T1032" s="441"/>
      <c r="U1032" s="441"/>
      <c r="V1032" s="441"/>
      <c r="W1032" s="441"/>
      <c r="X1032" s="441"/>
      <c r="Y1032" s="441"/>
    </row>
    <row r="1033" spans="1:25">
      <c r="E1033" s="303" t="s">
        <v>705</v>
      </c>
      <c r="F1033" s="304" t="s">
        <v>4242</v>
      </c>
      <c r="G1033" s="305"/>
      <c r="H1033" s="305"/>
      <c r="I1033" s="306"/>
      <c r="J1033" s="307"/>
      <c r="K1033" s="302"/>
      <c r="L1033" s="302"/>
      <c r="M1033" s="302"/>
      <c r="N1033" s="494">
        <f>SUM(N5:N803)</f>
        <v>1292342349.9400008</v>
      </c>
      <c r="O1033" s="318">
        <f>SUM(O5:O804)</f>
        <v>1314962438</v>
      </c>
      <c r="P1033" s="497">
        <f>SUM(P5:P804)</f>
        <v>1324596862.8999999</v>
      </c>
      <c r="Q1033" s="497">
        <f>SUM(Q5:Q804)</f>
        <v>1338951176</v>
      </c>
      <c r="R1033" s="497">
        <f>SUM(R5:R804)</f>
        <v>1351827635</v>
      </c>
      <c r="S1033" s="498">
        <f>SUM(S5:S804)</f>
        <v>1339858565</v>
      </c>
      <c r="T1033" s="494">
        <f>SUM(T5:T803)</f>
        <v>46608826.06000001</v>
      </c>
      <c r="U1033" s="321">
        <f>IF(N1033=0,"",T1033/N1033)</f>
        <v>3.6065386282639354E-2</v>
      </c>
      <c r="V1033" s="494">
        <f>SUM(V5:V803)</f>
        <v>23988738</v>
      </c>
      <c r="W1033" s="321">
        <f t="shared" ref="W1033:W1035" si="96">IF(O1033=0,"",V1033/O1033)</f>
        <v>1.8242907406911042E-2</v>
      </c>
      <c r="X1033" s="494">
        <f>SUM(X5:X803)</f>
        <v>14354313.099999992</v>
      </c>
      <c r="Y1033" s="321">
        <f t="shared" ref="Y1033:Y1035" si="97">IF(P1033=0,"",X1033/P1033)</f>
        <v>1.0836740975343581E-2</v>
      </c>
    </row>
    <row r="1034" spans="1:25">
      <c r="E1034" s="308" t="s">
        <v>706</v>
      </c>
      <c r="F1034" s="309" t="s">
        <v>4243</v>
      </c>
      <c r="G1034" s="310"/>
      <c r="H1034" s="310"/>
      <c r="I1034" s="311"/>
      <c r="J1034" s="312"/>
      <c r="K1034" s="302"/>
      <c r="L1034" s="302"/>
      <c r="M1034" s="302"/>
      <c r="N1034" s="495">
        <f>SUM(N804:N1028)</f>
        <v>1305033829.7399995</v>
      </c>
      <c r="O1034" s="319">
        <f>SUM(O805:O1028)</f>
        <v>1314962438</v>
      </c>
      <c r="P1034" s="499">
        <f>SUM(P805:P1028)</f>
        <v>1332570347.3300006</v>
      </c>
      <c r="Q1034" s="499">
        <f>SUM(Q805:Q1028)</f>
        <v>1338951176</v>
      </c>
      <c r="R1034" s="499">
        <f>SUM(R805:R1028)</f>
        <v>1351827635</v>
      </c>
      <c r="S1034" s="500">
        <f>SUM(S805:S1028)</f>
        <v>1339858565</v>
      </c>
      <c r="T1034" s="495">
        <f>SUM(T804:T1028)</f>
        <v>33917346.25999999</v>
      </c>
      <c r="U1034" s="322">
        <f>IF(N1034=0,"",T1034/N1034)</f>
        <v>2.5989629913852352E-2</v>
      </c>
      <c r="V1034" s="495">
        <f>SUM(V804:V1028)</f>
        <v>23988738</v>
      </c>
      <c r="W1034" s="322">
        <f t="shared" si="96"/>
        <v>1.8242907406911042E-2</v>
      </c>
      <c r="X1034" s="495">
        <f>SUM(X804:X1028)</f>
        <v>6380828.6700000372</v>
      </c>
      <c r="Y1034" s="322">
        <f t="shared" si="97"/>
        <v>4.7883615921553106E-3</v>
      </c>
    </row>
    <row r="1035" spans="1:25">
      <c r="E1035" s="313" t="s">
        <v>707</v>
      </c>
      <c r="F1035" s="314" t="s">
        <v>4244</v>
      </c>
      <c r="G1035" s="315"/>
      <c r="H1035" s="315"/>
      <c r="I1035" s="316"/>
      <c r="J1035" s="317"/>
      <c r="K1035" s="302"/>
      <c r="L1035" s="302"/>
      <c r="M1035" s="302"/>
      <c r="N1035" s="496">
        <f t="shared" ref="N1035" si="98">N1034-N1033</f>
        <v>12691479.79999876</v>
      </c>
      <c r="O1035" s="320">
        <f t="shared" ref="O1035:T1035" si="99">O1034-O1033</f>
        <v>0</v>
      </c>
      <c r="P1035" s="501">
        <f t="shared" si="99"/>
        <v>7973484.430000782</v>
      </c>
      <c r="Q1035" s="501">
        <f t="shared" si="99"/>
        <v>0</v>
      </c>
      <c r="R1035" s="501">
        <f t="shared" si="99"/>
        <v>0</v>
      </c>
      <c r="S1035" s="502">
        <f t="shared" si="99"/>
        <v>0</v>
      </c>
      <c r="T1035" s="496">
        <f t="shared" si="99"/>
        <v>-12691479.800000019</v>
      </c>
      <c r="U1035" s="323">
        <f>IF(N1035=0,"",T1035/N1035)</f>
        <v>-1.0000000000000993</v>
      </c>
      <c r="V1035" s="496">
        <f t="shared" ref="V1035" si="100">V1034-V1033</f>
        <v>0</v>
      </c>
      <c r="W1035" s="323" t="str">
        <f t="shared" si="96"/>
        <v/>
      </c>
      <c r="X1035" s="496">
        <f t="shared" ref="X1035" si="101">X1034-X1033</f>
        <v>-7973484.429999955</v>
      </c>
      <c r="Y1035" s="323">
        <f t="shared" si="97"/>
        <v>-0.99999999999989631</v>
      </c>
    </row>
    <row r="1036" spans="1:25">
      <c r="Q1036" s="183"/>
    </row>
  </sheetData>
  <autoFilter ref="A4:W1027" xr:uid="{00000000-0009-0000-0000-000000000000}"/>
  <mergeCells count="18">
    <mergeCell ref="T2:U2"/>
    <mergeCell ref="V2:W2"/>
    <mergeCell ref="X2:Y2"/>
    <mergeCell ref="T3:U3"/>
    <mergeCell ref="V3:W3"/>
    <mergeCell ref="X3:Y3"/>
    <mergeCell ref="N1:S1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</mergeCells>
  <pageMargins left="0.23622047244094491" right="0.23622047244094491" top="0.51181102362204722" bottom="0.51181102362204722" header="0.59055118110236227" footer="0.35433070866141736"/>
  <pageSetup paperSize="9" scale="48" fitToHeight="0" orientation="landscape" r:id="rId1"/>
  <headerFooter alignWithMargins="0">
    <oddFooter>&amp;C&amp;"Verdana,Normale"pagina n. / Seite Nr. &amp;P/&amp;N</oddFooter>
  </headerFooter>
  <rowBreaks count="1" manualBreakCount="1">
    <brk id="802" max="16383" man="1"/>
  </rowBreaks>
  <colBreaks count="1" manualBreakCount="1">
    <brk id="10" max="10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89"/>
  <sheetViews>
    <sheetView showGridLines="0" view="pageBreakPreview" zoomScale="85" zoomScaleNormal="75" zoomScaleSheetLayoutView="85" workbookViewId="0">
      <pane xSplit="7" ySplit="8" topLeftCell="H9" activePane="bottomRight" state="frozen"/>
      <selection activeCell="AE506" sqref="AE506:AI506"/>
      <selection pane="topRight" activeCell="AE506" sqref="AE506:AI506"/>
      <selection pane="bottomLeft" activeCell="AE506" sqref="AE506:AI506"/>
      <selection pane="bottomRight" activeCell="M8" sqref="M8"/>
    </sheetView>
  </sheetViews>
  <sheetFormatPr defaultColWidth="10.42578125" defaultRowHeight="15" outlineLevelRow="1"/>
  <cols>
    <col min="1" max="1" width="10.42578125" style="119"/>
    <col min="2" max="2" width="4" style="148" customWidth="1"/>
    <col min="3" max="3" width="4.5703125" style="148" customWidth="1"/>
    <col min="4" max="4" width="2.5703125" style="148" customWidth="1"/>
    <col min="5" max="6" width="4" style="148" customWidth="1"/>
    <col min="7" max="7" width="59.5703125" style="119" customWidth="1"/>
    <col min="8" max="8" width="21.85546875" style="119" customWidth="1"/>
    <col min="9" max="9" width="22.42578125" style="119" customWidth="1"/>
    <col min="10" max="10" width="19" style="119" bestFit="1" customWidth="1"/>
    <col min="11" max="11" width="13.42578125" style="119" customWidth="1"/>
    <col min="12" max="12" width="10.42578125" style="119"/>
    <col min="13" max="13" width="23.42578125" style="119" customWidth="1"/>
    <col min="14" max="16384" width="10.42578125" style="119"/>
  </cols>
  <sheetData>
    <row r="1" spans="1:14" s="107" customFormat="1" ht="36.75" customHeight="1">
      <c r="B1" s="567" t="s">
        <v>1800</v>
      </c>
      <c r="C1" s="567"/>
      <c r="D1" s="567"/>
      <c r="E1" s="567"/>
      <c r="F1" s="567"/>
      <c r="G1" s="567"/>
      <c r="H1" s="567"/>
      <c r="I1" s="567"/>
      <c r="J1" s="567"/>
      <c r="K1" s="567"/>
      <c r="L1" s="108"/>
      <c r="M1" s="108"/>
      <c r="N1" s="108"/>
    </row>
    <row r="2" spans="1:14" s="107" customFormat="1">
      <c r="B2" s="109"/>
      <c r="C2" s="109"/>
      <c r="D2" s="109"/>
      <c r="E2" s="109"/>
      <c r="F2" s="109"/>
      <c r="G2" s="109"/>
    </row>
    <row r="3" spans="1:14" s="107" customFormat="1" ht="15.75" thickBot="1">
      <c r="B3" s="109"/>
      <c r="C3" s="109"/>
      <c r="D3" s="109"/>
      <c r="E3" s="109"/>
      <c r="F3" s="109"/>
      <c r="G3" s="109"/>
    </row>
    <row r="4" spans="1:14" s="110" customFormat="1" ht="27.6" customHeight="1">
      <c r="B4" s="111" t="s">
        <v>3322</v>
      </c>
      <c r="C4" s="112"/>
      <c r="D4" s="112"/>
      <c r="E4" s="112"/>
      <c r="F4" s="112"/>
      <c r="G4" s="112"/>
      <c r="H4" s="112"/>
      <c r="I4" s="112"/>
      <c r="J4" s="113" t="s">
        <v>3323</v>
      </c>
      <c r="K4" s="114"/>
      <c r="M4" s="112"/>
    </row>
    <row r="5" spans="1:14" s="110" customFormat="1" ht="27.6" customHeight="1" thickBot="1">
      <c r="B5" s="115"/>
      <c r="C5" s="116"/>
      <c r="D5" s="116"/>
      <c r="E5" s="116"/>
      <c r="F5" s="116"/>
      <c r="G5" s="116"/>
      <c r="H5" s="116"/>
      <c r="I5" s="116"/>
      <c r="J5" s="117"/>
      <c r="K5" s="118"/>
      <c r="M5" s="116"/>
    </row>
    <row r="6" spans="1:14" ht="15" customHeight="1" thickBot="1">
      <c r="B6" s="120"/>
      <c r="C6" s="120"/>
      <c r="D6" s="120"/>
      <c r="E6" s="120"/>
      <c r="F6" s="120"/>
      <c r="G6" s="120"/>
      <c r="H6" s="121"/>
    </row>
    <row r="7" spans="1:14" ht="39.75" customHeight="1">
      <c r="B7" s="122" t="s">
        <v>4245</v>
      </c>
      <c r="C7" s="123"/>
      <c r="D7" s="123"/>
      <c r="E7" s="123"/>
      <c r="F7" s="123"/>
      <c r="G7" s="124"/>
      <c r="H7" s="125" t="s">
        <v>3324</v>
      </c>
      <c r="I7" s="125" t="s">
        <v>3324</v>
      </c>
      <c r="J7" s="126" t="str">
        <f>CONCATENATE("VARIAZIONE ",  H8, " / ", I8)</f>
        <v>VARIAZIONE 2019 / 2018</v>
      </c>
      <c r="K7" s="127"/>
      <c r="M7" s="125" t="s">
        <v>3324</v>
      </c>
    </row>
    <row r="8" spans="1:14" ht="23.25" customHeight="1">
      <c r="B8" s="128"/>
      <c r="C8" s="129"/>
      <c r="D8" s="129"/>
      <c r="E8" s="129"/>
      <c r="F8" s="129"/>
      <c r="G8" s="130"/>
      <c r="H8" s="131">
        <f>'pdc2018'!Q3</f>
        <v>2019</v>
      </c>
      <c r="I8" s="131">
        <f>'pdc2018'!P3</f>
        <v>2018</v>
      </c>
      <c r="J8" s="132" t="s">
        <v>3325</v>
      </c>
      <c r="K8" s="133" t="s">
        <v>3661</v>
      </c>
      <c r="M8" s="131">
        <f>IF('CE statale'!M8=0,"",'CE statale'!M8)</f>
        <v>2017</v>
      </c>
    </row>
    <row r="9" spans="1:14" s="134" customFormat="1">
      <c r="A9" s="332"/>
      <c r="B9" s="333" t="s">
        <v>3669</v>
      </c>
      <c r="C9" s="565" t="s">
        <v>1802</v>
      </c>
      <c r="D9" s="565"/>
      <c r="E9" s="565"/>
      <c r="F9" s="565"/>
      <c r="G9" s="566"/>
      <c r="H9" s="334"/>
      <c r="I9" s="334"/>
      <c r="J9" s="335"/>
      <c r="K9" s="336"/>
      <c r="L9" s="337"/>
      <c r="M9" s="334"/>
    </row>
    <row r="10" spans="1:14" s="134" customFormat="1">
      <c r="A10" s="332"/>
      <c r="B10" s="338"/>
      <c r="C10" s="339" t="s">
        <v>3326</v>
      </c>
      <c r="D10" s="558" t="s">
        <v>3327</v>
      </c>
      <c r="E10" s="558"/>
      <c r="F10" s="558"/>
      <c r="G10" s="559"/>
      <c r="H10" s="340">
        <f>H11+H12+H19+H24</f>
        <v>1210243076</v>
      </c>
      <c r="I10" s="340">
        <f>I11+I12+I19+I24</f>
        <v>1198827415.0800002</v>
      </c>
      <c r="J10" s="341">
        <f t="shared" ref="J10:J36" si="0">H10-I10</f>
        <v>11415660.919999838</v>
      </c>
      <c r="K10" s="342">
        <f t="shared" ref="K10:K36" si="1">IF(I10=0,"-    ",J10/I10)</f>
        <v>9.5223555754587481E-3</v>
      </c>
      <c r="L10" s="337"/>
      <c r="M10" s="343">
        <f>M11+M12+M19+M24</f>
        <v>1168431630.0799999</v>
      </c>
    </row>
    <row r="11" spans="1:14" s="110" customFormat="1" ht="30" hidden="1" customHeight="1" outlineLevel="1">
      <c r="A11" s="332" t="s">
        <v>597</v>
      </c>
      <c r="B11" s="344"/>
      <c r="C11" s="345"/>
      <c r="D11" s="346"/>
      <c r="E11" s="345" t="s">
        <v>3328</v>
      </c>
      <c r="F11" s="563" t="s">
        <v>3329</v>
      </c>
      <c r="G11" s="564"/>
      <c r="H11" s="348">
        <f>SUMIF('pdc2018'!$J$8:$J$1110,'CE sintesi'!$A11,'pdc2018'!$Q$8:$Q$1110)</f>
        <v>1187754008</v>
      </c>
      <c r="I11" s="348">
        <f>SUMIF('pdc2018'!$J$8:$J$1110,'CE sintesi'!$A11,'pdc2018'!$P$8:$P$1110)</f>
        <v>1176378361.6000001</v>
      </c>
      <c r="J11" s="349">
        <f t="shared" si="0"/>
        <v>11375646.399999857</v>
      </c>
      <c r="K11" s="350">
        <f t="shared" si="1"/>
        <v>9.6700575013363588E-3</v>
      </c>
      <c r="L11" s="332"/>
      <c r="M11" s="351">
        <f>SUMIF('pdc2018'!$J$8:$J$1110,'CE sintesi'!$A11,'pdc2018'!$N$8:$N$1110)</f>
        <v>1146199116.51</v>
      </c>
    </row>
    <row r="12" spans="1:14" s="110" customFormat="1" hidden="1" outlineLevel="1">
      <c r="A12" s="332"/>
      <c r="B12" s="344"/>
      <c r="C12" s="345"/>
      <c r="D12" s="346"/>
      <c r="E12" s="345" t="s">
        <v>3330</v>
      </c>
      <c r="F12" s="563" t="s">
        <v>3331</v>
      </c>
      <c r="G12" s="564"/>
      <c r="H12" s="348">
        <f>SUM(H13:H18)</f>
        <v>22226000</v>
      </c>
      <c r="I12" s="348">
        <f>SUM(I13:I18)</f>
        <v>22309100</v>
      </c>
      <c r="J12" s="349">
        <f t="shared" si="0"/>
        <v>-83100</v>
      </c>
      <c r="K12" s="350">
        <f t="shared" si="1"/>
        <v>-3.7249373574012399E-3</v>
      </c>
      <c r="L12" s="332"/>
      <c r="M12" s="351">
        <f>SUM(M13:M18)</f>
        <v>22232513.57</v>
      </c>
    </row>
    <row r="13" spans="1:14" s="135" customFormat="1" hidden="1" outlineLevel="1">
      <c r="A13" s="332" t="s">
        <v>3332</v>
      </c>
      <c r="B13" s="352"/>
      <c r="C13" s="353"/>
      <c r="D13" s="354"/>
      <c r="E13" s="353"/>
      <c r="F13" s="355" t="s">
        <v>3326</v>
      </c>
      <c r="G13" s="359" t="s">
        <v>3333</v>
      </c>
      <c r="H13" s="356">
        <f>SUMIF('pdc2018'!$J$8:$J$1110,'CE sintesi'!$A13,'pdc2018'!$Q$8:$Q$1110)</f>
        <v>0</v>
      </c>
      <c r="I13" s="356">
        <f>SUMIF('pdc2018'!$J$8:$J$1110,'CE sintesi'!$A13,'pdc2018'!$P$8:$P$1110)</f>
        <v>0</v>
      </c>
      <c r="J13" s="356">
        <f t="shared" si="0"/>
        <v>0</v>
      </c>
      <c r="K13" s="350" t="str">
        <f t="shared" si="1"/>
        <v xml:space="preserve">-    </v>
      </c>
      <c r="L13" s="357"/>
      <c r="M13" s="358">
        <f>SUMIF('pdc2018'!$J$8:$J$1110,'CE sintesi'!$A13,'pdc2018'!$N$8:$N$1110)</f>
        <v>0</v>
      </c>
    </row>
    <row r="14" spans="1:14" s="135" customFormat="1" ht="30" hidden="1" customHeight="1" outlineLevel="1">
      <c r="A14" s="357" t="s">
        <v>3334</v>
      </c>
      <c r="B14" s="352"/>
      <c r="C14" s="353"/>
      <c r="D14" s="354"/>
      <c r="E14" s="353"/>
      <c r="F14" s="355" t="s">
        <v>3335</v>
      </c>
      <c r="G14" s="359" t="s">
        <v>3336</v>
      </c>
      <c r="H14" s="356">
        <f>SUMIF('pdc2018'!$J$8:$J$1110,'CE sintesi'!$A14,'pdc2018'!$Q$8:$Q$1110)</f>
        <v>0</v>
      </c>
      <c r="I14" s="356">
        <f>SUMIF('pdc2018'!$J$8:$J$1110,'CE sintesi'!$A14,'pdc2018'!$P$8:$P$1110)</f>
        <v>0</v>
      </c>
      <c r="J14" s="356">
        <f t="shared" si="0"/>
        <v>0</v>
      </c>
      <c r="K14" s="350" t="str">
        <f t="shared" si="1"/>
        <v xml:space="preserve">-    </v>
      </c>
      <c r="L14" s="357"/>
      <c r="M14" s="358">
        <f>SUMIF('pdc2018'!$J$8:$J$1110,'CE sintesi'!$A14,'pdc2018'!$N$8:$N$1110)</f>
        <v>0</v>
      </c>
    </row>
    <row r="15" spans="1:14" s="135" customFormat="1" ht="30" hidden="1" customHeight="1" outlineLevel="1">
      <c r="A15" s="332" t="s">
        <v>3337</v>
      </c>
      <c r="B15" s="352"/>
      <c r="C15" s="353"/>
      <c r="D15" s="354"/>
      <c r="E15" s="353"/>
      <c r="F15" s="355" t="s">
        <v>3338</v>
      </c>
      <c r="G15" s="359" t="s">
        <v>3339</v>
      </c>
      <c r="H15" s="356">
        <f>SUMIF('pdc2018'!$J$8:$J$1110,'CE sintesi'!$A15,'pdc2018'!$Q$8:$Q$1110)</f>
        <v>22226000</v>
      </c>
      <c r="I15" s="356">
        <f>SUMIF('pdc2018'!$J$8:$J$1110,'CE sintesi'!$A15,'pdc2018'!$P$8:$P$1110)</f>
        <v>22301000</v>
      </c>
      <c r="J15" s="356">
        <f t="shared" si="0"/>
        <v>-75000</v>
      </c>
      <c r="K15" s="350">
        <f t="shared" si="1"/>
        <v>-3.3630778888839065E-3</v>
      </c>
      <c r="L15" s="357"/>
      <c r="M15" s="358">
        <f>SUMIF('pdc2018'!$J$8:$J$1110,'CE sintesi'!$A15,'pdc2018'!$N$8:$N$1110)</f>
        <v>22232513.57</v>
      </c>
    </row>
    <row r="16" spans="1:14" s="135" customFormat="1" hidden="1" outlineLevel="1">
      <c r="A16" s="357" t="s">
        <v>3340</v>
      </c>
      <c r="B16" s="352"/>
      <c r="C16" s="353"/>
      <c r="D16" s="354"/>
      <c r="E16" s="353"/>
      <c r="F16" s="355" t="s">
        <v>3341</v>
      </c>
      <c r="G16" s="359" t="s">
        <v>3342</v>
      </c>
      <c r="H16" s="356">
        <f>SUMIF('pdc2018'!$J$8:$J$1110,'CE sintesi'!$A16,'pdc2018'!$Q$8:$Q$1110)</f>
        <v>0</v>
      </c>
      <c r="I16" s="356">
        <f>SUMIF('pdc2018'!$J$8:$J$1110,'CE sintesi'!$A16,'pdc2018'!$P$8:$P$1110)</f>
        <v>0</v>
      </c>
      <c r="J16" s="356">
        <f t="shared" si="0"/>
        <v>0</v>
      </c>
      <c r="K16" s="350" t="str">
        <f t="shared" si="1"/>
        <v xml:space="preserve">-    </v>
      </c>
      <c r="L16" s="357"/>
      <c r="M16" s="358">
        <f>SUMIF('pdc2018'!$J$8:$J$1110,'CE sintesi'!$A16,'pdc2018'!$N$8:$N$1110)</f>
        <v>0</v>
      </c>
    </row>
    <row r="17" spans="1:13" s="135" customFormat="1" hidden="1" outlineLevel="1">
      <c r="A17" s="332" t="s">
        <v>4081</v>
      </c>
      <c r="B17" s="352"/>
      <c r="C17" s="353"/>
      <c r="D17" s="354"/>
      <c r="E17" s="353"/>
      <c r="F17" s="355" t="s">
        <v>4082</v>
      </c>
      <c r="G17" s="359" t="s">
        <v>4083</v>
      </c>
      <c r="H17" s="356">
        <f>SUMIF('pdc2018'!$J$8:$J$1110,'CE sintesi'!$A17,'pdc2018'!$Q$8:$Q$1110)</f>
        <v>0</v>
      </c>
      <c r="I17" s="356">
        <f>SUMIF('pdc2018'!$J$8:$J$1110,'CE sintesi'!$A17,'pdc2018'!$P$8:$P$1110)</f>
        <v>0</v>
      </c>
      <c r="J17" s="356">
        <f t="shared" si="0"/>
        <v>0</v>
      </c>
      <c r="K17" s="360" t="str">
        <f t="shared" si="1"/>
        <v xml:space="preserve">-    </v>
      </c>
      <c r="L17" s="357"/>
      <c r="M17" s="358">
        <f>SUMIF('pdc2018'!$J$8:$J$1110,'CE sintesi'!$A17,'pdc2018'!$N$8:$N$1110)</f>
        <v>0</v>
      </c>
    </row>
    <row r="18" spans="1:13" s="135" customFormat="1" hidden="1" outlineLevel="1">
      <c r="A18" s="357" t="s">
        <v>4084</v>
      </c>
      <c r="B18" s="352"/>
      <c r="C18" s="353"/>
      <c r="D18" s="354"/>
      <c r="E18" s="353"/>
      <c r="F18" s="355" t="s">
        <v>4085</v>
      </c>
      <c r="G18" s="359" t="s">
        <v>4086</v>
      </c>
      <c r="H18" s="356">
        <f>SUMIF('pdc2018'!$J$8:$J$1110,'CE sintesi'!$A18,'pdc2018'!$Q$8:$Q$1110)</f>
        <v>0</v>
      </c>
      <c r="I18" s="356">
        <f>SUMIF('pdc2018'!$J$8:$J$1110,'CE sintesi'!$A18,'pdc2018'!$P$8:$P$1110)</f>
        <v>8100</v>
      </c>
      <c r="J18" s="356">
        <f t="shared" si="0"/>
        <v>-8100</v>
      </c>
      <c r="K18" s="350">
        <f t="shared" si="1"/>
        <v>-1</v>
      </c>
      <c r="L18" s="357"/>
      <c r="M18" s="358">
        <f>SUMIF('pdc2018'!$J$8:$J$1110,'CE sintesi'!$A18,'pdc2018'!$N$8:$N$1110)</f>
        <v>0</v>
      </c>
    </row>
    <row r="19" spans="1:13" s="110" customFormat="1" hidden="1" outlineLevel="1">
      <c r="A19" s="332"/>
      <c r="B19" s="344"/>
      <c r="C19" s="345"/>
      <c r="D19" s="346"/>
      <c r="E19" s="345" t="s">
        <v>4087</v>
      </c>
      <c r="F19" s="563" t="s">
        <v>4088</v>
      </c>
      <c r="G19" s="564"/>
      <c r="H19" s="348">
        <f>SUM(H20:H23)</f>
        <v>263068</v>
      </c>
      <c r="I19" s="348">
        <f>SUM(I20:I23)</f>
        <v>139953.47999999998</v>
      </c>
      <c r="J19" s="349">
        <f t="shared" si="0"/>
        <v>123114.52000000002</v>
      </c>
      <c r="K19" s="350">
        <f t="shared" si="1"/>
        <v>0.87968173424483642</v>
      </c>
      <c r="L19" s="332"/>
      <c r="M19" s="351">
        <f>SUM(M20:M23)</f>
        <v>0</v>
      </c>
    </row>
    <row r="20" spans="1:13" s="110" customFormat="1" hidden="1" outlineLevel="1">
      <c r="A20" s="332" t="s">
        <v>4089</v>
      </c>
      <c r="B20" s="344"/>
      <c r="C20" s="345"/>
      <c r="D20" s="346"/>
      <c r="E20" s="346"/>
      <c r="F20" s="361" t="s">
        <v>3326</v>
      </c>
      <c r="G20" s="359" t="s">
        <v>4090</v>
      </c>
      <c r="H20" s="356">
        <f>SUMIF('pdc2018'!$J$8:$J$1110,'CE sintesi'!$A20,'pdc2018'!$Q$8:$Q$1110)</f>
        <v>0</v>
      </c>
      <c r="I20" s="356">
        <f>SUMIF('pdc2018'!$J$8:$J$1110,'CE sintesi'!$A20,'pdc2018'!$P$8:$P$1110)</f>
        <v>0</v>
      </c>
      <c r="J20" s="356">
        <f t="shared" si="0"/>
        <v>0</v>
      </c>
      <c r="K20" s="362" t="str">
        <f t="shared" si="1"/>
        <v xml:space="preserve">-    </v>
      </c>
      <c r="L20" s="332"/>
      <c r="M20" s="351">
        <f>SUMIF('pdc2018'!$J$8:$J$1110,'CE sintesi'!$A20,'pdc2018'!$N$8:$N$1110)</f>
        <v>0</v>
      </c>
    </row>
    <row r="21" spans="1:13" s="110" customFormat="1" hidden="1" outlineLevel="1">
      <c r="A21" s="332" t="s">
        <v>4029</v>
      </c>
      <c r="B21" s="344"/>
      <c r="C21" s="345"/>
      <c r="D21" s="346"/>
      <c r="E21" s="346"/>
      <c r="F21" s="361" t="s">
        <v>3335</v>
      </c>
      <c r="G21" s="359" t="s">
        <v>4091</v>
      </c>
      <c r="H21" s="356">
        <f>SUMIF('pdc2018'!$J$8:$J$1110,'CE sintesi'!$A21,'pdc2018'!$Q$8:$Q$1110)</f>
        <v>63068</v>
      </c>
      <c r="I21" s="356">
        <f>SUMIF('pdc2018'!$J$8:$J$1110,'CE sintesi'!$A21,'pdc2018'!$P$8:$P$1110)</f>
        <v>47301.3</v>
      </c>
      <c r="J21" s="356">
        <f t="shared" si="0"/>
        <v>15766.699999999997</v>
      </c>
      <c r="K21" s="362">
        <f t="shared" si="1"/>
        <v>0.33332487690613144</v>
      </c>
      <c r="L21" s="332"/>
      <c r="M21" s="351">
        <f>SUMIF('pdc2018'!$J$8:$J$1110,'CE sintesi'!$A21,'pdc2018'!$N$8:$N$1110)</f>
        <v>0</v>
      </c>
    </row>
    <row r="22" spans="1:13" s="110" customFormat="1" hidden="1" outlineLevel="1">
      <c r="A22" s="332" t="s">
        <v>3523</v>
      </c>
      <c r="B22" s="344"/>
      <c r="C22" s="345"/>
      <c r="D22" s="346"/>
      <c r="E22" s="346"/>
      <c r="F22" s="361" t="s">
        <v>3338</v>
      </c>
      <c r="G22" s="359" t="s">
        <v>4092</v>
      </c>
      <c r="H22" s="356">
        <f>SUMIF('pdc2018'!$J$8:$J$1110,'CE sintesi'!$A22,'pdc2018'!$Q$8:$Q$1110)</f>
        <v>200000</v>
      </c>
      <c r="I22" s="356">
        <f>SUMIF('pdc2018'!$J$8:$J$1110,'CE sintesi'!$A22,'pdc2018'!$P$8:$P$1110)</f>
        <v>92652.18</v>
      </c>
      <c r="J22" s="356">
        <f t="shared" si="0"/>
        <v>107347.82</v>
      </c>
      <c r="K22" s="362">
        <f t="shared" si="1"/>
        <v>1.1586108389462613</v>
      </c>
      <c r="L22" s="332"/>
      <c r="M22" s="351">
        <f>SUMIF('pdc2018'!$J$8:$J$1110,'CE sintesi'!$A22,'pdc2018'!$N$8:$N$1110)</f>
        <v>0</v>
      </c>
    </row>
    <row r="23" spans="1:13" s="110" customFormat="1" hidden="1" outlineLevel="1">
      <c r="A23" s="332" t="s">
        <v>4038</v>
      </c>
      <c r="B23" s="344"/>
      <c r="C23" s="345"/>
      <c r="D23" s="346"/>
      <c r="E23" s="346"/>
      <c r="F23" s="361" t="s">
        <v>3341</v>
      </c>
      <c r="G23" s="359" t="s">
        <v>4093</v>
      </c>
      <c r="H23" s="356">
        <f>SUMIF('pdc2018'!$J$8:$J$1110,'CE sintesi'!$A23,'pdc2018'!$Q$8:$Q$1110)</f>
        <v>0</v>
      </c>
      <c r="I23" s="356">
        <f>SUMIF('pdc2018'!$J$8:$J$1110,'CE sintesi'!$A23,'pdc2018'!$P$8:$P$1110)</f>
        <v>0</v>
      </c>
      <c r="J23" s="356">
        <f t="shared" si="0"/>
        <v>0</v>
      </c>
      <c r="K23" s="362" t="str">
        <f t="shared" si="1"/>
        <v xml:space="preserve">-    </v>
      </c>
      <c r="L23" s="332"/>
      <c r="M23" s="351">
        <f>SUMIF('pdc2018'!$J$8:$J$1110,'CE sintesi'!$A23,'pdc2018'!$N$8:$N$1110)</f>
        <v>0</v>
      </c>
    </row>
    <row r="24" spans="1:13" s="110" customFormat="1" hidden="1" outlineLevel="1">
      <c r="A24" s="332" t="s">
        <v>4094</v>
      </c>
      <c r="B24" s="344"/>
      <c r="C24" s="345"/>
      <c r="D24" s="346"/>
      <c r="E24" s="345" t="s">
        <v>4095</v>
      </c>
      <c r="F24" s="563" t="s">
        <v>4096</v>
      </c>
      <c r="G24" s="564"/>
      <c r="H24" s="348">
        <f>SUMIF('pdc2018'!$J$8:$J$1110,'CE sintesi'!$A24,'pdc2018'!$Q$8:$Q$1110)</f>
        <v>0</v>
      </c>
      <c r="I24" s="356">
        <f>SUMIF('pdc2018'!$J$8:$J$1110,'CE sintesi'!$A24,'pdc2018'!$P$8:$P$1110)</f>
        <v>0</v>
      </c>
      <c r="J24" s="349">
        <f t="shared" si="0"/>
        <v>0</v>
      </c>
      <c r="K24" s="350" t="str">
        <f t="shared" si="1"/>
        <v xml:space="preserve">-    </v>
      </c>
      <c r="L24" s="332"/>
      <c r="M24" s="351">
        <f>SUMIF('pdc2018'!$J$8:$J$1110,'CE sintesi'!$A24,'pdc2018'!$N$8:$N$1110)</f>
        <v>0</v>
      </c>
    </row>
    <row r="25" spans="1:13" s="134" customFormat="1" collapsed="1">
      <c r="A25" s="332" t="s">
        <v>4097</v>
      </c>
      <c r="B25" s="363"/>
      <c r="C25" s="339" t="s">
        <v>3335</v>
      </c>
      <c r="D25" s="558" t="s">
        <v>4098</v>
      </c>
      <c r="E25" s="558"/>
      <c r="F25" s="558"/>
      <c r="G25" s="559"/>
      <c r="H25" s="340">
        <f>SUMIF('pdc2018'!$J$8:$J$1110,'CE sintesi'!$A25,'pdc2018'!$Q$8:$Q$1110)</f>
        <v>0</v>
      </c>
      <c r="I25" s="340">
        <f>SUMIF('pdc2018'!$J$8:$J$1110,'CE sintesi'!$A25,'pdc2018'!$P$8:$P$1110)</f>
        <v>0</v>
      </c>
      <c r="J25" s="341">
        <f t="shared" si="0"/>
        <v>0</v>
      </c>
      <c r="K25" s="342" t="str">
        <f t="shared" si="1"/>
        <v xml:space="preserve">-    </v>
      </c>
      <c r="L25" s="337"/>
      <c r="M25" s="343">
        <f>SUMIF('pdc2018'!$J$8:$J$1110,'CE sintesi'!$A25,'pdc2018'!$N$8:$N$1110)</f>
        <v>-118883.43</v>
      </c>
    </row>
    <row r="26" spans="1:13" s="134" customFormat="1">
      <c r="A26" s="332" t="s">
        <v>4053</v>
      </c>
      <c r="B26" s="363"/>
      <c r="C26" s="339" t="s">
        <v>3338</v>
      </c>
      <c r="D26" s="558" t="s">
        <v>4099</v>
      </c>
      <c r="E26" s="558"/>
      <c r="F26" s="558"/>
      <c r="G26" s="559"/>
      <c r="H26" s="340">
        <f>SUMIF('pdc2018'!$J$8:$J$1110,'CE sintesi'!$A26,'pdc2018'!$Q$8:$Q$1110)</f>
        <v>0</v>
      </c>
      <c r="I26" s="340">
        <f>SUMIF('pdc2018'!$J$8:$J$1110,'CE sintesi'!$A26,'pdc2018'!$P$8:$P$1110)</f>
        <v>0</v>
      </c>
      <c r="J26" s="341">
        <f t="shared" si="0"/>
        <v>0</v>
      </c>
      <c r="K26" s="342" t="str">
        <f t="shared" si="1"/>
        <v xml:space="preserve">-    </v>
      </c>
      <c r="L26" s="337"/>
      <c r="M26" s="343">
        <f>SUMIF('pdc2018'!$J$8:$J$1110,'CE sintesi'!$A26,'pdc2018'!$N$8:$N$1110)</f>
        <v>15674.8</v>
      </c>
    </row>
    <row r="27" spans="1:13" s="134" customFormat="1">
      <c r="A27" s="332"/>
      <c r="B27" s="338"/>
      <c r="C27" s="339" t="s">
        <v>3341</v>
      </c>
      <c r="D27" s="558" t="s">
        <v>4100</v>
      </c>
      <c r="E27" s="558"/>
      <c r="F27" s="558"/>
      <c r="G27" s="559"/>
      <c r="H27" s="340">
        <f>SUM(H28:H30)</f>
        <v>61462900</v>
      </c>
      <c r="I27" s="340">
        <f>SUM(I28:I30)</f>
        <v>62018297</v>
      </c>
      <c r="J27" s="341">
        <f t="shared" si="0"/>
        <v>-555397</v>
      </c>
      <c r="K27" s="342">
        <f t="shared" si="1"/>
        <v>-8.9553732828232934E-3</v>
      </c>
      <c r="L27" s="337"/>
      <c r="M27" s="343">
        <f>SUM(M28:M30)</f>
        <v>59363718.579999998</v>
      </c>
    </row>
    <row r="28" spans="1:13" s="110" customFormat="1" ht="30" hidden="1" customHeight="1" outlineLevel="1">
      <c r="A28" s="332" t="s">
        <v>3806</v>
      </c>
      <c r="B28" s="344"/>
      <c r="C28" s="345"/>
      <c r="D28" s="346"/>
      <c r="E28" s="345" t="s">
        <v>3328</v>
      </c>
      <c r="F28" s="563" t="s">
        <v>4102</v>
      </c>
      <c r="G28" s="564"/>
      <c r="H28" s="348">
        <f>SUMIF('pdc2018'!$J$8:$J$1110,'CE sintesi'!$A28,'pdc2018'!$Q$8:$Q$1110)</f>
        <v>43371300</v>
      </c>
      <c r="I28" s="348">
        <f>SUMIF('pdc2018'!$J$8:$J$1110,'CE sintesi'!$A28,'pdc2018'!$P$8:$P$1110)</f>
        <v>44036697</v>
      </c>
      <c r="J28" s="349">
        <f t="shared" si="0"/>
        <v>-665397</v>
      </c>
      <c r="K28" s="350">
        <f t="shared" si="1"/>
        <v>-1.5110056959994071E-2</v>
      </c>
      <c r="L28" s="332"/>
      <c r="M28" s="351">
        <f>SUMIF('pdc2018'!$J$8:$J$1110,'CE sintesi'!$A28,'pdc2018'!$N$8:$N$1110)</f>
        <v>40876767.829999998</v>
      </c>
    </row>
    <row r="29" spans="1:13" s="110" customFormat="1" hidden="1" outlineLevel="1">
      <c r="A29" s="332" t="s">
        <v>3423</v>
      </c>
      <c r="B29" s="344"/>
      <c r="C29" s="345"/>
      <c r="D29" s="346"/>
      <c r="E29" s="345" t="s">
        <v>3330</v>
      </c>
      <c r="F29" s="563" t="s">
        <v>4104</v>
      </c>
      <c r="G29" s="564"/>
      <c r="H29" s="348">
        <f>SUMIF('pdc2018'!$J$8:$J$1110,'CE sintesi'!$A29,'pdc2018'!$Q$8:$Q$1110)</f>
        <v>3125000</v>
      </c>
      <c r="I29" s="348">
        <f>SUMIF('pdc2018'!$J$8:$J$1110,'CE sintesi'!$A29,'pdc2018'!$P$8:$P$1110)</f>
        <v>3015000</v>
      </c>
      <c r="J29" s="349">
        <f t="shared" si="0"/>
        <v>110000</v>
      </c>
      <c r="K29" s="350">
        <f t="shared" si="1"/>
        <v>3.6484245439469321E-2</v>
      </c>
      <c r="L29" s="332"/>
      <c r="M29" s="351">
        <f>SUMIF('pdc2018'!$J$8:$J$1110,'CE sintesi'!$A29,'pdc2018'!$N$8:$N$1110)</f>
        <v>3163207.81</v>
      </c>
    </row>
    <row r="30" spans="1:13" s="110" customFormat="1" hidden="1" outlineLevel="1">
      <c r="A30" s="332" t="s">
        <v>3272</v>
      </c>
      <c r="B30" s="344"/>
      <c r="C30" s="345"/>
      <c r="D30" s="346"/>
      <c r="E30" s="345" t="s">
        <v>4087</v>
      </c>
      <c r="F30" s="563" t="s">
        <v>4106</v>
      </c>
      <c r="G30" s="564"/>
      <c r="H30" s="348">
        <f>SUMIF('pdc2018'!$J$8:$J$1110,'CE sintesi'!$A30,'pdc2018'!$Q$8:$Q$1110)</f>
        <v>14966600</v>
      </c>
      <c r="I30" s="348">
        <f>SUMIF('pdc2018'!$J$8:$J$1110,'CE sintesi'!$A30,'pdc2018'!$P$8:$P$1110)</f>
        <v>14966600</v>
      </c>
      <c r="J30" s="349">
        <f t="shared" si="0"/>
        <v>0</v>
      </c>
      <c r="K30" s="350">
        <f t="shared" si="1"/>
        <v>0</v>
      </c>
      <c r="L30" s="332"/>
      <c r="M30" s="351">
        <f>SUMIF('pdc2018'!$J$8:$J$1110,'CE sintesi'!$A30,'pdc2018'!$N$8:$N$1110)</f>
        <v>15323742.939999998</v>
      </c>
    </row>
    <row r="31" spans="1:13" s="134" customFormat="1" collapsed="1">
      <c r="A31" s="332" t="s">
        <v>4107</v>
      </c>
      <c r="B31" s="363"/>
      <c r="C31" s="339" t="s">
        <v>4082</v>
      </c>
      <c r="D31" s="558" t="s">
        <v>4108</v>
      </c>
      <c r="E31" s="558"/>
      <c r="F31" s="558"/>
      <c r="G31" s="559"/>
      <c r="H31" s="340">
        <f>SUMIF('pdc2018'!$J$8:$J$1110,'CE sintesi'!$A31,'pdc2018'!$Q$8:$Q$1110)</f>
        <v>17914000</v>
      </c>
      <c r="I31" s="340">
        <f>SUMIF('pdc2018'!$J$8:$J$1110,'CE sintesi'!$A31,'pdc2018'!$P$8:$P$1110)</f>
        <v>21169459.5</v>
      </c>
      <c r="J31" s="341">
        <f t="shared" si="0"/>
        <v>-3255459.5</v>
      </c>
      <c r="K31" s="342">
        <f t="shared" si="1"/>
        <v>-0.15378094561176681</v>
      </c>
      <c r="L31" s="337"/>
      <c r="M31" s="343">
        <f>SUMIF('pdc2018'!$J$8:$J$1110,'CE sintesi'!$A31,'pdc2018'!$N$8:$N$1110)</f>
        <v>20130820.759999998</v>
      </c>
    </row>
    <row r="32" spans="1:13" s="134" customFormat="1">
      <c r="A32" s="332" t="s">
        <v>4109</v>
      </c>
      <c r="B32" s="363"/>
      <c r="C32" s="339" t="s">
        <v>4085</v>
      </c>
      <c r="D32" s="558" t="s">
        <v>4110</v>
      </c>
      <c r="E32" s="558"/>
      <c r="F32" s="558"/>
      <c r="G32" s="559"/>
      <c r="H32" s="340">
        <f>SUMIF('pdc2018'!$J$8:$J$1110,'CE sintesi'!$A32,'pdc2018'!$Q$8:$Q$1110)</f>
        <v>20800000</v>
      </c>
      <c r="I32" s="340">
        <f>SUMIF('pdc2018'!$J$8:$J$1110,'CE sintesi'!$A32,'pdc2018'!$P$8:$P$1110)</f>
        <v>20800000</v>
      </c>
      <c r="J32" s="341">
        <f t="shared" si="0"/>
        <v>0</v>
      </c>
      <c r="K32" s="342">
        <f t="shared" si="1"/>
        <v>0</v>
      </c>
      <c r="L32" s="337"/>
      <c r="M32" s="343">
        <f>SUMIF('pdc2018'!$J$8:$J$1110,'CE sintesi'!$A32,'pdc2018'!$N$8:$N$1110)</f>
        <v>19521475.669999998</v>
      </c>
    </row>
    <row r="33" spans="1:13" s="134" customFormat="1">
      <c r="A33" s="332" t="s">
        <v>4111</v>
      </c>
      <c r="B33" s="363"/>
      <c r="C33" s="339" t="s">
        <v>4112</v>
      </c>
      <c r="D33" s="558" t="s">
        <v>4113</v>
      </c>
      <c r="E33" s="558"/>
      <c r="F33" s="558"/>
      <c r="G33" s="559"/>
      <c r="H33" s="340">
        <f>SUMIF('pdc2018'!$J$8:$J$1110,'CE sintesi'!$A33,'pdc2018'!$Q$8:$Q$1110)</f>
        <v>22660200</v>
      </c>
      <c r="I33" s="340">
        <f>SUMIF('pdc2018'!$J$8:$J$1110,'CE sintesi'!$A33,'pdc2018'!$P$8:$P$1110)</f>
        <v>22660200</v>
      </c>
      <c r="J33" s="341">
        <f t="shared" si="0"/>
        <v>0</v>
      </c>
      <c r="K33" s="342">
        <f t="shared" si="1"/>
        <v>0</v>
      </c>
      <c r="L33" s="337"/>
      <c r="M33" s="343">
        <f>SUMIF('pdc2018'!$J$8:$J$1110,'CE sintesi'!$A33,'pdc2018'!$N$8:$N$1110)</f>
        <v>22660231.780000001</v>
      </c>
    </row>
    <row r="34" spans="1:13" s="134" customFormat="1">
      <c r="A34" s="332" t="s">
        <v>4114</v>
      </c>
      <c r="B34" s="363"/>
      <c r="C34" s="339" t="s">
        <v>4115</v>
      </c>
      <c r="D34" s="558" t="s">
        <v>4116</v>
      </c>
      <c r="E34" s="558"/>
      <c r="F34" s="558"/>
      <c r="G34" s="559"/>
      <c r="H34" s="340">
        <f>SUMIF('pdc2018'!$J$8:$J$1110,'CE sintesi'!$A34,'pdc2018'!$Q$8:$Q$1110)</f>
        <v>0</v>
      </c>
      <c r="I34" s="340">
        <f>SUMIF('pdc2018'!$J$8:$J$1110,'CE sintesi'!$A34,'pdc2018'!$P$8:$P$1110)</f>
        <v>0</v>
      </c>
      <c r="J34" s="341">
        <f t="shared" si="0"/>
        <v>0</v>
      </c>
      <c r="K34" s="342" t="str">
        <f t="shared" si="1"/>
        <v xml:space="preserve">-    </v>
      </c>
      <c r="L34" s="337"/>
      <c r="M34" s="343">
        <f>SUMIF('pdc2018'!$J$8:$J$1110,'CE sintesi'!$A34,'pdc2018'!$N$8:$N$1110)</f>
        <v>14602.27</v>
      </c>
    </row>
    <row r="35" spans="1:13" s="134" customFormat="1">
      <c r="A35" s="332" t="s">
        <v>4117</v>
      </c>
      <c r="B35" s="363"/>
      <c r="C35" s="339" t="s">
        <v>4118</v>
      </c>
      <c r="D35" s="558" t="s">
        <v>4119</v>
      </c>
      <c r="E35" s="558"/>
      <c r="F35" s="558"/>
      <c r="G35" s="559"/>
      <c r="H35" s="340">
        <f>SUMIF('pdc2018'!$J$8:$J$1110,'CE sintesi'!$A35,'pdc2018'!$Q$8:$Q$1110)</f>
        <v>5840000</v>
      </c>
      <c r="I35" s="340">
        <f>SUMIF('pdc2018'!$J$8:$J$1110,'CE sintesi'!$A35,'pdc2018'!$P$8:$P$1110)</f>
        <v>4439520</v>
      </c>
      <c r="J35" s="341">
        <f t="shared" si="0"/>
        <v>1400480</v>
      </c>
      <c r="K35" s="342">
        <f t="shared" si="1"/>
        <v>0.31545752693984935</v>
      </c>
      <c r="L35" s="337"/>
      <c r="M35" s="343">
        <f>SUMIF('pdc2018'!$J$8:$J$1110,'CE sintesi'!$A35,'pdc2018'!$N$8:$N$1110)</f>
        <v>4362532.24</v>
      </c>
    </row>
    <row r="36" spans="1:13" s="134" customFormat="1">
      <c r="A36" s="332"/>
      <c r="B36" s="364"/>
      <c r="C36" s="365" t="s">
        <v>4120</v>
      </c>
      <c r="D36" s="365"/>
      <c r="E36" s="365"/>
      <c r="F36" s="365"/>
      <c r="G36" s="366"/>
      <c r="H36" s="367">
        <f>H10+H25+H26+H27+SUM(H31:H35)</f>
        <v>1338920176</v>
      </c>
      <c r="I36" s="367">
        <f>I10+I25+I26+I27+SUM(I31:I35)</f>
        <v>1329914891.5800002</v>
      </c>
      <c r="J36" s="368">
        <f t="shared" si="0"/>
        <v>9005284.4199998379</v>
      </c>
      <c r="K36" s="369">
        <f t="shared" si="1"/>
        <v>6.7713238471231382E-3</v>
      </c>
      <c r="L36" s="337"/>
      <c r="M36" s="370">
        <f>M10+M25+M26+M27+SUM(M31:M35)</f>
        <v>1294381802.7499998</v>
      </c>
    </row>
    <row r="37" spans="1:13" s="110" customFormat="1">
      <c r="A37" s="332"/>
      <c r="B37" s="371"/>
      <c r="C37" s="345"/>
      <c r="D37" s="346"/>
      <c r="E37" s="346"/>
      <c r="F37" s="346"/>
      <c r="G37" s="347"/>
      <c r="H37" s="348"/>
      <c r="I37" s="348"/>
      <c r="J37" s="349"/>
      <c r="K37" s="350"/>
      <c r="L37" s="332"/>
      <c r="M37" s="351"/>
    </row>
    <row r="38" spans="1:13" s="134" customFormat="1">
      <c r="A38" s="332"/>
      <c r="B38" s="338" t="s">
        <v>2571</v>
      </c>
      <c r="C38" s="565" t="s">
        <v>2614</v>
      </c>
      <c r="D38" s="565"/>
      <c r="E38" s="565"/>
      <c r="F38" s="565"/>
      <c r="G38" s="566"/>
      <c r="H38" s="340"/>
      <c r="I38" s="340"/>
      <c r="J38" s="341"/>
      <c r="K38" s="342"/>
      <c r="L38" s="337"/>
      <c r="M38" s="343"/>
    </row>
    <row r="39" spans="1:13" s="134" customFormat="1">
      <c r="A39" s="332"/>
      <c r="B39" s="363"/>
      <c r="C39" s="339" t="s">
        <v>3326</v>
      </c>
      <c r="D39" s="558" t="s">
        <v>2616</v>
      </c>
      <c r="E39" s="558"/>
      <c r="F39" s="558"/>
      <c r="G39" s="559"/>
      <c r="H39" s="340">
        <f>SUM(H40:H41)</f>
        <v>201627726</v>
      </c>
      <c r="I39" s="340">
        <f>SUM(I40:I41)</f>
        <v>192696000</v>
      </c>
      <c r="J39" s="341">
        <f t="shared" ref="J39:J86" si="2">H39-I39</f>
        <v>8931726</v>
      </c>
      <c r="K39" s="342">
        <f t="shared" ref="K39:K86" si="3">IF(I39=0,"-    ",J39/I39)</f>
        <v>4.6351382488479261E-2</v>
      </c>
      <c r="L39" s="337"/>
      <c r="M39" s="343">
        <f>SUM(M40:M41)</f>
        <v>181513214.5</v>
      </c>
    </row>
    <row r="40" spans="1:13" s="110" customFormat="1" hidden="1" outlineLevel="1">
      <c r="A40" s="332" t="s">
        <v>4182</v>
      </c>
      <c r="B40" s="344"/>
      <c r="C40" s="345"/>
      <c r="D40" s="346"/>
      <c r="E40" s="345" t="s">
        <v>3328</v>
      </c>
      <c r="F40" s="563" t="s">
        <v>4121</v>
      </c>
      <c r="G40" s="564"/>
      <c r="H40" s="348">
        <f>SUMIF('pdc2018'!$J$8:$J$1110,'CE sintesi'!$A40,'pdc2018'!$Q$8:$Q$1110)</f>
        <v>182784726</v>
      </c>
      <c r="I40" s="348">
        <f>SUMIF('pdc2018'!$J$8:$J$1110,'CE sintesi'!$A40,'pdc2018'!$P$8:$P$1110)</f>
        <v>174394000</v>
      </c>
      <c r="J40" s="349">
        <f t="shared" si="2"/>
        <v>8390726</v>
      </c>
      <c r="K40" s="350">
        <f t="shared" si="3"/>
        <v>4.8113616294138559E-2</v>
      </c>
      <c r="L40" s="332"/>
      <c r="M40" s="351">
        <f>SUMIF('pdc2018'!$J$8:$J$1110,'CE sintesi'!$A40,'pdc2018'!$N$8:$N$1110)</f>
        <v>163704982.88999999</v>
      </c>
    </row>
    <row r="41" spans="1:13" s="110" customFormat="1" hidden="1" outlineLevel="1">
      <c r="A41" s="332" t="s">
        <v>3595</v>
      </c>
      <c r="B41" s="344"/>
      <c r="C41" s="345"/>
      <c r="D41" s="346"/>
      <c r="E41" s="345" t="s">
        <v>3330</v>
      </c>
      <c r="F41" s="563" t="s">
        <v>4122</v>
      </c>
      <c r="G41" s="564"/>
      <c r="H41" s="348">
        <f>SUMIF('pdc2018'!$J$8:$J$1110,'CE sintesi'!$A41,'pdc2018'!$Q$8:$Q$1110)</f>
        <v>18843000</v>
      </c>
      <c r="I41" s="348">
        <f>SUMIF('pdc2018'!$J$8:$J$1110,'CE sintesi'!$A41,'pdc2018'!$P$8:$P$1110)</f>
        <v>18302000</v>
      </c>
      <c r="J41" s="349">
        <f t="shared" si="2"/>
        <v>541000</v>
      </c>
      <c r="K41" s="350">
        <f t="shared" si="3"/>
        <v>2.9559610971478526E-2</v>
      </c>
      <c r="L41" s="332"/>
      <c r="M41" s="351">
        <f>SUMIF('pdc2018'!$J$8:$J$1110,'CE sintesi'!$A41,'pdc2018'!$N$8:$N$1110)</f>
        <v>17808231.609999999</v>
      </c>
    </row>
    <row r="42" spans="1:13" s="134" customFormat="1" collapsed="1">
      <c r="A42" s="332"/>
      <c r="B42" s="363"/>
      <c r="C42" s="339" t="s">
        <v>3335</v>
      </c>
      <c r="D42" s="558" t="s">
        <v>4123</v>
      </c>
      <c r="E42" s="558"/>
      <c r="F42" s="558"/>
      <c r="G42" s="559"/>
      <c r="H42" s="340">
        <f>SUM(H43:H59)</f>
        <v>344844500</v>
      </c>
      <c r="I42" s="340">
        <f>SUM(I43:I59)</f>
        <v>340544638.17000002</v>
      </c>
      <c r="J42" s="341">
        <f t="shared" si="2"/>
        <v>4299861.8299999833</v>
      </c>
      <c r="K42" s="342">
        <f t="shared" si="3"/>
        <v>1.2626426459410266E-2</v>
      </c>
      <c r="L42" s="337"/>
      <c r="M42" s="343">
        <f>SUM(M43:M59)</f>
        <v>324455851.25999999</v>
      </c>
    </row>
    <row r="43" spans="1:13" s="110" customFormat="1" hidden="1" outlineLevel="1">
      <c r="A43" s="332" t="s">
        <v>2569</v>
      </c>
      <c r="B43" s="371"/>
      <c r="C43" s="345"/>
      <c r="D43" s="346"/>
      <c r="E43" s="345" t="s">
        <v>3328</v>
      </c>
      <c r="F43" s="563" t="s">
        <v>4124</v>
      </c>
      <c r="G43" s="564"/>
      <c r="H43" s="348">
        <f>SUMIF('pdc2018'!$J$8:$J$1110,'CE sintesi'!$A43,'pdc2018'!$Q$8:$Q$1110)</f>
        <v>65348000</v>
      </c>
      <c r="I43" s="348">
        <f>SUMIF('pdc2018'!$J$8:$J$1110,'CE sintesi'!$A43,'pdc2018'!$P$8:$P$1110)</f>
        <v>63490000</v>
      </c>
      <c r="J43" s="349">
        <f t="shared" si="2"/>
        <v>1858000</v>
      </c>
      <c r="K43" s="350">
        <f t="shared" si="3"/>
        <v>2.9264451094660575E-2</v>
      </c>
      <c r="L43" s="332"/>
      <c r="M43" s="351">
        <f>SUMIF('pdc2018'!$J$8:$J$1110,'CE sintesi'!$A43,'pdc2018'!$N$8:$N$1110)</f>
        <v>57982680.010000005</v>
      </c>
    </row>
    <row r="44" spans="1:13" s="110" customFormat="1" hidden="1" outlineLevel="1">
      <c r="A44" s="332" t="s">
        <v>1733</v>
      </c>
      <c r="B44" s="371"/>
      <c r="C44" s="345"/>
      <c r="D44" s="346"/>
      <c r="E44" s="345" t="s">
        <v>3330</v>
      </c>
      <c r="F44" s="563" t="s">
        <v>4125</v>
      </c>
      <c r="G44" s="564"/>
      <c r="H44" s="348">
        <f>SUMIF('pdc2018'!$J$8:$J$1110,'CE sintesi'!$A44,'pdc2018'!$Q$8:$Q$1110)</f>
        <v>47256000</v>
      </c>
      <c r="I44" s="348">
        <f>SUMIF('pdc2018'!$J$8:$J$1110,'CE sintesi'!$A44,'pdc2018'!$P$8:$P$1110)</f>
        <v>46906000</v>
      </c>
      <c r="J44" s="349">
        <f t="shared" si="2"/>
        <v>350000</v>
      </c>
      <c r="K44" s="350">
        <f t="shared" si="3"/>
        <v>7.4617319745874724E-3</v>
      </c>
      <c r="L44" s="332"/>
      <c r="M44" s="351">
        <f>SUMIF('pdc2018'!$J$8:$J$1110,'CE sintesi'!$A44,'pdc2018'!$N$8:$N$1110)</f>
        <v>47935542.120000005</v>
      </c>
    </row>
    <row r="45" spans="1:13" s="110" customFormat="1" hidden="1" outlineLevel="1">
      <c r="A45" s="332" t="s">
        <v>3055</v>
      </c>
      <c r="B45" s="371"/>
      <c r="C45" s="345"/>
      <c r="D45" s="372"/>
      <c r="E45" s="345" t="s">
        <v>4087</v>
      </c>
      <c r="F45" s="563" t="s">
        <v>4126</v>
      </c>
      <c r="G45" s="564"/>
      <c r="H45" s="348">
        <f>SUMIF('pdc2018'!$J$8:$J$1110,'CE sintesi'!$A45,'pdc2018'!$Q$8:$Q$1110)</f>
        <v>13188000</v>
      </c>
      <c r="I45" s="348">
        <f>SUMIF('pdc2018'!$J$8:$J$1110,'CE sintesi'!$A45,'pdc2018'!$P$8:$P$1110)</f>
        <v>12225000</v>
      </c>
      <c r="J45" s="349">
        <f t="shared" si="2"/>
        <v>963000</v>
      </c>
      <c r="K45" s="350">
        <f t="shared" si="3"/>
        <v>7.877300613496932E-2</v>
      </c>
      <c r="L45" s="332"/>
      <c r="M45" s="351">
        <f>SUMIF('pdc2018'!$J$8:$J$1110,'CE sintesi'!$A45,'pdc2018'!$N$8:$N$1110)</f>
        <v>11793170.410000002</v>
      </c>
    </row>
    <row r="46" spans="1:13" s="110" customFormat="1" hidden="1" outlineLevel="1">
      <c r="A46" s="332" t="s">
        <v>2450</v>
      </c>
      <c r="B46" s="371"/>
      <c r="C46" s="345"/>
      <c r="D46" s="372"/>
      <c r="E46" s="345" t="s">
        <v>4095</v>
      </c>
      <c r="F46" s="563" t="s">
        <v>4127</v>
      </c>
      <c r="G46" s="564"/>
      <c r="H46" s="348">
        <f>SUMIF('pdc2018'!$J$8:$J$1110,'CE sintesi'!$A46,'pdc2018'!$Q$8:$Q$1110)</f>
        <v>103000</v>
      </c>
      <c r="I46" s="348">
        <f>SUMIF('pdc2018'!$J$8:$J$1110,'CE sintesi'!$A46,'pdc2018'!$P$8:$P$1110)</f>
        <v>106528</v>
      </c>
      <c r="J46" s="349">
        <f t="shared" si="2"/>
        <v>-3528</v>
      </c>
      <c r="K46" s="350">
        <f t="shared" si="3"/>
        <v>-3.3118053469510363E-2</v>
      </c>
      <c r="L46" s="332"/>
      <c r="M46" s="351">
        <f>SUMIF('pdc2018'!$J$8:$J$1110,'CE sintesi'!$A46,'pdc2018'!$N$8:$N$1110)</f>
        <v>109190.9</v>
      </c>
    </row>
    <row r="47" spans="1:13" s="110" customFormat="1" hidden="1" outlineLevel="1">
      <c r="A47" s="332" t="s">
        <v>2507</v>
      </c>
      <c r="B47" s="371"/>
      <c r="C47" s="345"/>
      <c r="D47" s="372"/>
      <c r="E47" s="345" t="s">
        <v>4128</v>
      </c>
      <c r="F47" s="563" t="s">
        <v>4129</v>
      </c>
      <c r="G47" s="564"/>
      <c r="H47" s="348">
        <f>SUMIF('pdc2018'!$J$8:$J$1110,'CE sintesi'!$A47,'pdc2018'!$Q$8:$Q$1110)</f>
        <v>27870000</v>
      </c>
      <c r="I47" s="348">
        <f>SUMIF('pdc2018'!$J$8:$J$1110,'CE sintesi'!$A47,'pdc2018'!$P$8:$P$1110)</f>
        <v>28019500</v>
      </c>
      <c r="J47" s="349">
        <f t="shared" si="2"/>
        <v>-149500</v>
      </c>
      <c r="K47" s="350">
        <f t="shared" si="3"/>
        <v>-5.3355698709827088E-3</v>
      </c>
      <c r="L47" s="332"/>
      <c r="M47" s="351">
        <f>SUMIF('pdc2018'!$J$8:$J$1110,'CE sintesi'!$A47,'pdc2018'!$N$8:$N$1110)</f>
        <v>26568708.389999997</v>
      </c>
    </row>
    <row r="48" spans="1:13" s="110" customFormat="1" hidden="1" outlineLevel="1">
      <c r="A48" s="332" t="s">
        <v>2371</v>
      </c>
      <c r="B48" s="371"/>
      <c r="C48" s="345"/>
      <c r="D48" s="372"/>
      <c r="E48" s="345" t="s">
        <v>4130</v>
      </c>
      <c r="F48" s="563" t="s">
        <v>4131</v>
      </c>
      <c r="G48" s="564"/>
      <c r="H48" s="348">
        <f>SUMIF('pdc2018'!$J$8:$J$1110,'CE sintesi'!$A48,'pdc2018'!$Q$8:$Q$1110)</f>
        <v>7431000</v>
      </c>
      <c r="I48" s="348">
        <f>SUMIF('pdc2018'!$J$8:$J$1110,'CE sintesi'!$A48,'pdc2018'!$P$8:$P$1110)</f>
        <v>7112000</v>
      </c>
      <c r="J48" s="349">
        <f t="shared" si="2"/>
        <v>319000</v>
      </c>
      <c r="K48" s="350">
        <f t="shared" si="3"/>
        <v>4.4853768278965131E-2</v>
      </c>
      <c r="L48" s="332"/>
      <c r="M48" s="351">
        <f>SUMIF('pdc2018'!$J$8:$J$1110,'CE sintesi'!$A48,'pdc2018'!$N$8:$N$1110)</f>
        <v>6700942.4399999995</v>
      </c>
    </row>
    <row r="49" spans="1:13" s="110" customFormat="1" hidden="1" outlineLevel="1">
      <c r="A49" s="332" t="s">
        <v>2341</v>
      </c>
      <c r="B49" s="371"/>
      <c r="C49" s="345"/>
      <c r="D49" s="372"/>
      <c r="E49" s="345" t="s">
        <v>4132</v>
      </c>
      <c r="F49" s="563" t="s">
        <v>4133</v>
      </c>
      <c r="G49" s="564"/>
      <c r="H49" s="348">
        <f>SUMIF('pdc2018'!$J$8:$J$1110,'CE sintesi'!$A49,'pdc2018'!$Q$8:$Q$1110)</f>
        <v>46004000</v>
      </c>
      <c r="I49" s="348">
        <f>SUMIF('pdc2018'!$J$8:$J$1110,'CE sintesi'!$A49,'pdc2018'!$P$8:$P$1110)</f>
        <v>46004000</v>
      </c>
      <c r="J49" s="349">
        <f t="shared" si="2"/>
        <v>0</v>
      </c>
      <c r="K49" s="350">
        <f t="shared" si="3"/>
        <v>0</v>
      </c>
      <c r="L49" s="332"/>
      <c r="M49" s="351">
        <f>SUMIF('pdc2018'!$J$8:$J$1110,'CE sintesi'!$A49,'pdc2018'!$N$8:$N$1110)</f>
        <v>44846153.970000006</v>
      </c>
    </row>
    <row r="50" spans="1:13" s="110" customFormat="1" hidden="1" outlineLevel="1">
      <c r="A50" s="332" t="s">
        <v>2429</v>
      </c>
      <c r="B50" s="371"/>
      <c r="C50" s="345"/>
      <c r="D50" s="372"/>
      <c r="E50" s="345" t="s">
        <v>4134</v>
      </c>
      <c r="F50" s="563" t="s">
        <v>4135</v>
      </c>
      <c r="G50" s="564"/>
      <c r="H50" s="348">
        <f>SUMIF('pdc2018'!$J$8:$J$1110,'CE sintesi'!$A50,'pdc2018'!$Q$8:$Q$1110)</f>
        <v>10031000</v>
      </c>
      <c r="I50" s="348">
        <f>SUMIF('pdc2018'!$J$8:$J$1110,'CE sintesi'!$A50,'pdc2018'!$P$8:$P$1110)</f>
        <v>10031000</v>
      </c>
      <c r="J50" s="349">
        <f t="shared" si="2"/>
        <v>0</v>
      </c>
      <c r="K50" s="350">
        <f t="shared" si="3"/>
        <v>0</v>
      </c>
      <c r="L50" s="332"/>
      <c r="M50" s="351">
        <f>SUMIF('pdc2018'!$J$8:$J$1110,'CE sintesi'!$A50,'pdc2018'!$N$8:$N$1110)</f>
        <v>9773862.7899999991</v>
      </c>
    </row>
    <row r="51" spans="1:13" s="110" customFormat="1" hidden="1" outlineLevel="1">
      <c r="A51" s="332" t="s">
        <v>1754</v>
      </c>
      <c r="B51" s="371"/>
      <c r="C51" s="345"/>
      <c r="D51" s="372"/>
      <c r="E51" s="345" t="s">
        <v>4136</v>
      </c>
      <c r="F51" s="563" t="s">
        <v>4137</v>
      </c>
      <c r="G51" s="564"/>
      <c r="H51" s="348">
        <f>SUMIF('pdc2018'!$J$8:$J$1110,'CE sintesi'!$A51,'pdc2018'!$Q$8:$Q$1110)</f>
        <v>2717500</v>
      </c>
      <c r="I51" s="348">
        <f>SUMIF('pdc2018'!$J$8:$J$1110,'CE sintesi'!$A51,'pdc2018'!$P$8:$P$1110)</f>
        <v>2616500</v>
      </c>
      <c r="J51" s="349">
        <f t="shared" si="2"/>
        <v>101000</v>
      </c>
      <c r="K51" s="350">
        <f t="shared" si="3"/>
        <v>3.8601184788840052E-2</v>
      </c>
      <c r="L51" s="332"/>
      <c r="M51" s="351">
        <f>SUMIF('pdc2018'!$J$8:$J$1110,'CE sintesi'!$A51,'pdc2018'!$N$8:$N$1110)</f>
        <v>2364465.21</v>
      </c>
    </row>
    <row r="52" spans="1:13" s="110" customFormat="1" hidden="1" outlineLevel="1">
      <c r="A52" s="332" t="s">
        <v>4138</v>
      </c>
      <c r="B52" s="371"/>
      <c r="C52" s="345"/>
      <c r="D52" s="372"/>
      <c r="E52" s="345" t="s">
        <v>4139</v>
      </c>
      <c r="F52" s="563" t="s">
        <v>4140</v>
      </c>
      <c r="G52" s="564"/>
      <c r="H52" s="348">
        <f>SUMIF('pdc2018'!$J$8:$J$1110,'CE sintesi'!$A52,'pdc2018'!$Q$8:$Q$1110)</f>
        <v>665000</v>
      </c>
      <c r="I52" s="348">
        <f>SUMIF('pdc2018'!$J$8:$J$1110,'CE sintesi'!$A52,'pdc2018'!$P$8:$P$1110)</f>
        <v>665000</v>
      </c>
      <c r="J52" s="349">
        <f t="shared" si="2"/>
        <v>0</v>
      </c>
      <c r="K52" s="350">
        <f t="shared" si="3"/>
        <v>0</v>
      </c>
      <c r="L52" s="332"/>
      <c r="M52" s="351">
        <f>SUMIF('pdc2018'!$J$8:$J$1110,'CE sintesi'!$A52,'pdc2018'!$N$8:$N$1110)</f>
        <v>733456.48</v>
      </c>
    </row>
    <row r="53" spans="1:13" s="110" customFormat="1" hidden="1" outlineLevel="1">
      <c r="A53" s="332" t="s">
        <v>4141</v>
      </c>
      <c r="B53" s="371"/>
      <c r="C53" s="345"/>
      <c r="D53" s="372"/>
      <c r="E53" s="345" t="s">
        <v>4142</v>
      </c>
      <c r="F53" s="563" t="s">
        <v>4143</v>
      </c>
      <c r="G53" s="564"/>
      <c r="H53" s="348">
        <f>SUMIF('pdc2018'!$J$8:$J$1110,'CE sintesi'!$A53,'pdc2018'!$Q$8:$Q$1110)</f>
        <v>32615000</v>
      </c>
      <c r="I53" s="348">
        <f>SUMIF('pdc2018'!$J$8:$J$1110,'CE sintesi'!$A53,'pdc2018'!$P$8:$P$1110)</f>
        <v>31981000</v>
      </c>
      <c r="J53" s="349">
        <f t="shared" si="2"/>
        <v>634000</v>
      </c>
      <c r="K53" s="350">
        <f t="shared" si="3"/>
        <v>1.9824270660704794E-2</v>
      </c>
      <c r="L53" s="332"/>
      <c r="M53" s="351">
        <f>SUMIF('pdc2018'!$J$8:$J$1110,'CE sintesi'!$A53,'pdc2018'!$N$8:$N$1110)</f>
        <v>30673934.949999999</v>
      </c>
    </row>
    <row r="54" spans="1:13" s="110" customFormat="1" hidden="1" outlineLevel="1">
      <c r="A54" s="332" t="s">
        <v>4144</v>
      </c>
      <c r="B54" s="371"/>
      <c r="C54" s="345"/>
      <c r="D54" s="372"/>
      <c r="E54" s="345" t="s">
        <v>4145</v>
      </c>
      <c r="F54" s="563" t="s">
        <v>4146</v>
      </c>
      <c r="G54" s="564"/>
      <c r="H54" s="348">
        <f>SUMIF('pdc2018'!$J$8:$J$1110,'CE sintesi'!$A54,'pdc2018'!$Q$8:$Q$1110)</f>
        <v>52087000</v>
      </c>
      <c r="I54" s="348">
        <f>SUMIF('pdc2018'!$J$8:$J$1110,'CE sintesi'!$A54,'pdc2018'!$P$8:$P$1110)</f>
        <v>50899000</v>
      </c>
      <c r="J54" s="349">
        <f t="shared" si="2"/>
        <v>1188000</v>
      </c>
      <c r="K54" s="350">
        <f t="shared" si="3"/>
        <v>2.3340340674669443E-2</v>
      </c>
      <c r="L54" s="332"/>
      <c r="M54" s="351">
        <f>SUMIF('pdc2018'!$J$8:$J$1110,'CE sintesi'!$A54,'pdc2018'!$N$8:$N$1110)</f>
        <v>46107492.82</v>
      </c>
    </row>
    <row r="55" spans="1:13" s="110" customFormat="1" hidden="1" outlineLevel="1">
      <c r="A55" s="332" t="s">
        <v>4147</v>
      </c>
      <c r="B55" s="371"/>
      <c r="C55" s="345"/>
      <c r="D55" s="372"/>
      <c r="E55" s="345" t="s">
        <v>4148</v>
      </c>
      <c r="F55" s="563" t="s">
        <v>2788</v>
      </c>
      <c r="G55" s="564"/>
      <c r="H55" s="348">
        <f>SUMIF('pdc2018'!$J$8:$J$1110,'CE sintesi'!$A55,'pdc2018'!$Q$8:$Q$1110)</f>
        <v>2305000</v>
      </c>
      <c r="I55" s="348">
        <f>SUMIF('pdc2018'!$J$8:$J$1110,'CE sintesi'!$A55,'pdc2018'!$P$8:$P$1110)</f>
        <v>2276000</v>
      </c>
      <c r="J55" s="349">
        <f t="shared" si="2"/>
        <v>29000</v>
      </c>
      <c r="K55" s="350">
        <f t="shared" si="3"/>
        <v>1.2741652021089631E-2</v>
      </c>
      <c r="L55" s="332"/>
      <c r="M55" s="351">
        <f>SUMIF('pdc2018'!$J$8:$J$1110,'CE sintesi'!$A55,'pdc2018'!$N$8:$N$1110)</f>
        <v>2082464.34</v>
      </c>
    </row>
    <row r="56" spans="1:13" s="110" customFormat="1" hidden="1" outlineLevel="1">
      <c r="A56" s="332" t="s">
        <v>4149</v>
      </c>
      <c r="B56" s="371"/>
      <c r="C56" s="345"/>
      <c r="D56" s="372"/>
      <c r="E56" s="345" t="s">
        <v>4150</v>
      </c>
      <c r="F56" s="563" t="s">
        <v>4151</v>
      </c>
      <c r="G56" s="564"/>
      <c r="H56" s="348">
        <f>SUMIF('pdc2018'!$J$8:$J$1110,'CE sintesi'!$A56,'pdc2018'!$Q$8:$Q$1110)</f>
        <v>6662700</v>
      </c>
      <c r="I56" s="348">
        <f>SUMIF('pdc2018'!$J$8:$J$1110,'CE sintesi'!$A56,'pdc2018'!$P$8:$P$1110)</f>
        <v>6659700</v>
      </c>
      <c r="J56" s="349">
        <f t="shared" si="2"/>
        <v>3000</v>
      </c>
      <c r="K56" s="350">
        <f t="shared" si="3"/>
        <v>4.5047074192531195E-4</v>
      </c>
      <c r="L56" s="332"/>
      <c r="M56" s="351">
        <f>SUMIF('pdc2018'!$J$8:$J$1110,'CE sintesi'!$A56,'pdc2018'!$N$8:$N$1110)</f>
        <v>6784352.0599999996</v>
      </c>
    </row>
    <row r="57" spans="1:13" s="110" customFormat="1" ht="30" hidden="1" customHeight="1" outlineLevel="1">
      <c r="A57" s="332" t="s">
        <v>4152</v>
      </c>
      <c r="B57" s="371"/>
      <c r="C57" s="373"/>
      <c r="D57" s="374"/>
      <c r="E57" s="345" t="s">
        <v>4153</v>
      </c>
      <c r="F57" s="563" t="s">
        <v>3345</v>
      </c>
      <c r="G57" s="564"/>
      <c r="H57" s="348">
        <f>SUMIF('pdc2018'!$J$8:$J$1110,'CE sintesi'!$A57,'pdc2018'!$Q$8:$Q$1110)</f>
        <v>3047300</v>
      </c>
      <c r="I57" s="348">
        <f>SUMIF('pdc2018'!$J$8:$J$1110,'CE sintesi'!$A57,'pdc2018'!$P$8:$P$1110)</f>
        <v>3005410.17</v>
      </c>
      <c r="J57" s="349">
        <f t="shared" si="2"/>
        <v>41889.830000000075</v>
      </c>
      <c r="K57" s="350">
        <f t="shared" si="3"/>
        <v>1.3938140762996112E-2</v>
      </c>
      <c r="L57" s="332"/>
      <c r="M57" s="351">
        <f>SUMIF('pdc2018'!$J$8:$J$1110,'CE sintesi'!$A57,'pdc2018'!$N$8:$N$1110)</f>
        <v>2070018.1299999997</v>
      </c>
    </row>
    <row r="58" spans="1:13" s="110" customFormat="1" hidden="1" outlineLevel="1">
      <c r="A58" s="332" t="s">
        <v>3346</v>
      </c>
      <c r="B58" s="371"/>
      <c r="C58" s="373"/>
      <c r="D58" s="374"/>
      <c r="E58" s="345" t="s">
        <v>3347</v>
      </c>
      <c r="F58" s="563" t="s">
        <v>3348</v>
      </c>
      <c r="G58" s="564"/>
      <c r="H58" s="348">
        <f>SUMIF('pdc2018'!$J$8:$J$1110,'CE sintesi'!$A58,'pdc2018'!$Q$8:$Q$1110)</f>
        <v>27514000</v>
      </c>
      <c r="I58" s="348">
        <f>SUMIF('pdc2018'!$J$8:$J$1110,'CE sintesi'!$A58,'pdc2018'!$P$8:$P$1110)</f>
        <v>28548000</v>
      </c>
      <c r="J58" s="349">
        <f t="shared" si="2"/>
        <v>-1034000</v>
      </c>
      <c r="K58" s="350">
        <f t="shared" si="3"/>
        <v>-3.6219700154126386E-2</v>
      </c>
      <c r="L58" s="332"/>
      <c r="M58" s="351">
        <f>SUMIF('pdc2018'!$J$8:$J$1110,'CE sintesi'!$A58,'pdc2018'!$N$8:$N$1110)</f>
        <v>27929416.239999995</v>
      </c>
    </row>
    <row r="59" spans="1:13" s="110" customFormat="1" hidden="1" outlineLevel="1">
      <c r="A59" s="332" t="s">
        <v>3349</v>
      </c>
      <c r="B59" s="371"/>
      <c r="C59" s="373"/>
      <c r="D59" s="374"/>
      <c r="E59" s="345" t="s">
        <v>3350</v>
      </c>
      <c r="F59" s="563" t="s">
        <v>3351</v>
      </c>
      <c r="G59" s="564"/>
      <c r="H59" s="348">
        <f>SUMIF('pdc2018'!$J$8:$J$1110,'CE sintesi'!$A59,'pdc2018'!$Q$8:$Q$1110)</f>
        <v>0</v>
      </c>
      <c r="I59" s="348">
        <f>SUMIF('pdc2018'!$J$8:$J$1110,'CE sintesi'!$A59,'pdc2018'!$P$8:$P$1110)</f>
        <v>0</v>
      </c>
      <c r="J59" s="349">
        <f t="shared" si="2"/>
        <v>0</v>
      </c>
      <c r="K59" s="350" t="str">
        <f t="shared" si="3"/>
        <v xml:space="preserve">-    </v>
      </c>
      <c r="L59" s="332"/>
      <c r="M59" s="351">
        <f>SUMIF('pdc2018'!$J$8:$J$1110,'CE sintesi'!$A59,'pdc2018'!$N$8:$N$1110)</f>
        <v>0</v>
      </c>
    </row>
    <row r="60" spans="1:13" s="110" customFormat="1" collapsed="1">
      <c r="A60" s="332"/>
      <c r="B60" s="371"/>
      <c r="C60" s="339" t="s">
        <v>3338</v>
      </c>
      <c r="D60" s="558" t="s">
        <v>3352</v>
      </c>
      <c r="E60" s="558"/>
      <c r="F60" s="558"/>
      <c r="G60" s="559"/>
      <c r="H60" s="340">
        <f>SUM(H61:H63)</f>
        <v>65645850</v>
      </c>
      <c r="I60" s="340">
        <f>SUM(I61:I63)</f>
        <v>63252125.219999999</v>
      </c>
      <c r="J60" s="341">
        <f t="shared" si="2"/>
        <v>2393724.7800000012</v>
      </c>
      <c r="K60" s="342">
        <f t="shared" si="3"/>
        <v>3.7844179490796263E-2</v>
      </c>
      <c r="L60" s="332"/>
      <c r="M60" s="343">
        <f>SUM(M61:M63)</f>
        <v>60810245.629999995</v>
      </c>
    </row>
    <row r="61" spans="1:13" s="110" customFormat="1" hidden="1" outlineLevel="1">
      <c r="A61" s="332" t="s">
        <v>3353</v>
      </c>
      <c r="B61" s="371"/>
      <c r="C61" s="339"/>
      <c r="D61" s="375"/>
      <c r="E61" s="345" t="s">
        <v>3328</v>
      </c>
      <c r="F61" s="563" t="s">
        <v>3354</v>
      </c>
      <c r="G61" s="564"/>
      <c r="H61" s="348">
        <f>SUMIF('pdc2018'!$J$8:$J$1110,'CE sintesi'!$A61,'pdc2018'!$Q$8:$Q$1110)</f>
        <v>62172050</v>
      </c>
      <c r="I61" s="348">
        <f>SUMIF('pdc2018'!$J$8:$J$1110,'CE sintesi'!$A61,'pdc2018'!$P$8:$P$1110)</f>
        <v>59836300</v>
      </c>
      <c r="J61" s="349">
        <f t="shared" si="2"/>
        <v>2335750</v>
      </c>
      <c r="K61" s="350">
        <f t="shared" si="3"/>
        <v>3.9035668983543437E-2</v>
      </c>
      <c r="L61" s="332"/>
      <c r="M61" s="351">
        <f>SUMIF('pdc2018'!$J$8:$J$1110,'CE sintesi'!$A61,'pdc2018'!$N$8:$N$1110)</f>
        <v>57666460.289999992</v>
      </c>
    </row>
    <row r="62" spans="1:13" s="110" customFormat="1" ht="30" hidden="1" customHeight="1" outlineLevel="1">
      <c r="A62" s="332" t="s">
        <v>3355</v>
      </c>
      <c r="B62" s="371"/>
      <c r="C62" s="376"/>
      <c r="D62" s="345"/>
      <c r="E62" s="345" t="s">
        <v>3330</v>
      </c>
      <c r="F62" s="563" t="s">
        <v>3356</v>
      </c>
      <c r="G62" s="564"/>
      <c r="H62" s="348">
        <f>SUMIF('pdc2018'!$J$8:$J$1110,'CE sintesi'!$A62,'pdc2018'!$Q$8:$Q$1110)</f>
        <v>291000</v>
      </c>
      <c r="I62" s="348">
        <f>SUMIF('pdc2018'!$J$8:$J$1110,'CE sintesi'!$A62,'pdc2018'!$P$8:$P$1110)</f>
        <v>239025.22</v>
      </c>
      <c r="J62" s="349">
        <f t="shared" si="2"/>
        <v>51974.78</v>
      </c>
      <c r="K62" s="350">
        <f t="shared" si="3"/>
        <v>0.21744475331933591</v>
      </c>
      <c r="L62" s="332"/>
      <c r="M62" s="351">
        <f>SUMIF('pdc2018'!$J$8:$J$1110,'CE sintesi'!$A62,'pdc2018'!$N$8:$N$1110)</f>
        <v>213765.02999999997</v>
      </c>
    </row>
    <row r="63" spans="1:13" s="110" customFormat="1" hidden="1" outlineLevel="1">
      <c r="A63" s="332" t="s">
        <v>3357</v>
      </c>
      <c r="B63" s="371"/>
      <c r="C63" s="376"/>
      <c r="D63" s="345"/>
      <c r="E63" s="345" t="s">
        <v>4087</v>
      </c>
      <c r="F63" s="563" t="s">
        <v>3358</v>
      </c>
      <c r="G63" s="564"/>
      <c r="H63" s="348">
        <f>SUMIF('pdc2018'!$J$8:$J$1110,'CE sintesi'!$A63,'pdc2018'!$Q$8:$Q$1110)</f>
        <v>3182800</v>
      </c>
      <c r="I63" s="348">
        <f>SUMIF('pdc2018'!$J$8:$J$1110,'CE sintesi'!$A63,'pdc2018'!$P$8:$P$1110)</f>
        <v>3176800</v>
      </c>
      <c r="J63" s="349">
        <f t="shared" si="2"/>
        <v>6000</v>
      </c>
      <c r="K63" s="350">
        <f t="shared" si="3"/>
        <v>1.8886930244270965E-3</v>
      </c>
      <c r="L63" s="332"/>
      <c r="M63" s="351">
        <f>SUMIF('pdc2018'!$J$8:$J$1110,'CE sintesi'!$A63,'pdc2018'!$N$8:$N$1110)</f>
        <v>2930020.3099999996</v>
      </c>
    </row>
    <row r="64" spans="1:13" s="110" customFormat="1" collapsed="1">
      <c r="A64" s="332" t="s">
        <v>3359</v>
      </c>
      <c r="B64" s="371"/>
      <c r="C64" s="339" t="s">
        <v>3341</v>
      </c>
      <c r="D64" s="558" t="s">
        <v>3360</v>
      </c>
      <c r="E64" s="558"/>
      <c r="F64" s="558"/>
      <c r="G64" s="559"/>
      <c r="H64" s="340">
        <f>SUMIF('pdc2018'!$J$8:$J$1110,'CE sintesi'!$A64,'pdc2018'!$Q$8:$Q$1110)</f>
        <v>24304000</v>
      </c>
      <c r="I64" s="340">
        <f>SUMIF('pdc2018'!$J$8:$J$1110,'CE sintesi'!$A64,'pdc2018'!$P$8:$P$1110)</f>
        <v>23613000</v>
      </c>
      <c r="J64" s="341">
        <f t="shared" si="2"/>
        <v>691000</v>
      </c>
      <c r="K64" s="342">
        <f t="shared" si="3"/>
        <v>2.9263541269639606E-2</v>
      </c>
      <c r="L64" s="332"/>
      <c r="M64" s="343">
        <f>SUMIF('pdc2018'!$J$8:$J$1110,'CE sintesi'!$A64,'pdc2018'!$N$8:$N$1110)</f>
        <v>22686503.809999999</v>
      </c>
    </row>
    <row r="65" spans="1:13" s="134" customFormat="1">
      <c r="A65" s="332" t="s">
        <v>3176</v>
      </c>
      <c r="B65" s="371"/>
      <c r="C65" s="339" t="s">
        <v>4082</v>
      </c>
      <c r="D65" s="558" t="s">
        <v>1835</v>
      </c>
      <c r="E65" s="558"/>
      <c r="F65" s="558"/>
      <c r="G65" s="559"/>
      <c r="H65" s="340">
        <f>SUMIF('pdc2018'!$J$8:$J$1110,'CE sintesi'!$A65,'pdc2018'!$Q$8:$Q$1110)</f>
        <v>9383300</v>
      </c>
      <c r="I65" s="340">
        <f>SUMIF('pdc2018'!$J$8:$J$1110,'CE sintesi'!$A65,'pdc2018'!$P$8:$P$1110)</f>
        <v>9218000</v>
      </c>
      <c r="J65" s="341">
        <f t="shared" si="2"/>
        <v>165300</v>
      </c>
      <c r="K65" s="342">
        <f t="shared" si="3"/>
        <v>1.7932306357127361E-2</v>
      </c>
      <c r="L65" s="337"/>
      <c r="M65" s="343">
        <f>SUMIF('pdc2018'!$J$8:$J$1110,'CE sintesi'!$A65,'pdc2018'!$N$8:$N$1110)</f>
        <v>8788599.1799999997</v>
      </c>
    </row>
    <row r="66" spans="1:13" s="134" customFormat="1">
      <c r="A66" s="332"/>
      <c r="B66" s="371"/>
      <c r="C66" s="339" t="s">
        <v>4085</v>
      </c>
      <c r="D66" s="558" t="s">
        <v>1837</v>
      </c>
      <c r="E66" s="558"/>
      <c r="F66" s="558"/>
      <c r="G66" s="559"/>
      <c r="H66" s="340">
        <f>SUM(H67:H71)</f>
        <v>624842800</v>
      </c>
      <c r="I66" s="340">
        <f>SUM(I67:I71)</f>
        <v>624067488.50999999</v>
      </c>
      <c r="J66" s="341">
        <f t="shared" si="2"/>
        <v>775311.49000000954</v>
      </c>
      <c r="K66" s="342">
        <f t="shared" si="3"/>
        <v>1.2423519960174725E-3</v>
      </c>
      <c r="L66" s="337"/>
      <c r="M66" s="343">
        <f>SUM(M67:M71)</f>
        <v>599396720.31000006</v>
      </c>
    </row>
    <row r="67" spans="1:13" s="110" customFormat="1" hidden="1" outlineLevel="1">
      <c r="A67" s="332" t="s">
        <v>1266</v>
      </c>
      <c r="B67" s="371"/>
      <c r="C67" s="345"/>
      <c r="D67" s="377"/>
      <c r="E67" s="345" t="s">
        <v>3328</v>
      </c>
      <c r="F67" s="563" t="s">
        <v>3361</v>
      </c>
      <c r="G67" s="564"/>
      <c r="H67" s="348">
        <f>SUMIF('pdc2018'!$J$8:$J$1110,'CE sintesi'!$A67,'pdc2018'!$Q$8:$Q$1110)</f>
        <v>211657530</v>
      </c>
      <c r="I67" s="348">
        <f>SUMIF('pdc2018'!$J$8:$J$1110,'CE sintesi'!$A67,'pdc2018'!$P$8:$P$1110)</f>
        <v>215393910</v>
      </c>
      <c r="J67" s="349">
        <f t="shared" si="2"/>
        <v>-3736380</v>
      </c>
      <c r="K67" s="350">
        <f t="shared" si="3"/>
        <v>-1.7346729998076547E-2</v>
      </c>
      <c r="L67" s="332"/>
      <c r="M67" s="351">
        <f>SUMIF('pdc2018'!$J$8:$J$1110,'CE sintesi'!$A67,'pdc2018'!$N$8:$N$1110)</f>
        <v>204496187.44000006</v>
      </c>
    </row>
    <row r="68" spans="1:13" s="110" customFormat="1" hidden="1" outlineLevel="1">
      <c r="A68" s="332" t="s">
        <v>1289</v>
      </c>
      <c r="B68" s="371"/>
      <c r="C68" s="345"/>
      <c r="D68" s="377"/>
      <c r="E68" s="345" t="s">
        <v>3330</v>
      </c>
      <c r="F68" s="563" t="s">
        <v>3362</v>
      </c>
      <c r="G68" s="564"/>
      <c r="H68" s="348">
        <f>SUMIF('pdc2018'!$J$8:$J$1110,'CE sintesi'!$A68,'pdc2018'!$Q$8:$Q$1110)</f>
        <v>29596940</v>
      </c>
      <c r="I68" s="348">
        <f>SUMIF('pdc2018'!$J$8:$J$1110,'CE sintesi'!$A68,'pdc2018'!$P$8:$P$1110)</f>
        <v>29753290</v>
      </c>
      <c r="J68" s="349">
        <f t="shared" si="2"/>
        <v>-156350</v>
      </c>
      <c r="K68" s="350">
        <f t="shared" si="3"/>
        <v>-5.2548810568511916E-3</v>
      </c>
      <c r="L68" s="332"/>
      <c r="M68" s="351">
        <f>SUMIF('pdc2018'!$J$8:$J$1110,'CE sintesi'!$A68,'pdc2018'!$N$8:$N$1110)</f>
        <v>28076702.860000007</v>
      </c>
    </row>
    <row r="69" spans="1:13" s="110" customFormat="1" hidden="1" outlineLevel="1">
      <c r="A69" s="332" t="s">
        <v>1321</v>
      </c>
      <c r="B69" s="371"/>
      <c r="C69" s="345"/>
      <c r="D69" s="377"/>
      <c r="E69" s="345" t="s">
        <v>4087</v>
      </c>
      <c r="F69" s="563" t="s">
        <v>3363</v>
      </c>
      <c r="G69" s="564"/>
      <c r="H69" s="348">
        <f>SUMIF('pdc2018'!$J$8:$J$1110,'CE sintesi'!$A69,'pdc2018'!$Q$8:$Q$1110)</f>
        <v>244126610</v>
      </c>
      <c r="I69" s="348">
        <f>SUMIF('pdc2018'!$J$8:$J$1110,'CE sintesi'!$A69,'pdc2018'!$P$8:$P$1110)</f>
        <v>241049810</v>
      </c>
      <c r="J69" s="349">
        <f t="shared" si="2"/>
        <v>3076800</v>
      </c>
      <c r="K69" s="350">
        <f t="shared" si="3"/>
        <v>1.2764166874887808E-2</v>
      </c>
      <c r="L69" s="332"/>
      <c r="M69" s="351">
        <f>SUMIF('pdc2018'!$J$8:$J$1110,'CE sintesi'!$A69,'pdc2018'!$N$8:$N$1110)</f>
        <v>232143983.56</v>
      </c>
    </row>
    <row r="70" spans="1:13" s="110" customFormat="1" hidden="1" outlineLevel="1">
      <c r="A70" s="332" t="s">
        <v>280</v>
      </c>
      <c r="B70" s="371"/>
      <c r="C70" s="345"/>
      <c r="D70" s="377"/>
      <c r="E70" s="345" t="s">
        <v>4095</v>
      </c>
      <c r="F70" s="563" t="s">
        <v>3364</v>
      </c>
      <c r="G70" s="564"/>
      <c r="H70" s="348">
        <f>SUMIF('pdc2018'!$J$8:$J$1110,'CE sintesi'!$A70,'pdc2018'!$Q$8:$Q$1110)</f>
        <v>9178320</v>
      </c>
      <c r="I70" s="348">
        <f>SUMIF('pdc2018'!$J$8:$J$1110,'CE sintesi'!$A70,'pdc2018'!$P$8:$P$1110)</f>
        <v>9039660</v>
      </c>
      <c r="J70" s="349">
        <f t="shared" si="2"/>
        <v>138660</v>
      </c>
      <c r="K70" s="350">
        <f t="shared" si="3"/>
        <v>1.5339072487239565E-2</v>
      </c>
      <c r="L70" s="332"/>
      <c r="M70" s="351">
        <f>SUMIF('pdc2018'!$J$8:$J$1110,'CE sintesi'!$A70,'pdc2018'!$N$8:$N$1110)</f>
        <v>8341142.5699999994</v>
      </c>
    </row>
    <row r="71" spans="1:13" s="110" customFormat="1" hidden="1" outlineLevel="1">
      <c r="A71" s="332" t="s">
        <v>3365</v>
      </c>
      <c r="B71" s="371"/>
      <c r="C71" s="345"/>
      <c r="D71" s="377"/>
      <c r="E71" s="345" t="s">
        <v>4128</v>
      </c>
      <c r="F71" s="563" t="s">
        <v>3366</v>
      </c>
      <c r="G71" s="564"/>
      <c r="H71" s="348">
        <f>SUMIF('pdc2018'!$J$8:$J$1110,'CE sintesi'!$A71,'pdc2018'!$Q$8:$Q$1110)</f>
        <v>130283400</v>
      </c>
      <c r="I71" s="348">
        <f>SUMIF('pdc2018'!$J$8:$J$1110,'CE sintesi'!$A71,'pdc2018'!$P$8:$P$1110)</f>
        <v>128830818.50999999</v>
      </c>
      <c r="J71" s="349">
        <f t="shared" si="2"/>
        <v>1452581.4900000095</v>
      </c>
      <c r="K71" s="350">
        <f t="shared" si="3"/>
        <v>1.1275108757360403E-2</v>
      </c>
      <c r="L71" s="332"/>
      <c r="M71" s="351">
        <f>SUMIF('pdc2018'!$J$8:$J$1110,'CE sintesi'!$A71,'pdc2018'!$N$8:$N$1110)</f>
        <v>126338703.88000003</v>
      </c>
    </row>
    <row r="72" spans="1:13" s="110" customFormat="1" collapsed="1">
      <c r="A72" s="332" t="s">
        <v>268</v>
      </c>
      <c r="B72" s="371"/>
      <c r="C72" s="339" t="s">
        <v>4112</v>
      </c>
      <c r="D72" s="558" t="s">
        <v>3367</v>
      </c>
      <c r="E72" s="558"/>
      <c r="F72" s="558"/>
      <c r="G72" s="559"/>
      <c r="H72" s="340">
        <f>SUMIF('pdc2018'!$J$8:$J$1110,'CE sintesi'!$A72,'pdc2018'!$Q$8:$Q$1110)</f>
        <v>3518500</v>
      </c>
      <c r="I72" s="340">
        <f>SUMIF('pdc2018'!$J$8:$J$1110,'CE sintesi'!$A72,'pdc2018'!$P$8:$P$1110)</f>
        <v>3504872.3</v>
      </c>
      <c r="J72" s="341">
        <f t="shared" si="2"/>
        <v>13627.700000000186</v>
      </c>
      <c r="K72" s="342">
        <f t="shared" si="3"/>
        <v>3.8882158417013332E-3</v>
      </c>
      <c r="L72" s="332"/>
      <c r="M72" s="351">
        <f>SUMIF('pdc2018'!$J$8:$J$1110,'CE sintesi'!$A72,'pdc2018'!$N$8:$N$1110)</f>
        <v>2955468.91</v>
      </c>
    </row>
    <row r="73" spans="1:13" s="134" customFormat="1">
      <c r="A73" s="332"/>
      <c r="B73" s="371"/>
      <c r="C73" s="339" t="s">
        <v>4115</v>
      </c>
      <c r="D73" s="558" t="s">
        <v>1234</v>
      </c>
      <c r="E73" s="558"/>
      <c r="F73" s="558"/>
      <c r="G73" s="559"/>
      <c r="H73" s="340">
        <f>SUM(H74:H76)</f>
        <v>23349000</v>
      </c>
      <c r="I73" s="340">
        <f>SUM(I74:I76)</f>
        <v>23349765.93</v>
      </c>
      <c r="J73" s="341">
        <f t="shared" si="2"/>
        <v>-765.92999999970198</v>
      </c>
      <c r="K73" s="342">
        <f t="shared" si="3"/>
        <v>-3.2802470153057418E-5</v>
      </c>
      <c r="L73" s="337"/>
      <c r="M73" s="343">
        <f>SUM(M74:M76)</f>
        <v>23349765.93</v>
      </c>
    </row>
    <row r="74" spans="1:13" s="110" customFormat="1" hidden="1" outlineLevel="1">
      <c r="A74" s="332" t="s">
        <v>3368</v>
      </c>
      <c r="B74" s="371"/>
      <c r="C74" s="345"/>
      <c r="D74" s="377"/>
      <c r="E74" s="345" t="s">
        <v>3328</v>
      </c>
      <c r="F74" s="563" t="s">
        <v>3369</v>
      </c>
      <c r="G74" s="564"/>
      <c r="H74" s="348">
        <f>SUMIF('pdc2018'!$J$8:$J$1110,'CE sintesi'!$A74,'pdc2018'!$Q$8:$Q$1110)</f>
        <v>9834000</v>
      </c>
      <c r="I74" s="348">
        <f>SUMIF('pdc2018'!$J$8:$J$1110,'CE sintesi'!$A74,'pdc2018'!$P$8:$P$1110)</f>
        <v>9834797.4199999999</v>
      </c>
      <c r="J74" s="349">
        <f t="shared" si="2"/>
        <v>-797.41999999992549</v>
      </c>
      <c r="K74" s="350">
        <f t="shared" si="3"/>
        <v>-8.1081487085671512E-5</v>
      </c>
      <c r="L74" s="332"/>
      <c r="M74" s="351">
        <f>SUMIF('pdc2018'!$J$8:$J$1110,'CE sintesi'!$A74,'pdc2018'!$N$8:$N$1110)</f>
        <v>9834797.4199999999</v>
      </c>
    </row>
    <row r="75" spans="1:13" s="134" customFormat="1" hidden="1" outlineLevel="1">
      <c r="A75" s="332" t="s">
        <v>3370</v>
      </c>
      <c r="B75" s="363"/>
      <c r="C75" s="339"/>
      <c r="D75" s="379"/>
      <c r="E75" s="345" t="s">
        <v>3330</v>
      </c>
      <c r="F75" s="563" t="s">
        <v>3371</v>
      </c>
      <c r="G75" s="564"/>
      <c r="H75" s="340">
        <f>SUMIF('pdc2018'!$J$8:$J$1110,'CE sintesi'!$A75,'pdc2018'!$Q$8:$Q$1110)</f>
        <v>0</v>
      </c>
      <c r="I75" s="340">
        <f>SUMIF('pdc2018'!$J$8:$J$1110,'CE sintesi'!$A75,'pdc2018'!$P$8:$P$1110)</f>
        <v>0</v>
      </c>
      <c r="J75" s="341">
        <f t="shared" si="2"/>
        <v>0</v>
      </c>
      <c r="K75" s="342" t="str">
        <f t="shared" si="3"/>
        <v xml:space="preserve">-    </v>
      </c>
      <c r="L75" s="337"/>
      <c r="M75" s="343">
        <f>SUMIF('pdc2018'!$J$8:$J$1110,'CE sintesi'!$A75,'pdc2018'!$N$8:$N$1110)</f>
        <v>0</v>
      </c>
    </row>
    <row r="76" spans="1:13" s="134" customFormat="1" hidden="1" outlineLevel="1">
      <c r="A76" s="332" t="s">
        <v>3372</v>
      </c>
      <c r="B76" s="363"/>
      <c r="C76" s="339"/>
      <c r="D76" s="379"/>
      <c r="E76" s="345" t="s">
        <v>4087</v>
      </c>
      <c r="F76" s="563" t="s">
        <v>1294</v>
      </c>
      <c r="G76" s="564"/>
      <c r="H76" s="348">
        <f>SUMIF('pdc2018'!$J$8:$J$1110,'CE sintesi'!$A76,'pdc2018'!$Q$8:$Q$1110)</f>
        <v>13515000</v>
      </c>
      <c r="I76" s="348">
        <f>SUMIF('pdc2018'!$J$8:$J$1110,'CE sintesi'!$A76,'pdc2018'!$P$8:$P$1110)</f>
        <v>13514968.510000002</v>
      </c>
      <c r="J76" s="349">
        <f t="shared" si="2"/>
        <v>31.489999998360872</v>
      </c>
      <c r="K76" s="350">
        <f t="shared" si="3"/>
        <v>2.3300091284016518E-6</v>
      </c>
      <c r="L76" s="337"/>
      <c r="M76" s="351">
        <f>SUMIF('pdc2018'!$J$8:$J$1110,'CE sintesi'!$A76,'pdc2018'!$N$8:$N$1110)</f>
        <v>13514968.510000002</v>
      </c>
    </row>
    <row r="77" spans="1:13" s="134" customFormat="1" collapsed="1">
      <c r="A77" s="332" t="s">
        <v>1335</v>
      </c>
      <c r="B77" s="363"/>
      <c r="C77" s="339" t="s">
        <v>4118</v>
      </c>
      <c r="D77" s="558" t="s">
        <v>3373</v>
      </c>
      <c r="E77" s="558"/>
      <c r="F77" s="558"/>
      <c r="G77" s="559"/>
      <c r="H77" s="340">
        <f>SUMIF('pdc2018'!$J$8:$J$1110,'CE sintesi'!$A77,'pdc2018'!$Q$8:$Q$1110)</f>
        <v>1050000</v>
      </c>
      <c r="I77" s="340">
        <f>SUMIF('pdc2018'!$J$8:$J$1110,'CE sintesi'!$A77,'pdc2018'!$P$8:$P$1110)</f>
        <v>1050000</v>
      </c>
      <c r="J77" s="341">
        <f t="shared" si="2"/>
        <v>0</v>
      </c>
      <c r="K77" s="342">
        <f t="shared" si="3"/>
        <v>0</v>
      </c>
      <c r="L77" s="337"/>
      <c r="M77" s="343">
        <f>SUMIF('pdc2018'!$J$8:$J$1110,'CE sintesi'!$A77,'pdc2018'!$N$8:$N$1110)</f>
        <v>1049952.97</v>
      </c>
    </row>
    <row r="78" spans="1:13" s="134" customFormat="1">
      <c r="A78" s="332"/>
      <c r="B78" s="363"/>
      <c r="C78" s="339" t="s">
        <v>3374</v>
      </c>
      <c r="D78" s="558" t="s">
        <v>1839</v>
      </c>
      <c r="E78" s="558"/>
      <c r="F78" s="558"/>
      <c r="G78" s="559"/>
      <c r="H78" s="340">
        <f>SUM(H79:H80)</f>
        <v>155000</v>
      </c>
      <c r="I78" s="340">
        <f>SUM(I79:I80)</f>
        <v>155000</v>
      </c>
      <c r="J78" s="341">
        <f t="shared" si="2"/>
        <v>0</v>
      </c>
      <c r="K78" s="342">
        <f t="shared" si="3"/>
        <v>0</v>
      </c>
      <c r="L78" s="337"/>
      <c r="M78" s="343">
        <f>SUM(M79:M80)</f>
        <v>-1060294.6000000001</v>
      </c>
    </row>
    <row r="79" spans="1:13" s="110" customFormat="1" hidden="1" outlineLevel="1">
      <c r="A79" s="332" t="s">
        <v>3375</v>
      </c>
      <c r="B79" s="380"/>
      <c r="C79" s="373"/>
      <c r="D79" s="377"/>
      <c r="E79" s="345" t="s">
        <v>3328</v>
      </c>
      <c r="F79" s="563" t="s">
        <v>3376</v>
      </c>
      <c r="G79" s="564"/>
      <c r="H79" s="348">
        <f>SUMIF('pdc2018'!$J$8:$J$1110,'CE sintesi'!$A79,'pdc2018'!$Q$8:$Q$1110)</f>
        <v>110000</v>
      </c>
      <c r="I79" s="348">
        <f>SUMIF('pdc2018'!$J$8:$J$1110,'CE sintesi'!$A79,'pdc2018'!$P$8:$P$1110)</f>
        <v>110000</v>
      </c>
      <c r="J79" s="349">
        <f t="shared" si="2"/>
        <v>0</v>
      </c>
      <c r="K79" s="350">
        <f t="shared" si="3"/>
        <v>0</v>
      </c>
      <c r="L79" s="332"/>
      <c r="M79" s="351">
        <f>SUMIF('pdc2018'!$J$8:$J$1110,'CE sintesi'!$A79,'pdc2018'!$N$8:$N$1110)</f>
        <v>-998908.29</v>
      </c>
    </row>
    <row r="80" spans="1:13" s="110" customFormat="1" hidden="1" outlineLevel="1">
      <c r="A80" s="332" t="s">
        <v>3377</v>
      </c>
      <c r="B80" s="380"/>
      <c r="C80" s="373"/>
      <c r="D80" s="377"/>
      <c r="E80" s="345" t="s">
        <v>3330</v>
      </c>
      <c r="F80" s="563" t="s">
        <v>3378</v>
      </c>
      <c r="G80" s="564"/>
      <c r="H80" s="348">
        <f>SUMIF('pdc2018'!$J$8:$J$1110,'CE sintesi'!$A80,'pdc2018'!$Q$8:$Q$1110)</f>
        <v>45000</v>
      </c>
      <c r="I80" s="348">
        <f>SUMIF('pdc2018'!$J$8:$J$1110,'CE sintesi'!$A80,'pdc2018'!$P$8:$P$1110)</f>
        <v>45000</v>
      </c>
      <c r="J80" s="349">
        <f t="shared" si="2"/>
        <v>0</v>
      </c>
      <c r="K80" s="350">
        <f t="shared" si="3"/>
        <v>0</v>
      </c>
      <c r="L80" s="332"/>
      <c r="M80" s="351">
        <f>SUMIF('pdc2018'!$J$8:$J$1110,'CE sintesi'!$A80,'pdc2018'!$N$8:$N$1110)</f>
        <v>-61386.31</v>
      </c>
    </row>
    <row r="81" spans="1:13" s="134" customFormat="1" collapsed="1">
      <c r="A81" s="332"/>
      <c r="B81" s="380"/>
      <c r="C81" s="339" t="s">
        <v>3379</v>
      </c>
      <c r="D81" s="558" t="s">
        <v>3380</v>
      </c>
      <c r="E81" s="558"/>
      <c r="F81" s="558"/>
      <c r="G81" s="559"/>
      <c r="H81" s="340">
        <f>SUM(H82:H85)</f>
        <v>1042000</v>
      </c>
      <c r="I81" s="340">
        <f>SUM(I82:I85)</f>
        <v>573078.67000000004</v>
      </c>
      <c r="J81" s="341">
        <f t="shared" si="2"/>
        <v>468921.32999999996</v>
      </c>
      <c r="K81" s="342">
        <f t="shared" si="3"/>
        <v>0.81824949094685362</v>
      </c>
      <c r="L81" s="337"/>
      <c r="M81" s="343">
        <f>SUM(M82:M85)</f>
        <v>29394398.039999999</v>
      </c>
    </row>
    <row r="82" spans="1:13" s="110" customFormat="1" hidden="1" outlineLevel="1">
      <c r="A82" s="332" t="s">
        <v>3381</v>
      </c>
      <c r="B82" s="380"/>
      <c r="C82" s="373"/>
      <c r="D82" s="377"/>
      <c r="E82" s="345" t="s">
        <v>3328</v>
      </c>
      <c r="F82" s="563" t="s">
        <v>1841</v>
      </c>
      <c r="G82" s="564"/>
      <c r="H82" s="348">
        <f>SUMIF('pdc2018'!$J$8:$J$1110,'CE sintesi'!$A82,'pdc2018'!$Q$8:$Q$1110)</f>
        <v>710000</v>
      </c>
      <c r="I82" s="348">
        <f>SUMIF('pdc2018'!$J$8:$J$1110,'CE sintesi'!$A82,'pdc2018'!$P$8:$P$1110)</f>
        <v>241078.67</v>
      </c>
      <c r="J82" s="349">
        <f t="shared" si="2"/>
        <v>468921.32999999996</v>
      </c>
      <c r="K82" s="350">
        <f t="shared" si="3"/>
        <v>1.9450967188428572</v>
      </c>
      <c r="L82" s="332"/>
      <c r="M82" s="351">
        <f>SUMIF('pdc2018'!$J$8:$J$1110,'CE sintesi'!$A82,'pdc2018'!$N$8:$N$1110)</f>
        <v>26452337.149999999</v>
      </c>
    </row>
    <row r="83" spans="1:13" s="110" customFormat="1" hidden="1" outlineLevel="1">
      <c r="A83" s="332" t="s">
        <v>3382</v>
      </c>
      <c r="B83" s="380"/>
      <c r="C83" s="373"/>
      <c r="D83" s="377"/>
      <c r="E83" s="345" t="s">
        <v>3330</v>
      </c>
      <c r="F83" s="563" t="s">
        <v>3383</v>
      </c>
      <c r="G83" s="564"/>
      <c r="H83" s="348">
        <f>SUMIF('pdc2018'!$J$8:$J$1110,'CE sintesi'!$A83,'pdc2018'!$Q$8:$Q$1110)</f>
        <v>37000</v>
      </c>
      <c r="I83" s="348">
        <f>SUMIF('pdc2018'!$J$8:$J$1110,'CE sintesi'!$A83,'pdc2018'!$P$8:$P$1110)</f>
        <v>37000</v>
      </c>
      <c r="J83" s="349">
        <f t="shared" si="2"/>
        <v>0</v>
      </c>
      <c r="K83" s="350">
        <f t="shared" si="3"/>
        <v>0</v>
      </c>
      <c r="L83" s="332"/>
      <c r="M83" s="351">
        <f>SUMIF('pdc2018'!$J$8:$J$1110,'CE sintesi'!$A83,'pdc2018'!$N$8:$N$1110)</f>
        <v>25000</v>
      </c>
    </row>
    <row r="84" spans="1:13" s="110" customFormat="1" hidden="1" outlineLevel="1">
      <c r="A84" s="332" t="s">
        <v>3384</v>
      </c>
      <c r="B84" s="380"/>
      <c r="C84" s="373"/>
      <c r="D84" s="377"/>
      <c r="E84" s="345" t="s">
        <v>4087</v>
      </c>
      <c r="F84" s="563" t="s">
        <v>3385</v>
      </c>
      <c r="G84" s="564"/>
      <c r="H84" s="348">
        <f>SUMIF('pdc2018'!$J$8:$J$1110,'CE sintesi'!$A84,'pdc2018'!$Q$8:$Q$1110)</f>
        <v>0</v>
      </c>
      <c r="I84" s="348">
        <f>SUMIF('pdc2018'!$J$8:$J$1110,'CE sintesi'!$A84,'pdc2018'!$P$8:$P$1110)</f>
        <v>0</v>
      </c>
      <c r="J84" s="349">
        <f t="shared" si="2"/>
        <v>0</v>
      </c>
      <c r="K84" s="350" t="str">
        <f t="shared" si="3"/>
        <v xml:space="preserve">-    </v>
      </c>
      <c r="L84" s="332"/>
      <c r="M84" s="351">
        <f>SUMIF('pdc2018'!$J$8:$J$1110,'CE sintesi'!$A84,'pdc2018'!$N$8:$N$1110)</f>
        <v>0</v>
      </c>
    </row>
    <row r="85" spans="1:13" s="110" customFormat="1" hidden="1" outlineLevel="1">
      <c r="A85" s="332" t="s">
        <v>3386</v>
      </c>
      <c r="B85" s="380"/>
      <c r="C85" s="373"/>
      <c r="D85" s="377"/>
      <c r="E85" s="345" t="s">
        <v>4095</v>
      </c>
      <c r="F85" s="563" t="s">
        <v>3186</v>
      </c>
      <c r="G85" s="564"/>
      <c r="H85" s="348">
        <f>SUMIF('pdc2018'!$J$8:$J$1110,'CE sintesi'!$A85,'pdc2018'!$Q$8:$Q$1110)</f>
        <v>295000</v>
      </c>
      <c r="I85" s="348">
        <f>SUMIF('pdc2018'!$J$8:$J$1110,'CE sintesi'!$A85,'pdc2018'!$P$8:$P$1110)</f>
        <v>295000</v>
      </c>
      <c r="J85" s="349">
        <f t="shared" si="2"/>
        <v>0</v>
      </c>
      <c r="K85" s="350">
        <f t="shared" si="3"/>
        <v>0</v>
      </c>
      <c r="L85" s="332"/>
      <c r="M85" s="351">
        <f>SUMIF('pdc2018'!$J$8:$J$1110,'CE sintesi'!$A85,'pdc2018'!$N$8:$N$1110)</f>
        <v>2917060.8899999997</v>
      </c>
    </row>
    <row r="86" spans="1:13" s="134" customFormat="1" collapsed="1">
      <c r="A86" s="332"/>
      <c r="B86" s="364"/>
      <c r="C86" s="365" t="s">
        <v>3387</v>
      </c>
      <c r="D86" s="365"/>
      <c r="E86" s="365"/>
      <c r="F86" s="365"/>
      <c r="G86" s="366"/>
      <c r="H86" s="367">
        <f>H39+H42+H60+H64+H65+H66+H72+H73+H77+H78+H81</f>
        <v>1299762676</v>
      </c>
      <c r="I86" s="367">
        <f>I39+I42+I60+I64+I65+I66+I72+I73+I77+I78+I81</f>
        <v>1282023968.8000002</v>
      </c>
      <c r="J86" s="368">
        <f t="shared" si="2"/>
        <v>17738707.199999809</v>
      </c>
      <c r="K86" s="369">
        <f t="shared" si="3"/>
        <v>1.3836486393155028E-2</v>
      </c>
      <c r="L86" s="337"/>
      <c r="M86" s="370">
        <f>M39+M42+M60+M64+M65+M66+M72+M73+M77+M78+M81</f>
        <v>1253340425.9400003</v>
      </c>
    </row>
    <row r="87" spans="1:13" s="110" customFormat="1" ht="15.75" thickBot="1">
      <c r="A87" s="332"/>
      <c r="B87" s="380"/>
      <c r="C87" s="345"/>
      <c r="D87" s="377"/>
      <c r="E87" s="374"/>
      <c r="F87" s="377"/>
      <c r="G87" s="378"/>
      <c r="H87" s="348"/>
      <c r="I87" s="348"/>
      <c r="J87" s="349"/>
      <c r="K87" s="350"/>
      <c r="L87" s="332"/>
      <c r="M87" s="351"/>
    </row>
    <row r="88" spans="1:13" s="136" customFormat="1" ht="16.5" thickTop="1" thickBot="1">
      <c r="A88" s="381"/>
      <c r="B88" s="560" t="s">
        <v>3388</v>
      </c>
      <c r="C88" s="561"/>
      <c r="D88" s="561"/>
      <c r="E88" s="561"/>
      <c r="F88" s="561"/>
      <c r="G88" s="562"/>
      <c r="H88" s="385">
        <f>H36-H86</f>
        <v>39157500</v>
      </c>
      <c r="I88" s="385">
        <f>I36-I86</f>
        <v>47890922.779999971</v>
      </c>
      <c r="J88" s="386">
        <f>H88-I88</f>
        <v>-8733422.7799999714</v>
      </c>
      <c r="K88" s="387">
        <f>IF(I88=0,"-    ",J88/I88)</f>
        <v>-0.18236071207312779</v>
      </c>
      <c r="L88" s="388"/>
      <c r="M88" s="389">
        <f>M36-M86</f>
        <v>41041376.809999466</v>
      </c>
    </row>
    <row r="89" spans="1:13" s="136" customFormat="1" ht="15.75" thickTop="1">
      <c r="A89" s="381"/>
      <c r="B89" s="390"/>
      <c r="C89" s="391"/>
      <c r="D89" s="391"/>
      <c r="E89" s="392"/>
      <c r="F89" s="393"/>
      <c r="G89" s="394"/>
      <c r="H89" s="395"/>
      <c r="I89" s="395"/>
      <c r="J89" s="396"/>
      <c r="K89" s="397"/>
      <c r="L89" s="388"/>
      <c r="M89" s="398"/>
    </row>
    <row r="90" spans="1:13" s="134" customFormat="1">
      <c r="A90" s="332"/>
      <c r="B90" s="338" t="s">
        <v>2698</v>
      </c>
      <c r="C90" s="565" t="s">
        <v>1844</v>
      </c>
      <c r="D90" s="565"/>
      <c r="E90" s="565"/>
      <c r="F90" s="565"/>
      <c r="G90" s="566"/>
      <c r="H90" s="340"/>
      <c r="I90" s="340"/>
      <c r="J90" s="341"/>
      <c r="K90" s="342"/>
      <c r="L90" s="337"/>
      <c r="M90" s="343"/>
    </row>
    <row r="91" spans="1:13" s="134" customFormat="1">
      <c r="A91" s="332" t="s">
        <v>3389</v>
      </c>
      <c r="B91" s="363"/>
      <c r="C91" s="339" t="s">
        <v>3326</v>
      </c>
      <c r="D91" s="558" t="s">
        <v>3390</v>
      </c>
      <c r="E91" s="558"/>
      <c r="F91" s="558"/>
      <c r="G91" s="559"/>
      <c r="H91" s="340">
        <f>SUMIF('pdc2018'!$J$8:$J$1110,'CE sintesi'!$A91,'pdc2018'!$Q$8:$Q$1110)</f>
        <v>15000</v>
      </c>
      <c r="I91" s="340">
        <f>SUMIF('pdc2018'!$J$8:$J$1110,'CE sintesi'!$A91,'pdc2018'!$P$8:$P$1110)</f>
        <v>18000</v>
      </c>
      <c r="J91" s="341">
        <f>H91-I91</f>
        <v>-3000</v>
      </c>
      <c r="K91" s="342">
        <f>IF(I91=0,"-    ",J91/I91)</f>
        <v>-0.16666666666666666</v>
      </c>
      <c r="L91" s="337"/>
      <c r="M91" s="343">
        <f>SUMIF('pdc2018'!$J$8:$J$1110,'CE sintesi'!$A91,'pdc2018'!$N$8:$N$1110)</f>
        <v>38880.939999999995</v>
      </c>
    </row>
    <row r="92" spans="1:13" s="134" customFormat="1">
      <c r="A92" s="332" t="s">
        <v>3391</v>
      </c>
      <c r="B92" s="363"/>
      <c r="C92" s="339" t="s">
        <v>3335</v>
      </c>
      <c r="D92" s="558" t="s">
        <v>3392</v>
      </c>
      <c r="E92" s="558"/>
      <c r="F92" s="558"/>
      <c r="G92" s="559"/>
      <c r="H92" s="340">
        <f>SUMIF('pdc2018'!$J$8:$J$1110,'CE sintesi'!$A92,'pdc2018'!$Q$8:$Q$1110)</f>
        <v>101000</v>
      </c>
      <c r="I92" s="340">
        <f>SUMIF('pdc2018'!$J$8:$J$1110,'CE sintesi'!$A92,'pdc2018'!$P$8:$P$1110)</f>
        <v>83556.08</v>
      </c>
      <c r="J92" s="341">
        <f>H92-I92</f>
        <v>17443.919999999998</v>
      </c>
      <c r="K92" s="342">
        <f>IF(I92=0,"-    ",J92/I92)</f>
        <v>0.20876900879026394</v>
      </c>
      <c r="L92" s="337"/>
      <c r="M92" s="343">
        <f>SUMIF('pdc2018'!$J$8:$J$1110,'CE sintesi'!$A92,'pdc2018'!$N$8:$N$1110)</f>
        <v>3257.9999999999995</v>
      </c>
    </row>
    <row r="93" spans="1:13" s="134" customFormat="1">
      <c r="A93" s="332"/>
      <c r="B93" s="364"/>
      <c r="C93" s="365" t="s">
        <v>3393</v>
      </c>
      <c r="D93" s="365"/>
      <c r="E93" s="365"/>
      <c r="F93" s="365"/>
      <c r="G93" s="366"/>
      <c r="H93" s="367">
        <f>+H91-H92</f>
        <v>-86000</v>
      </c>
      <c r="I93" s="367">
        <f>+I91-I92</f>
        <v>-65556.08</v>
      </c>
      <c r="J93" s="368">
        <f>H93-I93</f>
        <v>-20443.919999999998</v>
      </c>
      <c r="K93" s="369">
        <f>IF(I93=0,"-    ",J93/I93)</f>
        <v>0.31185391194836537</v>
      </c>
      <c r="L93" s="337"/>
      <c r="M93" s="370">
        <f>+M91-M92</f>
        <v>35622.939999999995</v>
      </c>
    </row>
    <row r="94" spans="1:13" s="110" customFormat="1">
      <c r="A94" s="332"/>
      <c r="B94" s="371"/>
      <c r="C94" s="345"/>
      <c r="D94" s="377"/>
      <c r="E94" s="372"/>
      <c r="F94" s="377"/>
      <c r="G94" s="378"/>
      <c r="H94" s="348"/>
      <c r="I94" s="348"/>
      <c r="J94" s="349"/>
      <c r="K94" s="350"/>
      <c r="L94" s="332"/>
      <c r="M94" s="351"/>
    </row>
    <row r="95" spans="1:13" s="134" customFormat="1">
      <c r="A95" s="332"/>
      <c r="B95" s="338" t="s">
        <v>2800</v>
      </c>
      <c r="C95" s="565" t="s">
        <v>1846</v>
      </c>
      <c r="D95" s="565"/>
      <c r="E95" s="565"/>
      <c r="F95" s="565"/>
      <c r="G95" s="566"/>
      <c r="H95" s="340"/>
      <c r="I95" s="340"/>
      <c r="J95" s="341"/>
      <c r="K95" s="342"/>
      <c r="L95" s="337"/>
      <c r="M95" s="343"/>
    </row>
    <row r="96" spans="1:13" s="134" customFormat="1">
      <c r="A96" s="332" t="s">
        <v>985</v>
      </c>
      <c r="B96" s="363"/>
      <c r="C96" s="339" t="s">
        <v>3326</v>
      </c>
      <c r="D96" s="558" t="s">
        <v>984</v>
      </c>
      <c r="E96" s="558"/>
      <c r="F96" s="558"/>
      <c r="G96" s="559"/>
      <c r="H96" s="340">
        <f>SUMIF('pdc2018'!$J$8:$J$1110,'CE sintesi'!$A96,'pdc2018'!$Q$8:$Q$1110)</f>
        <v>0</v>
      </c>
      <c r="I96" s="340">
        <f>SUMIF('pdc2018'!$J$8:$J$1110,'CE sintesi'!$A96,'pdc2018'!$P$8:$P$1110)</f>
        <v>0</v>
      </c>
      <c r="J96" s="341">
        <f>H96-I96</f>
        <v>0</v>
      </c>
      <c r="K96" s="342" t="str">
        <f>IF(I96=0,"-    ",J96/I96)</f>
        <v xml:space="preserve">-    </v>
      </c>
      <c r="L96" s="337"/>
      <c r="M96" s="343">
        <f>SUMIF('pdc2018'!$J$8:$J$1110,'CE sintesi'!$A96,'pdc2018'!$N$8:$N$1110)</f>
        <v>22457.85</v>
      </c>
    </row>
    <row r="97" spans="1:13" s="134" customFormat="1">
      <c r="A97" s="332" t="s">
        <v>2215</v>
      </c>
      <c r="B97" s="363"/>
      <c r="C97" s="339" t="s">
        <v>3335</v>
      </c>
      <c r="D97" s="558" t="s">
        <v>2214</v>
      </c>
      <c r="E97" s="558"/>
      <c r="F97" s="558"/>
      <c r="G97" s="559"/>
      <c r="H97" s="340">
        <f>SUMIF('pdc2018'!$J$8:$J$1110,'CE sintesi'!$A97,'pdc2018'!$Q$8:$Q$1110)</f>
        <v>0</v>
      </c>
      <c r="I97" s="340">
        <f>SUMIF('pdc2018'!$J$8:$J$1110,'CE sintesi'!$A97,'pdc2018'!$P$8:$P$1110)</f>
        <v>0</v>
      </c>
      <c r="J97" s="341">
        <f>H97-I97</f>
        <v>0</v>
      </c>
      <c r="K97" s="342" t="str">
        <f>IF(I97=0,"-    ",J97/I97)</f>
        <v xml:space="preserve">-    </v>
      </c>
      <c r="L97" s="337"/>
      <c r="M97" s="343">
        <f>SUMIF('pdc2018'!$J$8:$J$1110,'CE sintesi'!$A97,'pdc2018'!$N$8:$N$1110)</f>
        <v>0</v>
      </c>
    </row>
    <row r="98" spans="1:13" s="134" customFormat="1">
      <c r="A98" s="332"/>
      <c r="B98" s="364"/>
      <c r="C98" s="365" t="s">
        <v>3394</v>
      </c>
      <c r="D98" s="365"/>
      <c r="E98" s="365"/>
      <c r="F98" s="365"/>
      <c r="G98" s="366"/>
      <c r="H98" s="367">
        <f>H96-H97</f>
        <v>0</v>
      </c>
      <c r="I98" s="367">
        <f>I96-I97</f>
        <v>0</v>
      </c>
      <c r="J98" s="368">
        <f>H98-I98</f>
        <v>0</v>
      </c>
      <c r="K98" s="369" t="str">
        <f>IF(I98=0,"-    ",J98/I98)</f>
        <v xml:space="preserve">-    </v>
      </c>
      <c r="L98" s="337"/>
      <c r="M98" s="370">
        <f>M96-M97</f>
        <v>22457.85</v>
      </c>
    </row>
    <row r="99" spans="1:13" s="110" customFormat="1">
      <c r="A99" s="332"/>
      <c r="B99" s="371"/>
      <c r="C99" s="345"/>
      <c r="D99" s="374"/>
      <c r="E99" s="372"/>
      <c r="F99" s="346"/>
      <c r="G99" s="347"/>
      <c r="H99" s="348"/>
      <c r="I99" s="348"/>
      <c r="J99" s="349"/>
      <c r="K99" s="350"/>
      <c r="L99" s="332"/>
      <c r="M99" s="351"/>
    </row>
    <row r="100" spans="1:13" s="134" customFormat="1">
      <c r="A100" s="332"/>
      <c r="B100" s="338" t="s">
        <v>1849</v>
      </c>
      <c r="C100" s="565" t="s">
        <v>1851</v>
      </c>
      <c r="D100" s="565"/>
      <c r="E100" s="565"/>
      <c r="F100" s="565"/>
      <c r="G100" s="566"/>
      <c r="H100" s="340"/>
      <c r="I100" s="340"/>
      <c r="J100" s="341"/>
      <c r="K100" s="342"/>
      <c r="L100" s="337"/>
      <c r="M100" s="343"/>
    </row>
    <row r="101" spans="1:13" s="134" customFormat="1">
      <c r="A101" s="332"/>
      <c r="B101" s="363"/>
      <c r="C101" s="339" t="s">
        <v>3326</v>
      </c>
      <c r="D101" s="558" t="s">
        <v>3395</v>
      </c>
      <c r="E101" s="558"/>
      <c r="F101" s="558"/>
      <c r="G101" s="559"/>
      <c r="H101" s="340">
        <f>SUM(H102:H103)</f>
        <v>16000</v>
      </c>
      <c r="I101" s="340">
        <f>SUM(I102:I103)</f>
        <v>2637455.7500000005</v>
      </c>
      <c r="J101" s="341">
        <f t="shared" ref="J101:J107" si="4">H101-I101</f>
        <v>-2621455.7500000005</v>
      </c>
      <c r="K101" s="342">
        <f t="shared" ref="K101:K107" si="5">IF(I101=0,"-    ",J101/I101)</f>
        <v>-0.99393354751070229</v>
      </c>
      <c r="L101" s="337"/>
      <c r="M101" s="343">
        <f>SUM(M102:M103)</f>
        <v>10590688.199999997</v>
      </c>
    </row>
    <row r="102" spans="1:13" s="110" customFormat="1" hidden="1" outlineLevel="1">
      <c r="A102" s="332" t="s">
        <v>6</v>
      </c>
      <c r="B102" s="371"/>
      <c r="C102" s="373"/>
      <c r="D102" s="377"/>
      <c r="E102" s="345" t="s">
        <v>3328</v>
      </c>
      <c r="F102" s="563" t="s">
        <v>1</v>
      </c>
      <c r="G102" s="564"/>
      <c r="H102" s="348">
        <f>SUMIF('pdc2018'!$J$8:$J$1110,'CE sintesi'!$A102,'pdc2018'!$Q$8:$Q$1110)</f>
        <v>0</v>
      </c>
      <c r="I102" s="348">
        <f>SUMIF('pdc2018'!$J$8:$J$1110,'CE sintesi'!$A102,'pdc2018'!$P$8:$P$1110)</f>
        <v>0</v>
      </c>
      <c r="J102" s="349">
        <f t="shared" si="4"/>
        <v>0</v>
      </c>
      <c r="K102" s="350" t="str">
        <f t="shared" si="5"/>
        <v xml:space="preserve">-    </v>
      </c>
      <c r="L102" s="332"/>
      <c r="M102" s="351">
        <f>SUMIF('pdc2018'!$J$8:$J$1110,'CE sintesi'!$A102,'pdc2018'!$N$8:$N$1110)</f>
        <v>0</v>
      </c>
    </row>
    <row r="103" spans="1:13" s="110" customFormat="1" hidden="1" outlineLevel="1">
      <c r="A103" s="332" t="s">
        <v>954</v>
      </c>
      <c r="B103" s="371"/>
      <c r="C103" s="373"/>
      <c r="D103" s="377"/>
      <c r="E103" s="345" t="s">
        <v>3330</v>
      </c>
      <c r="F103" s="563" t="s">
        <v>959</v>
      </c>
      <c r="G103" s="564"/>
      <c r="H103" s="348">
        <f>SUMIF('pdc2018'!$J$8:$J$1110,'CE sintesi'!$A103,'pdc2018'!$Q$8:$Q$1110)</f>
        <v>16000</v>
      </c>
      <c r="I103" s="348">
        <f>SUMIF('pdc2018'!$J$8:$J$1110,'CE sintesi'!$A103,'pdc2018'!$P$8:$P$1110)</f>
        <v>2637455.7500000005</v>
      </c>
      <c r="J103" s="349">
        <f t="shared" si="4"/>
        <v>-2621455.7500000005</v>
      </c>
      <c r="K103" s="350">
        <f t="shared" si="5"/>
        <v>-0.99393354751070229</v>
      </c>
      <c r="L103" s="332"/>
      <c r="M103" s="351">
        <f>SUMIF('pdc2018'!$J$8:$J$1110,'CE sintesi'!$A103,'pdc2018'!$N$8:$N$1110)</f>
        <v>10590688.199999997</v>
      </c>
    </row>
    <row r="104" spans="1:13" s="134" customFormat="1" collapsed="1">
      <c r="A104" s="332"/>
      <c r="B104" s="363"/>
      <c r="C104" s="339" t="s">
        <v>3335</v>
      </c>
      <c r="D104" s="558" t="s">
        <v>3396</v>
      </c>
      <c r="E104" s="558"/>
      <c r="F104" s="558"/>
      <c r="G104" s="559"/>
      <c r="H104" s="340">
        <f>SUM(H105:H106)</f>
        <v>256500</v>
      </c>
      <c r="I104" s="340">
        <f>SUM(I105:I106)</f>
        <v>3703338.02</v>
      </c>
      <c r="J104" s="341">
        <f t="shared" si="4"/>
        <v>-3446838.02</v>
      </c>
      <c r="K104" s="342">
        <f t="shared" si="5"/>
        <v>-0.93073816146007649</v>
      </c>
      <c r="L104" s="337"/>
      <c r="M104" s="343">
        <f>SUM(M105:M106)</f>
        <v>1824275.8099999998</v>
      </c>
    </row>
    <row r="105" spans="1:13" s="110" customFormat="1" hidden="1" outlineLevel="1">
      <c r="A105" s="332" t="s">
        <v>2238</v>
      </c>
      <c r="B105" s="371"/>
      <c r="C105" s="373"/>
      <c r="D105" s="377"/>
      <c r="E105" s="345" t="s">
        <v>3328</v>
      </c>
      <c r="F105" s="563" t="s">
        <v>2235</v>
      </c>
      <c r="G105" s="564"/>
      <c r="H105" s="348">
        <f>SUMIF('pdc2018'!$J$8:$J$1110,'CE sintesi'!$A105,'pdc2018'!$Q$8:$Q$1110)</f>
        <v>72000</v>
      </c>
      <c r="I105" s="348">
        <f>SUMIF('pdc2018'!$J$8:$J$1110,'CE sintesi'!$A105,'pdc2018'!$P$8:$P$1110)</f>
        <v>72000</v>
      </c>
      <c r="J105" s="349">
        <f t="shared" si="4"/>
        <v>0</v>
      </c>
      <c r="K105" s="350">
        <f t="shared" si="5"/>
        <v>0</v>
      </c>
      <c r="L105" s="332"/>
      <c r="M105" s="351">
        <f>SUMIF('pdc2018'!$J$8:$J$1110,'CE sintesi'!$A105,'pdc2018'!$N$8:$N$1110)</f>
        <v>72105.83</v>
      </c>
    </row>
    <row r="106" spans="1:13" s="110" customFormat="1" hidden="1" outlineLevel="1">
      <c r="A106" s="332" t="s">
        <v>2188</v>
      </c>
      <c r="B106" s="371"/>
      <c r="C106" s="373"/>
      <c r="D106" s="377"/>
      <c r="E106" s="345" t="s">
        <v>3330</v>
      </c>
      <c r="F106" s="563" t="s">
        <v>2192</v>
      </c>
      <c r="G106" s="564"/>
      <c r="H106" s="348">
        <f>SUMIF('pdc2018'!$J$8:$J$1110,'CE sintesi'!$A106,'pdc2018'!$Q$8:$Q$1110)</f>
        <v>184500</v>
      </c>
      <c r="I106" s="348">
        <f>SUMIF('pdc2018'!$J$8:$J$1110,'CE sintesi'!$A106,'pdc2018'!$P$8:$P$1110)</f>
        <v>3631338.02</v>
      </c>
      <c r="J106" s="349">
        <f t="shared" si="4"/>
        <v>-3446838.02</v>
      </c>
      <c r="K106" s="350">
        <f t="shared" si="5"/>
        <v>-0.94919228147205092</v>
      </c>
      <c r="L106" s="332"/>
      <c r="M106" s="351">
        <f>SUMIF('pdc2018'!$J$8:$J$1110,'CE sintesi'!$A106,'pdc2018'!$N$8:$N$1110)</f>
        <v>1752169.9799999997</v>
      </c>
    </row>
    <row r="107" spans="1:13" s="134" customFormat="1" collapsed="1">
      <c r="A107" s="332"/>
      <c r="B107" s="364"/>
      <c r="C107" s="365" t="s">
        <v>3397</v>
      </c>
      <c r="D107" s="365"/>
      <c r="E107" s="365"/>
      <c r="F107" s="365"/>
      <c r="G107" s="366"/>
      <c r="H107" s="367">
        <f>H101-H104</f>
        <v>-240500</v>
      </c>
      <c r="I107" s="367">
        <f>I101-I104</f>
        <v>-1065882.2699999996</v>
      </c>
      <c r="J107" s="368">
        <f t="shared" si="4"/>
        <v>825382.26999999955</v>
      </c>
      <c r="K107" s="369">
        <f t="shared" si="5"/>
        <v>-0.77436532460569019</v>
      </c>
      <c r="L107" s="337"/>
      <c r="M107" s="370">
        <f>M101-M104</f>
        <v>8766412.3899999969</v>
      </c>
    </row>
    <row r="108" spans="1:13" s="110" customFormat="1" ht="15.75" thickBot="1">
      <c r="A108" s="332"/>
      <c r="B108" s="380"/>
      <c r="C108" s="345"/>
      <c r="D108" s="377"/>
      <c r="E108" s="374"/>
      <c r="F108" s="377"/>
      <c r="G108" s="378"/>
      <c r="H108" s="348"/>
      <c r="I108" s="348"/>
      <c r="J108" s="349"/>
      <c r="K108" s="350"/>
      <c r="L108" s="332"/>
      <c r="M108" s="351"/>
    </row>
    <row r="109" spans="1:13" s="136" customFormat="1" ht="16.5" thickTop="1" thickBot="1">
      <c r="A109" s="381"/>
      <c r="B109" s="382" t="s">
        <v>3398</v>
      </c>
      <c r="C109" s="383"/>
      <c r="D109" s="383"/>
      <c r="E109" s="383"/>
      <c r="F109" s="383"/>
      <c r="G109" s="384"/>
      <c r="H109" s="385">
        <f>H88+H93+H98+H107</f>
        <v>38831000</v>
      </c>
      <c r="I109" s="385">
        <f>I88+I93+I98+I107</f>
        <v>46759484.429999977</v>
      </c>
      <c r="J109" s="386">
        <f>H109-I109</f>
        <v>-7928484.4299999774</v>
      </c>
      <c r="K109" s="387">
        <f>IF(I109=0,"-    ",J109/I109)</f>
        <v>-0.16955885050163674</v>
      </c>
      <c r="L109" s="388"/>
      <c r="M109" s="389">
        <f>M88+M93+M98+M107</f>
        <v>49865869.989999458</v>
      </c>
    </row>
    <row r="110" spans="1:13" s="136" customFormat="1" ht="15.75" thickTop="1">
      <c r="A110" s="381"/>
      <c r="B110" s="390"/>
      <c r="C110" s="391"/>
      <c r="D110" s="391"/>
      <c r="E110" s="392"/>
      <c r="F110" s="393"/>
      <c r="G110" s="394"/>
      <c r="H110" s="395"/>
      <c r="I110" s="395"/>
      <c r="J110" s="396"/>
      <c r="K110" s="397"/>
      <c r="L110" s="388"/>
      <c r="M110" s="398"/>
    </row>
    <row r="111" spans="1:13" s="134" customFormat="1">
      <c r="A111" s="332"/>
      <c r="B111" s="338" t="s">
        <v>3399</v>
      </c>
      <c r="C111" s="565" t="s">
        <v>3400</v>
      </c>
      <c r="D111" s="565"/>
      <c r="E111" s="565"/>
      <c r="F111" s="565"/>
      <c r="G111" s="566"/>
      <c r="H111" s="340"/>
      <c r="I111" s="340"/>
      <c r="J111" s="341"/>
      <c r="K111" s="342"/>
      <c r="L111" s="337"/>
      <c r="M111" s="343"/>
    </row>
    <row r="112" spans="1:13" s="134" customFormat="1">
      <c r="A112" s="332"/>
      <c r="B112" s="363"/>
      <c r="C112" s="339" t="s">
        <v>3326</v>
      </c>
      <c r="D112" s="558" t="s">
        <v>2258</v>
      </c>
      <c r="E112" s="558"/>
      <c r="F112" s="558"/>
      <c r="G112" s="559"/>
      <c r="H112" s="340">
        <f>SUM(H113:H116)</f>
        <v>38831000</v>
      </c>
      <c r="I112" s="340">
        <f>SUM(I113:I116)</f>
        <v>38786000</v>
      </c>
      <c r="J112" s="341">
        <f t="shared" ref="J112:J119" si="6">H112-I112</f>
        <v>45000</v>
      </c>
      <c r="K112" s="342">
        <f t="shared" ref="K112:K119" si="7">IF(I112=0,"-    ",J112/I112)</f>
        <v>1.1602124477904398E-3</v>
      </c>
      <c r="L112" s="337"/>
      <c r="M112" s="343">
        <f>SUM(M113:M116)</f>
        <v>37174390.189999998</v>
      </c>
    </row>
    <row r="113" spans="1:13" s="110" customFormat="1" hidden="1" outlineLevel="1">
      <c r="A113" s="332" t="s">
        <v>3401</v>
      </c>
      <c r="B113" s="380"/>
      <c r="C113" s="373"/>
      <c r="D113" s="377"/>
      <c r="E113" s="345" t="s">
        <v>3328</v>
      </c>
      <c r="F113" s="563" t="s">
        <v>2966</v>
      </c>
      <c r="G113" s="564"/>
      <c r="H113" s="348">
        <f>SUMIF('pdc2018'!$J$8:$J$1110,'CE sintesi'!$A113,'pdc2018'!$Q$8:$Q$1110)</f>
        <v>38494000</v>
      </c>
      <c r="I113" s="348">
        <f>SUMIF('pdc2018'!$J$8:$J$1110,'CE sintesi'!$A113,'pdc2018'!$P$8:$P$1110)</f>
        <v>38449000</v>
      </c>
      <c r="J113" s="349">
        <f t="shared" si="6"/>
        <v>45000</v>
      </c>
      <c r="K113" s="350">
        <f t="shared" si="7"/>
        <v>1.1703815443834689E-3</v>
      </c>
      <c r="L113" s="332"/>
      <c r="M113" s="351">
        <f>SUMIF('pdc2018'!$J$8:$J$1110,'CE sintesi'!$A113,'pdc2018'!$N$8:$N$1110)</f>
        <v>36852647.689999998</v>
      </c>
    </row>
    <row r="114" spans="1:13" s="110" customFormat="1" hidden="1" outlineLevel="1">
      <c r="A114" s="332" t="s">
        <v>3402</v>
      </c>
      <c r="B114" s="380"/>
      <c r="C114" s="373"/>
      <c r="D114" s="377"/>
      <c r="E114" s="345" t="s">
        <v>3330</v>
      </c>
      <c r="F114" s="563" t="s">
        <v>2969</v>
      </c>
      <c r="G114" s="564"/>
      <c r="H114" s="348">
        <f>SUMIF('pdc2018'!$J$8:$J$1110,'CE sintesi'!$A114,'pdc2018'!$Q$8:$Q$1110)</f>
        <v>185000</v>
      </c>
      <c r="I114" s="348">
        <f>SUMIF('pdc2018'!$J$8:$J$1110,'CE sintesi'!$A114,'pdc2018'!$P$8:$P$1110)</f>
        <v>185000</v>
      </c>
      <c r="J114" s="349">
        <f t="shared" si="6"/>
        <v>0</v>
      </c>
      <c r="K114" s="350">
        <f t="shared" si="7"/>
        <v>0</v>
      </c>
      <c r="L114" s="332"/>
      <c r="M114" s="351">
        <f>SUMIF('pdc2018'!$J$8:$J$1110,'CE sintesi'!$A114,'pdc2018'!$N$8:$N$1110)</f>
        <v>185801.75</v>
      </c>
    </row>
    <row r="115" spans="1:13" s="110" customFormat="1" hidden="1" outlineLevel="1">
      <c r="A115" s="332" t="s">
        <v>3403</v>
      </c>
      <c r="B115" s="380"/>
      <c r="C115" s="373"/>
      <c r="D115" s="377"/>
      <c r="E115" s="345" t="s">
        <v>4087</v>
      </c>
      <c r="F115" s="563" t="s">
        <v>2281</v>
      </c>
      <c r="G115" s="564"/>
      <c r="H115" s="348">
        <f>SUMIF('pdc2018'!$J$8:$J$1110,'CE sintesi'!$A115,'pdc2018'!$Q$8:$Q$1110)</f>
        <v>152000</v>
      </c>
      <c r="I115" s="348">
        <f>SUMIF('pdc2018'!$J$8:$J$1110,'CE sintesi'!$A115,'pdc2018'!$P$8:$P$1110)</f>
        <v>152000</v>
      </c>
      <c r="J115" s="349">
        <f t="shared" si="6"/>
        <v>0</v>
      </c>
      <c r="K115" s="350">
        <f t="shared" si="7"/>
        <v>0</v>
      </c>
      <c r="L115" s="332"/>
      <c r="M115" s="351">
        <f>SUMIF('pdc2018'!$J$8:$J$1110,'CE sintesi'!$A115,'pdc2018'!$N$8:$N$1110)</f>
        <v>135940.75</v>
      </c>
    </row>
    <row r="116" spans="1:13" s="110" customFormat="1" hidden="1" outlineLevel="1">
      <c r="A116" s="332" t="s">
        <v>3404</v>
      </c>
      <c r="B116" s="380"/>
      <c r="C116" s="373"/>
      <c r="D116" s="377"/>
      <c r="E116" s="345" t="s">
        <v>4095</v>
      </c>
      <c r="F116" s="563" t="s">
        <v>2973</v>
      </c>
      <c r="G116" s="564"/>
      <c r="H116" s="348">
        <f>SUMIF('pdc2018'!$J$8:$J$1110,'CE sintesi'!$A116,'pdc2018'!$Q$8:$Q$1110)</f>
        <v>0</v>
      </c>
      <c r="I116" s="348">
        <f>SUMIF('pdc2018'!$J$8:$J$1110,'CE sintesi'!$A116,'pdc2018'!$P$8:$P$1110)</f>
        <v>0</v>
      </c>
      <c r="J116" s="349">
        <f t="shared" si="6"/>
        <v>0</v>
      </c>
      <c r="K116" s="350" t="str">
        <f t="shared" si="7"/>
        <v xml:space="preserve">-    </v>
      </c>
      <c r="L116" s="332"/>
      <c r="M116" s="351">
        <f>SUMIF('pdc2018'!$J$8:$J$1110,'CE sintesi'!$A116,'pdc2018'!$N$8:$N$1110)</f>
        <v>0</v>
      </c>
    </row>
    <row r="117" spans="1:13" s="134" customFormat="1" collapsed="1">
      <c r="A117" s="332" t="s">
        <v>3405</v>
      </c>
      <c r="B117" s="363"/>
      <c r="C117" s="339" t="s">
        <v>3335</v>
      </c>
      <c r="D117" s="558" t="s">
        <v>2244</v>
      </c>
      <c r="E117" s="558"/>
      <c r="F117" s="558"/>
      <c r="G117" s="559"/>
      <c r="H117" s="340">
        <f>SUMIF('pdc2018'!$J$8:$J$1110,'CE sintesi'!$A117,'pdc2018'!$Q$8:$Q$1110)</f>
        <v>0</v>
      </c>
      <c r="I117" s="340">
        <f>SUMIF('pdc2018'!$J$8:$J$1110,'CE sintesi'!$A117,'pdc2018'!$P$8:$P$1110)</f>
        <v>0</v>
      </c>
      <c r="J117" s="341">
        <f t="shared" si="6"/>
        <v>0</v>
      </c>
      <c r="K117" s="342" t="str">
        <f t="shared" si="7"/>
        <v xml:space="preserve">-    </v>
      </c>
      <c r="L117" s="337"/>
      <c r="M117" s="343">
        <f>SUMIF('pdc2018'!$J$8:$J$1110,'CE sintesi'!$A117,'pdc2018'!$N$8:$N$1110)</f>
        <v>0</v>
      </c>
    </row>
    <row r="118" spans="1:13" s="134" customFormat="1">
      <c r="A118" s="332" t="s">
        <v>1334</v>
      </c>
      <c r="B118" s="363"/>
      <c r="C118" s="339" t="s">
        <v>3338</v>
      </c>
      <c r="D118" s="558" t="s">
        <v>3406</v>
      </c>
      <c r="E118" s="558"/>
      <c r="F118" s="558"/>
      <c r="G118" s="559"/>
      <c r="H118" s="340">
        <f>SUMIF('pdc2018'!$J$8:$J$1110,'CE sintesi'!$A118,'pdc2018'!$Q$8:$Q$1110)</f>
        <v>0</v>
      </c>
      <c r="I118" s="340">
        <f>SUMIF('pdc2018'!$J$8:$J$1110,'CE sintesi'!$A118,'pdc2018'!$P$8:$P$1110)</f>
        <v>0</v>
      </c>
      <c r="J118" s="341">
        <f t="shared" si="6"/>
        <v>0</v>
      </c>
      <c r="K118" s="342" t="str">
        <f t="shared" si="7"/>
        <v xml:space="preserve">-    </v>
      </c>
      <c r="L118" s="337"/>
      <c r="M118" s="343">
        <f>SUMIF('pdc2018'!$J$8:$J$1110,'CE sintesi'!$A118,'pdc2018'!$N$8:$N$1110)</f>
        <v>0</v>
      </c>
    </row>
    <row r="119" spans="1:13" s="134" customFormat="1">
      <c r="A119" s="332"/>
      <c r="B119" s="364"/>
      <c r="C119" s="365" t="s">
        <v>3407</v>
      </c>
      <c r="D119" s="365"/>
      <c r="E119" s="365"/>
      <c r="F119" s="365"/>
      <c r="G119" s="366"/>
      <c r="H119" s="367">
        <f>H112+H117+H118</f>
        <v>38831000</v>
      </c>
      <c r="I119" s="367">
        <f>I112+I117+I118</f>
        <v>38786000</v>
      </c>
      <c r="J119" s="368">
        <f t="shared" si="6"/>
        <v>45000</v>
      </c>
      <c r="K119" s="369">
        <f t="shared" si="7"/>
        <v>1.1602124477904398E-3</v>
      </c>
      <c r="L119" s="337"/>
      <c r="M119" s="370">
        <f>M112+M117+M118</f>
        <v>37174390.189999998</v>
      </c>
    </row>
    <row r="120" spans="1:13" s="110" customFormat="1">
      <c r="A120" s="332"/>
      <c r="B120" s="380"/>
      <c r="C120" s="345"/>
      <c r="D120" s="377"/>
      <c r="E120" s="374"/>
      <c r="F120" s="377"/>
      <c r="G120" s="378"/>
      <c r="H120" s="348"/>
      <c r="I120" s="348"/>
      <c r="J120" s="349"/>
      <c r="K120" s="350"/>
      <c r="L120" s="332"/>
      <c r="M120" s="351"/>
    </row>
    <row r="121" spans="1:13" s="136" customFormat="1" ht="15.75" thickBot="1">
      <c r="A121" s="381"/>
      <c r="B121" s="399" t="s">
        <v>1852</v>
      </c>
      <c r="C121" s="400"/>
      <c r="D121" s="401"/>
      <c r="E121" s="400"/>
      <c r="F121" s="402"/>
      <c r="G121" s="403"/>
      <c r="H121" s="404">
        <f>H109-H119</f>
        <v>0</v>
      </c>
      <c r="I121" s="404">
        <f>I109-I119</f>
        <v>7973484.4299999774</v>
      </c>
      <c r="J121" s="405">
        <f>H121-I121</f>
        <v>-7973484.4299999774</v>
      </c>
      <c r="K121" s="406">
        <f>IF(I121=0,"-    ",J121/I121)</f>
        <v>-1</v>
      </c>
      <c r="L121" s="388"/>
      <c r="M121" s="343">
        <f>M109-M119</f>
        <v>12691479.799999461</v>
      </c>
    </row>
    <row r="122" spans="1:13" s="110" customFormat="1">
      <c r="B122" s="137"/>
      <c r="C122" s="137"/>
      <c r="D122" s="138"/>
      <c r="E122" s="138"/>
      <c r="F122" s="139"/>
      <c r="G122" s="139"/>
      <c r="H122" s="140"/>
      <c r="I122" s="140"/>
      <c r="J122" s="141"/>
      <c r="K122" s="142"/>
      <c r="M122" s="140"/>
    </row>
    <row r="123" spans="1:13">
      <c r="B123" s="143"/>
      <c r="C123" s="143"/>
      <c r="D123" s="109"/>
      <c r="E123" s="109"/>
      <c r="F123" s="109"/>
      <c r="G123" s="109"/>
      <c r="H123" s="107"/>
      <c r="I123" s="144"/>
      <c r="M123" s="144"/>
    </row>
    <row r="124" spans="1:13">
      <c r="B124" s="145"/>
      <c r="C124" s="145"/>
      <c r="D124" s="146"/>
      <c r="E124" s="146"/>
      <c r="F124" s="146"/>
      <c r="G124" s="147"/>
      <c r="H124" s="144"/>
      <c r="I124" s="144"/>
      <c r="M124" s="144"/>
    </row>
    <row r="125" spans="1:13">
      <c r="B125" s="145"/>
      <c r="C125" s="145"/>
      <c r="D125" s="146"/>
      <c r="E125" s="146"/>
      <c r="F125" s="146"/>
      <c r="G125" s="147"/>
      <c r="H125" s="144"/>
      <c r="I125" s="144"/>
      <c r="M125" s="144"/>
    </row>
    <row r="126" spans="1:13">
      <c r="B126" s="145"/>
      <c r="C126" s="145"/>
      <c r="D126" s="146"/>
      <c r="E126" s="146"/>
      <c r="F126" s="146"/>
      <c r="G126" s="147"/>
      <c r="H126" s="144"/>
      <c r="I126" s="144"/>
      <c r="M126" s="144"/>
    </row>
    <row r="127" spans="1:13">
      <c r="B127" s="145"/>
      <c r="C127" s="145"/>
      <c r="D127" s="146"/>
      <c r="E127" s="146"/>
      <c r="F127" s="146"/>
      <c r="G127" s="147"/>
      <c r="H127" s="144"/>
      <c r="I127" s="144"/>
      <c r="M127" s="144"/>
    </row>
    <row r="128" spans="1:13">
      <c r="B128" s="145"/>
      <c r="C128" s="145"/>
      <c r="D128" s="146"/>
      <c r="E128" s="146"/>
      <c r="F128" s="146"/>
      <c r="G128" s="147"/>
      <c r="H128" s="144"/>
      <c r="I128" s="144"/>
      <c r="M128" s="144"/>
    </row>
    <row r="129" spans="2:15">
      <c r="B129" s="145"/>
      <c r="C129" s="145"/>
      <c r="D129" s="146"/>
      <c r="E129" s="146"/>
      <c r="F129" s="146"/>
      <c r="G129" s="147"/>
      <c r="H129" s="144"/>
      <c r="I129" s="144"/>
      <c r="M129" s="144"/>
    </row>
    <row r="130" spans="2:15">
      <c r="B130" s="145"/>
      <c r="C130" s="145"/>
      <c r="D130" s="146"/>
      <c r="E130" s="146"/>
      <c r="F130" s="146"/>
      <c r="G130" s="147"/>
      <c r="H130" s="144"/>
      <c r="I130" s="144"/>
      <c r="M130" s="144"/>
    </row>
    <row r="131" spans="2:15">
      <c r="B131" s="145"/>
      <c r="C131" s="145"/>
      <c r="D131" s="146"/>
      <c r="E131" s="146"/>
      <c r="F131" s="146"/>
      <c r="G131" s="147"/>
      <c r="H131" s="144"/>
      <c r="I131" s="144"/>
      <c r="M131" s="144"/>
    </row>
    <row r="132" spans="2:15">
      <c r="B132" s="145"/>
      <c r="C132" s="145"/>
      <c r="D132" s="146"/>
      <c r="E132" s="146"/>
      <c r="F132" s="146"/>
      <c r="G132" s="147"/>
      <c r="H132" s="144"/>
      <c r="I132" s="144"/>
      <c r="M132" s="144"/>
    </row>
    <row r="133" spans="2:15">
      <c r="B133" s="145"/>
      <c r="C133" s="145"/>
      <c r="D133" s="146"/>
      <c r="E133" s="146"/>
      <c r="F133" s="146"/>
      <c r="G133" s="147"/>
      <c r="H133" s="144"/>
      <c r="I133" s="144"/>
      <c r="M133" s="144"/>
    </row>
    <row r="134" spans="2:15">
      <c r="B134" s="145"/>
      <c r="C134" s="145"/>
      <c r="D134" s="146"/>
      <c r="E134" s="146"/>
      <c r="F134" s="146"/>
      <c r="G134" s="147"/>
      <c r="H134" s="144"/>
      <c r="I134" s="144"/>
      <c r="M134" s="144"/>
    </row>
    <row r="135" spans="2:15">
      <c r="B135" s="145"/>
      <c r="C135" s="145"/>
      <c r="D135" s="146"/>
      <c r="E135" s="146"/>
      <c r="F135" s="146"/>
      <c r="G135" s="147"/>
    </row>
    <row r="136" spans="2:15">
      <c r="B136" s="145"/>
      <c r="C136" s="145"/>
      <c r="D136" s="146"/>
      <c r="E136" s="146"/>
      <c r="F136" s="146"/>
      <c r="G136" s="147"/>
    </row>
    <row r="137" spans="2:15">
      <c r="B137" s="145"/>
      <c r="C137" s="145"/>
      <c r="D137" s="146"/>
      <c r="E137" s="146"/>
      <c r="F137" s="146"/>
      <c r="G137" s="147"/>
    </row>
    <row r="138" spans="2:15">
      <c r="B138" s="145"/>
      <c r="C138" s="145"/>
      <c r="D138" s="146"/>
      <c r="E138" s="146"/>
      <c r="F138" s="146"/>
      <c r="G138" s="147"/>
    </row>
    <row r="139" spans="2:15">
      <c r="B139" s="145"/>
      <c r="C139" s="145"/>
      <c r="D139" s="146"/>
      <c r="E139" s="146"/>
      <c r="F139" s="146"/>
      <c r="G139" s="147"/>
    </row>
    <row r="140" spans="2:15">
      <c r="B140" s="145"/>
      <c r="C140" s="145"/>
      <c r="D140" s="146"/>
      <c r="E140" s="146"/>
      <c r="F140" s="146"/>
      <c r="G140" s="147"/>
    </row>
    <row r="141" spans="2:15">
      <c r="B141" s="145"/>
      <c r="C141" s="145"/>
      <c r="D141" s="146"/>
      <c r="E141" s="146"/>
      <c r="F141" s="146"/>
      <c r="G141" s="147"/>
    </row>
    <row r="142" spans="2:15">
      <c r="B142" s="145"/>
      <c r="C142" s="145"/>
      <c r="D142" s="146"/>
      <c r="E142" s="146"/>
      <c r="F142" s="146"/>
      <c r="G142" s="147"/>
    </row>
    <row r="143" spans="2:15" s="148" customFormat="1">
      <c r="B143" s="145"/>
      <c r="C143" s="145"/>
      <c r="D143" s="146"/>
      <c r="E143" s="146"/>
      <c r="F143" s="146"/>
      <c r="G143" s="147"/>
      <c r="H143" s="119"/>
      <c r="I143" s="119"/>
      <c r="J143" s="119"/>
      <c r="K143" s="119"/>
      <c r="L143" s="119"/>
      <c r="M143" s="119"/>
      <c r="N143" s="119"/>
      <c r="O143" s="119"/>
    </row>
    <row r="144" spans="2:15" s="148" customFormat="1">
      <c r="B144" s="145"/>
      <c r="C144" s="145"/>
      <c r="D144" s="146"/>
      <c r="E144" s="146"/>
      <c r="F144" s="146"/>
      <c r="G144" s="147"/>
      <c r="H144" s="119"/>
      <c r="I144" s="119"/>
      <c r="J144" s="119"/>
      <c r="K144" s="119"/>
      <c r="L144" s="119"/>
      <c r="M144" s="119"/>
      <c r="N144" s="119"/>
      <c r="O144" s="119"/>
    </row>
    <row r="145" spans="2:15" s="148" customFormat="1">
      <c r="B145" s="145"/>
      <c r="C145" s="145"/>
      <c r="D145" s="146"/>
      <c r="E145" s="146"/>
      <c r="F145" s="146"/>
      <c r="G145" s="147"/>
      <c r="H145" s="119"/>
      <c r="I145" s="119"/>
      <c r="J145" s="119"/>
      <c r="K145" s="119"/>
      <c r="L145" s="119"/>
      <c r="M145" s="119"/>
      <c r="N145" s="119"/>
      <c r="O145" s="119"/>
    </row>
    <row r="146" spans="2:15" s="148" customFormat="1">
      <c r="B146" s="145"/>
      <c r="C146" s="145"/>
      <c r="D146" s="146"/>
      <c r="E146" s="146"/>
      <c r="F146" s="146"/>
      <c r="G146" s="147"/>
      <c r="H146" s="119"/>
      <c r="I146" s="119"/>
      <c r="J146" s="119"/>
      <c r="K146" s="119"/>
      <c r="L146" s="119"/>
      <c r="M146" s="119"/>
      <c r="N146" s="119"/>
      <c r="O146" s="119"/>
    </row>
    <row r="147" spans="2:15" s="148" customFormat="1">
      <c r="B147" s="145"/>
      <c r="C147" s="145"/>
      <c r="D147" s="146"/>
      <c r="E147" s="146"/>
      <c r="F147" s="146"/>
      <c r="G147" s="147"/>
      <c r="H147" s="119"/>
      <c r="I147" s="119"/>
      <c r="J147" s="119"/>
      <c r="K147" s="119"/>
      <c r="L147" s="119"/>
      <c r="M147" s="119"/>
      <c r="N147" s="119"/>
      <c r="O147" s="119"/>
    </row>
    <row r="148" spans="2:15" s="148" customFormat="1">
      <c r="B148" s="145"/>
      <c r="C148" s="145"/>
      <c r="D148" s="146"/>
      <c r="E148" s="146"/>
      <c r="F148" s="146"/>
      <c r="G148" s="147"/>
      <c r="H148" s="119"/>
      <c r="I148" s="119"/>
      <c r="J148" s="119"/>
      <c r="K148" s="119"/>
      <c r="L148" s="119"/>
      <c r="M148" s="119"/>
      <c r="N148" s="119"/>
      <c r="O148" s="119"/>
    </row>
    <row r="149" spans="2:15" s="148" customFormat="1">
      <c r="B149" s="145"/>
      <c r="C149" s="145"/>
      <c r="D149" s="146"/>
      <c r="E149" s="146"/>
      <c r="F149" s="146"/>
      <c r="G149" s="147"/>
      <c r="H149" s="119"/>
      <c r="I149" s="119"/>
      <c r="J149" s="119"/>
      <c r="K149" s="119"/>
      <c r="L149" s="119"/>
      <c r="M149" s="119"/>
      <c r="N149" s="119"/>
      <c r="O149" s="119"/>
    </row>
    <row r="150" spans="2:15" s="148" customFormat="1">
      <c r="B150" s="145"/>
      <c r="C150" s="145"/>
      <c r="D150" s="146"/>
      <c r="E150" s="146"/>
      <c r="F150" s="146"/>
      <c r="G150" s="147"/>
      <c r="H150" s="119"/>
      <c r="I150" s="119"/>
      <c r="J150" s="119"/>
      <c r="K150" s="119"/>
      <c r="L150" s="119"/>
      <c r="M150" s="119"/>
      <c r="N150" s="119"/>
      <c r="O150" s="119"/>
    </row>
    <row r="151" spans="2:15" s="148" customFormat="1">
      <c r="B151" s="145"/>
      <c r="C151" s="145"/>
      <c r="D151" s="146"/>
      <c r="E151" s="146"/>
      <c r="F151" s="146"/>
      <c r="G151" s="147"/>
      <c r="H151" s="119"/>
      <c r="I151" s="119"/>
      <c r="J151" s="119"/>
      <c r="K151" s="119"/>
      <c r="L151" s="119"/>
      <c r="M151" s="119"/>
      <c r="N151" s="119"/>
      <c r="O151" s="119"/>
    </row>
    <row r="152" spans="2:15" s="148" customFormat="1">
      <c r="B152" s="145"/>
      <c r="C152" s="145"/>
      <c r="D152" s="146"/>
      <c r="E152" s="146"/>
      <c r="F152" s="146"/>
      <c r="G152" s="147"/>
      <c r="H152" s="119"/>
      <c r="I152" s="119"/>
      <c r="J152" s="119"/>
      <c r="K152" s="119"/>
      <c r="L152" s="119"/>
      <c r="M152" s="119"/>
      <c r="N152" s="119"/>
      <c r="O152" s="119"/>
    </row>
    <row r="153" spans="2:15" s="148" customFormat="1">
      <c r="B153" s="145"/>
      <c r="C153" s="145"/>
      <c r="D153" s="146"/>
      <c r="E153" s="146"/>
      <c r="F153" s="146"/>
      <c r="G153" s="147"/>
      <c r="H153" s="119"/>
      <c r="I153" s="119"/>
      <c r="J153" s="119"/>
      <c r="K153" s="119"/>
      <c r="L153" s="119"/>
      <c r="M153" s="119"/>
      <c r="N153" s="119"/>
      <c r="O153" s="119"/>
    </row>
    <row r="154" spans="2:15" s="148" customFormat="1">
      <c r="B154" s="145"/>
      <c r="C154" s="145"/>
      <c r="D154" s="146"/>
      <c r="E154" s="146"/>
      <c r="F154" s="146"/>
      <c r="G154" s="147"/>
      <c r="H154" s="119"/>
      <c r="I154" s="119"/>
      <c r="J154" s="119"/>
      <c r="K154" s="119"/>
      <c r="L154" s="119"/>
      <c r="M154" s="119"/>
      <c r="N154" s="119"/>
      <c r="O154" s="119"/>
    </row>
    <row r="155" spans="2:15" s="148" customFormat="1">
      <c r="B155" s="145"/>
      <c r="C155" s="145"/>
      <c r="D155" s="146"/>
      <c r="E155" s="146"/>
      <c r="F155" s="146"/>
      <c r="G155" s="147"/>
      <c r="H155" s="119"/>
      <c r="I155" s="119"/>
      <c r="J155" s="119"/>
      <c r="K155" s="119"/>
      <c r="L155" s="119"/>
      <c r="M155" s="119"/>
      <c r="N155" s="119"/>
      <c r="O155" s="119"/>
    </row>
    <row r="156" spans="2:15" s="148" customFormat="1">
      <c r="B156" s="145"/>
      <c r="C156" s="145"/>
      <c r="D156" s="146"/>
      <c r="E156" s="146"/>
      <c r="F156" s="146"/>
      <c r="G156" s="147"/>
      <c r="H156" s="119"/>
      <c r="I156" s="119"/>
      <c r="J156" s="119"/>
      <c r="K156" s="119"/>
      <c r="L156" s="119"/>
      <c r="M156" s="119"/>
      <c r="N156" s="119"/>
      <c r="O156" s="119"/>
    </row>
    <row r="157" spans="2:15" s="148" customFormat="1">
      <c r="B157" s="145"/>
      <c r="C157" s="145"/>
      <c r="D157" s="146"/>
      <c r="E157" s="146"/>
      <c r="F157" s="146"/>
      <c r="G157" s="147"/>
      <c r="H157" s="119"/>
      <c r="I157" s="119"/>
      <c r="J157" s="119"/>
      <c r="K157" s="119"/>
      <c r="L157" s="119"/>
      <c r="M157" s="119"/>
      <c r="N157" s="119"/>
      <c r="O157" s="119"/>
    </row>
    <row r="158" spans="2:15" s="148" customFormat="1">
      <c r="B158" s="145"/>
      <c r="C158" s="145"/>
      <c r="D158" s="146"/>
      <c r="E158" s="146"/>
      <c r="F158" s="146"/>
      <c r="G158" s="147"/>
      <c r="H158" s="119"/>
      <c r="I158" s="119"/>
      <c r="J158" s="119"/>
      <c r="K158" s="119"/>
      <c r="L158" s="119"/>
      <c r="M158" s="119"/>
      <c r="N158" s="119"/>
      <c r="O158" s="119"/>
    </row>
    <row r="159" spans="2:15" s="148" customFormat="1">
      <c r="B159" s="145"/>
      <c r="C159" s="145"/>
      <c r="D159" s="146"/>
      <c r="E159" s="146"/>
      <c r="F159" s="146"/>
      <c r="G159" s="147"/>
      <c r="H159" s="119"/>
      <c r="I159" s="119"/>
      <c r="J159" s="119"/>
      <c r="K159" s="119"/>
      <c r="L159" s="119"/>
      <c r="M159" s="119"/>
      <c r="N159" s="119"/>
      <c r="O159" s="119"/>
    </row>
    <row r="160" spans="2:15" s="148" customFormat="1">
      <c r="B160" s="145"/>
      <c r="C160" s="145"/>
      <c r="D160" s="146"/>
      <c r="E160" s="146"/>
      <c r="F160" s="146"/>
      <c r="G160" s="147"/>
      <c r="H160" s="119"/>
      <c r="I160" s="119"/>
      <c r="J160" s="119"/>
      <c r="K160" s="119"/>
      <c r="L160" s="119"/>
      <c r="M160" s="119"/>
      <c r="N160" s="119"/>
      <c r="O160" s="119"/>
    </row>
    <row r="161" spans="2:15" s="148" customFormat="1">
      <c r="B161" s="145"/>
      <c r="C161" s="145"/>
      <c r="D161" s="146"/>
      <c r="E161" s="146"/>
      <c r="F161" s="146"/>
      <c r="G161" s="147"/>
      <c r="H161" s="119"/>
      <c r="I161" s="119"/>
      <c r="J161" s="119"/>
      <c r="K161" s="119"/>
      <c r="L161" s="119"/>
      <c r="M161" s="119"/>
      <c r="N161" s="119"/>
      <c r="O161" s="119"/>
    </row>
    <row r="162" spans="2:15" s="148" customFormat="1">
      <c r="B162" s="145"/>
      <c r="C162" s="145"/>
      <c r="D162" s="146"/>
      <c r="E162" s="146"/>
      <c r="F162" s="146"/>
      <c r="G162" s="147"/>
      <c r="H162" s="119"/>
      <c r="I162" s="119"/>
      <c r="J162" s="119"/>
      <c r="K162" s="119"/>
      <c r="L162" s="119"/>
      <c r="M162" s="119"/>
      <c r="N162" s="119"/>
      <c r="O162" s="119"/>
    </row>
    <row r="163" spans="2:15" s="148" customFormat="1">
      <c r="B163" s="145"/>
      <c r="C163" s="145"/>
      <c r="D163" s="146"/>
      <c r="E163" s="146"/>
      <c r="F163" s="146"/>
      <c r="G163" s="147"/>
      <c r="H163" s="119"/>
      <c r="I163" s="119"/>
      <c r="J163" s="119"/>
      <c r="K163" s="119"/>
      <c r="L163" s="119"/>
      <c r="M163" s="119"/>
      <c r="N163" s="119"/>
      <c r="O163" s="119"/>
    </row>
    <row r="164" spans="2:15" s="148" customFormat="1">
      <c r="B164" s="145"/>
      <c r="C164" s="145"/>
      <c r="D164" s="146"/>
      <c r="E164" s="146"/>
      <c r="F164" s="146"/>
      <c r="G164" s="147"/>
      <c r="H164" s="119"/>
      <c r="I164" s="119"/>
      <c r="J164" s="119"/>
      <c r="K164" s="119"/>
      <c r="L164" s="119"/>
      <c r="M164" s="119"/>
      <c r="N164" s="119"/>
      <c r="O164" s="119"/>
    </row>
    <row r="165" spans="2:15" s="148" customFormat="1">
      <c r="B165" s="145"/>
      <c r="C165" s="145"/>
      <c r="D165" s="146"/>
      <c r="E165" s="146"/>
      <c r="F165" s="146"/>
      <c r="G165" s="147"/>
      <c r="H165" s="119"/>
      <c r="I165" s="119"/>
      <c r="J165" s="119"/>
      <c r="K165" s="119"/>
      <c r="L165" s="119"/>
      <c r="M165" s="119"/>
      <c r="N165" s="119"/>
      <c r="O165" s="119"/>
    </row>
    <row r="166" spans="2:15" s="148" customFormat="1">
      <c r="B166" s="145"/>
      <c r="C166" s="145"/>
      <c r="D166" s="146"/>
      <c r="E166" s="146"/>
      <c r="F166" s="146"/>
      <c r="G166" s="147"/>
      <c r="H166" s="119"/>
      <c r="I166" s="119"/>
      <c r="J166" s="119"/>
      <c r="K166" s="119"/>
      <c r="L166" s="119"/>
      <c r="M166" s="119"/>
      <c r="N166" s="119"/>
      <c r="O166" s="119"/>
    </row>
    <row r="167" spans="2:15" s="148" customFormat="1">
      <c r="B167" s="145"/>
      <c r="C167" s="145"/>
      <c r="D167" s="146"/>
      <c r="E167" s="146"/>
      <c r="F167" s="146"/>
      <c r="G167" s="147"/>
      <c r="H167" s="119"/>
      <c r="I167" s="119"/>
      <c r="J167" s="119"/>
      <c r="K167" s="119"/>
      <c r="L167" s="119"/>
      <c r="M167" s="119"/>
      <c r="N167" s="119"/>
      <c r="O167" s="119"/>
    </row>
    <row r="168" spans="2:15" s="148" customFormat="1">
      <c r="B168" s="149"/>
      <c r="C168" s="14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 s="148" customFormat="1">
      <c r="B169" s="149"/>
      <c r="C169" s="14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 s="148" customFormat="1">
      <c r="B170" s="149"/>
      <c r="C170" s="14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 s="148" customFormat="1">
      <c r="B171" s="149"/>
      <c r="C171" s="14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 s="148" customFormat="1">
      <c r="B172" s="149"/>
      <c r="C172" s="14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 s="148" customFormat="1">
      <c r="B173" s="149"/>
      <c r="C173" s="14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 s="148" customFormat="1">
      <c r="B174" s="149"/>
      <c r="C174" s="14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 s="148" customFormat="1">
      <c r="B175" s="149"/>
      <c r="C175" s="14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 s="148" customFormat="1">
      <c r="B176" s="149"/>
      <c r="C176" s="14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 s="148" customFormat="1">
      <c r="B177" s="149"/>
      <c r="C177" s="14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 s="148" customFormat="1">
      <c r="B178" s="149"/>
      <c r="C178" s="14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 s="148" customFormat="1">
      <c r="B179" s="149"/>
      <c r="C179" s="14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 s="148" customFormat="1">
      <c r="B180" s="149"/>
      <c r="C180" s="14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 s="148" customFormat="1">
      <c r="B181" s="149"/>
      <c r="C181" s="14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 s="148" customFormat="1">
      <c r="B182" s="149"/>
      <c r="C182" s="14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 s="148" customFormat="1">
      <c r="B183" s="149"/>
      <c r="C183" s="14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 s="148" customFormat="1">
      <c r="B184" s="149"/>
      <c r="C184" s="14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 s="148" customFormat="1">
      <c r="B185" s="149"/>
      <c r="C185" s="14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 s="148" customFormat="1">
      <c r="B186" s="149"/>
      <c r="C186" s="14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 s="148" customFormat="1">
      <c r="B187" s="149"/>
      <c r="C187" s="14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 s="148" customFormat="1">
      <c r="B188" s="149"/>
      <c r="C188" s="14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 s="148" customFormat="1">
      <c r="B189" s="149"/>
      <c r="C189" s="14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 s="148" customFormat="1">
      <c r="B190" s="149"/>
      <c r="C190" s="14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 s="148" customFormat="1">
      <c r="B191" s="149"/>
      <c r="C191" s="14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 s="148" customFormat="1">
      <c r="B192" s="149"/>
      <c r="C192" s="14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 s="148" customFormat="1">
      <c r="B193" s="149"/>
      <c r="C193" s="14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 s="148" customFormat="1">
      <c r="B194" s="149"/>
      <c r="C194" s="14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 s="148" customFormat="1">
      <c r="B195" s="149"/>
      <c r="C195" s="14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 s="148" customFormat="1">
      <c r="B196" s="149"/>
      <c r="C196" s="14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 s="148" customFormat="1">
      <c r="B197" s="14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 s="148" customFormat="1">
      <c r="B198" s="14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 s="148" customFormat="1">
      <c r="B199" s="14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 s="148" customFormat="1">
      <c r="B200" s="14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 s="148" customFormat="1">
      <c r="B201" s="14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2:15" s="148" customFormat="1">
      <c r="B202" s="14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2:15" s="148" customFormat="1">
      <c r="B203" s="14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 s="148" customFormat="1">
      <c r="B204" s="14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 s="148" customFormat="1">
      <c r="B205" s="14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2:15" s="148" customFormat="1">
      <c r="B206" s="14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5" s="148" customFormat="1">
      <c r="B207" s="14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2:15" s="148" customFormat="1">
      <c r="B208" s="14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2:15" s="148" customFormat="1">
      <c r="B209" s="14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2:15" s="148" customFormat="1">
      <c r="B210" s="14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2:15" s="148" customFormat="1">
      <c r="B211" s="14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2:15" s="148" customFormat="1">
      <c r="B212" s="14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 s="148" customFormat="1">
      <c r="B213" s="14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 s="148" customFormat="1">
      <c r="B214" s="14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2:15" s="148" customFormat="1">
      <c r="B215" s="14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2:15" s="148" customFormat="1">
      <c r="B216" s="14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2:15" s="148" customFormat="1">
      <c r="B217" s="14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 s="148" customFormat="1">
      <c r="B218" s="14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 s="148" customFormat="1">
      <c r="B219" s="14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 s="148" customFormat="1">
      <c r="B220" s="14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 s="148" customFormat="1">
      <c r="B221" s="14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 s="148" customFormat="1">
      <c r="B222" s="14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 s="148" customFormat="1">
      <c r="B223" s="14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 s="148" customFormat="1">
      <c r="B224" s="14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 s="148" customFormat="1">
      <c r="B225" s="14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 s="148" customFormat="1">
      <c r="B226" s="14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 s="148" customFormat="1">
      <c r="B227" s="14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 s="148" customFormat="1">
      <c r="B228" s="14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 s="148" customFormat="1">
      <c r="B229" s="14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 s="148" customFormat="1">
      <c r="B230" s="14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 s="148" customFormat="1">
      <c r="B231" s="14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 s="148" customFormat="1">
      <c r="B232" s="14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 s="148" customFormat="1">
      <c r="B233" s="14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 s="148" customFormat="1">
      <c r="B234" s="14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 s="148" customFormat="1">
      <c r="B235" s="14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 s="148" customFormat="1">
      <c r="B236" s="14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 s="148" customFormat="1">
      <c r="B237" s="14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 s="148" customFormat="1">
      <c r="B238" s="14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 s="148" customFormat="1">
      <c r="B239" s="14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 s="148" customFormat="1">
      <c r="B240" s="14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 s="148" customFormat="1">
      <c r="B241" s="14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 s="148" customFormat="1">
      <c r="B242" s="14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 s="148" customFormat="1">
      <c r="B243" s="14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 s="148" customFormat="1">
      <c r="B244" s="14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 s="148" customFormat="1">
      <c r="B245" s="14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 s="148" customFormat="1">
      <c r="B246" s="14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 s="148" customFormat="1">
      <c r="B247" s="14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 s="148" customFormat="1">
      <c r="B248" s="14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 s="148" customFormat="1">
      <c r="B249" s="14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 s="148" customFormat="1">
      <c r="B250" s="14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 s="148" customFormat="1">
      <c r="B251" s="14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 s="148" customFormat="1">
      <c r="B252" s="14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 s="148" customFormat="1">
      <c r="B253" s="14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 s="148" customFormat="1">
      <c r="B254" s="14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 s="148" customFormat="1">
      <c r="B255" s="14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 s="148" customFormat="1">
      <c r="B256" s="14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 s="148" customFormat="1">
      <c r="B257" s="14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 s="148" customFormat="1">
      <c r="B258" s="14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 s="148" customFormat="1">
      <c r="B259" s="14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 s="148" customFormat="1">
      <c r="B260" s="14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 s="148" customFormat="1">
      <c r="B261" s="14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 s="148" customFormat="1">
      <c r="B262" s="14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 s="148" customFormat="1">
      <c r="B263" s="14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 s="148" customFormat="1">
      <c r="B264" s="14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 s="148" customFormat="1">
      <c r="B265" s="14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 s="148" customFormat="1">
      <c r="B266" s="14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 s="148" customFormat="1">
      <c r="B267" s="14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 s="148" customFormat="1">
      <c r="B268" s="14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 s="148" customFormat="1">
      <c r="B269" s="14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 s="148" customFormat="1">
      <c r="B270" s="14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 s="148" customFormat="1">
      <c r="B271" s="14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 s="148" customFormat="1">
      <c r="B272" s="14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 s="148" customFormat="1">
      <c r="B273" s="14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 s="148" customFormat="1">
      <c r="B274" s="14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 s="148" customFormat="1">
      <c r="B275" s="14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 s="148" customFormat="1">
      <c r="B276" s="14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 s="148" customFormat="1">
      <c r="B277" s="14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 s="148" customFormat="1">
      <c r="B278" s="14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 s="148" customFormat="1">
      <c r="B279" s="14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 s="148" customFormat="1">
      <c r="B280" s="14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 s="148" customFormat="1">
      <c r="B281" s="14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 s="148" customFormat="1">
      <c r="B282" s="14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 s="148" customFormat="1">
      <c r="B283" s="14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 s="148" customFormat="1">
      <c r="B284" s="14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 s="148" customFormat="1">
      <c r="B285" s="14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 s="148" customFormat="1">
      <c r="B286" s="14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 s="148" customFormat="1">
      <c r="B287" s="14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 s="148" customFormat="1">
      <c r="B288" s="14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 s="148" customFormat="1">
      <c r="B289" s="149"/>
      <c r="G289" s="119"/>
      <c r="H289" s="119"/>
      <c r="I289" s="119"/>
      <c r="J289" s="119"/>
      <c r="K289" s="119"/>
      <c r="L289" s="119"/>
      <c r="M289" s="119"/>
      <c r="N289" s="119"/>
      <c r="O289" s="119"/>
    </row>
  </sheetData>
  <mergeCells count="88">
    <mergeCell ref="D117:G117"/>
    <mergeCell ref="D118:G118"/>
    <mergeCell ref="F105:G105"/>
    <mergeCell ref="F106:G106"/>
    <mergeCell ref="C111:G111"/>
    <mergeCell ref="D112:G112"/>
    <mergeCell ref="F113:G113"/>
    <mergeCell ref="F114:G114"/>
    <mergeCell ref="F102:G102"/>
    <mergeCell ref="F103:G103"/>
    <mergeCell ref="D104:G104"/>
    <mergeCell ref="F115:G115"/>
    <mergeCell ref="F116:G116"/>
    <mergeCell ref="C95:G95"/>
    <mergeCell ref="D96:G96"/>
    <mergeCell ref="D97:G97"/>
    <mergeCell ref="C100:G100"/>
    <mergeCell ref="D101:G101"/>
    <mergeCell ref="F85:G85"/>
    <mergeCell ref="B88:G88"/>
    <mergeCell ref="C90:G90"/>
    <mergeCell ref="D91:G91"/>
    <mergeCell ref="D92:G92"/>
    <mergeCell ref="F80:G80"/>
    <mergeCell ref="D81:G81"/>
    <mergeCell ref="F82:G82"/>
    <mergeCell ref="F83:G83"/>
    <mergeCell ref="F84:G84"/>
    <mergeCell ref="F75:G75"/>
    <mergeCell ref="F76:G76"/>
    <mergeCell ref="D77:G77"/>
    <mergeCell ref="D78:G78"/>
    <mergeCell ref="F79:G79"/>
    <mergeCell ref="F70:G70"/>
    <mergeCell ref="F71:G71"/>
    <mergeCell ref="D72:G72"/>
    <mergeCell ref="D73:G73"/>
    <mergeCell ref="F74:G74"/>
    <mergeCell ref="D65:G65"/>
    <mergeCell ref="D66:G66"/>
    <mergeCell ref="F67:G67"/>
    <mergeCell ref="F68:G68"/>
    <mergeCell ref="F69:G69"/>
    <mergeCell ref="D60:G60"/>
    <mergeCell ref="F61:G61"/>
    <mergeCell ref="F62:G62"/>
    <mergeCell ref="F63:G63"/>
    <mergeCell ref="D64:G64"/>
    <mergeCell ref="F55:G55"/>
    <mergeCell ref="F56:G56"/>
    <mergeCell ref="F57:G57"/>
    <mergeCell ref="F58:G58"/>
    <mergeCell ref="F59:G59"/>
    <mergeCell ref="F50:G50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40:G40"/>
    <mergeCell ref="F41:G41"/>
    <mergeCell ref="D42:G42"/>
    <mergeCell ref="F43:G43"/>
    <mergeCell ref="F44:G44"/>
    <mergeCell ref="D33:G33"/>
    <mergeCell ref="D34:G34"/>
    <mergeCell ref="D35:G35"/>
    <mergeCell ref="C38:G38"/>
    <mergeCell ref="D39:G39"/>
    <mergeCell ref="F28:G28"/>
    <mergeCell ref="F29:G29"/>
    <mergeCell ref="F30:G30"/>
    <mergeCell ref="D31:G31"/>
    <mergeCell ref="D32:G32"/>
    <mergeCell ref="F19:G19"/>
    <mergeCell ref="F24:G24"/>
    <mergeCell ref="D25:G25"/>
    <mergeCell ref="D26:G26"/>
    <mergeCell ref="D27:G27"/>
    <mergeCell ref="B1:K1"/>
    <mergeCell ref="C9:G9"/>
    <mergeCell ref="D10:G10"/>
    <mergeCell ref="F11:G11"/>
    <mergeCell ref="F12:G12"/>
  </mergeCells>
  <phoneticPr fontId="42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N289"/>
  <sheetViews>
    <sheetView showGridLines="0" view="pageBreakPreview" zoomScale="90" zoomScaleNormal="100" zoomScaleSheetLayoutView="90" workbookViewId="0">
      <pane xSplit="7" ySplit="8" topLeftCell="H9" activePane="bottomRight" state="frozen"/>
      <selection activeCell="AE506" sqref="AE506:AI506"/>
      <selection pane="topRight" activeCell="AE506" sqref="AE506:AI506"/>
      <selection pane="bottomLeft" activeCell="AE506" sqref="AE506:AI506"/>
      <selection pane="bottomRight" activeCell="M8" sqref="M8"/>
    </sheetView>
  </sheetViews>
  <sheetFormatPr defaultColWidth="10.42578125" defaultRowHeight="15" outlineLevelRow="1"/>
  <cols>
    <col min="1" max="1" width="10.42578125" style="119"/>
    <col min="2" max="2" width="4" style="148" customWidth="1"/>
    <col min="3" max="3" width="4.5703125" style="148" customWidth="1"/>
    <col min="4" max="4" width="2.5703125" style="148" customWidth="1"/>
    <col min="5" max="6" width="4" style="148" customWidth="1"/>
    <col min="7" max="7" width="59.5703125" style="119" customWidth="1"/>
    <col min="8" max="9" width="23.140625" style="119" customWidth="1"/>
    <col min="10" max="10" width="19.7109375" style="119" customWidth="1"/>
    <col min="11" max="11" width="15.140625" style="119" customWidth="1"/>
    <col min="12" max="12" width="10.42578125" style="119" customWidth="1"/>
    <col min="13" max="13" width="22.42578125" style="119" customWidth="1"/>
    <col min="14" max="16384" width="10.42578125" style="119"/>
  </cols>
  <sheetData>
    <row r="1" spans="1:14" s="107" customFormat="1" ht="36.75" customHeight="1">
      <c r="B1" s="567" t="s">
        <v>1799</v>
      </c>
      <c r="C1" s="567" t="s">
        <v>1799</v>
      </c>
      <c r="D1" s="567"/>
      <c r="E1" s="567"/>
      <c r="F1" s="567"/>
      <c r="G1" s="567"/>
      <c r="H1" s="567"/>
      <c r="I1" s="567"/>
      <c r="J1" s="567"/>
      <c r="K1" s="567"/>
      <c r="L1" s="108"/>
      <c r="M1" s="108"/>
      <c r="N1" s="108"/>
    </row>
    <row r="2" spans="1:14" s="107" customFormat="1">
      <c r="B2" s="109"/>
      <c r="C2" s="109"/>
      <c r="D2" s="109"/>
      <c r="E2" s="109"/>
      <c r="F2" s="109"/>
      <c r="G2" s="109"/>
    </row>
    <row r="3" spans="1:14" s="107" customFormat="1" ht="15.75" thickBot="1">
      <c r="B3" s="109"/>
      <c r="C3" s="109"/>
      <c r="D3" s="109"/>
      <c r="E3" s="109"/>
      <c r="F3" s="109"/>
      <c r="G3" s="109"/>
    </row>
    <row r="4" spans="1:14" s="110" customFormat="1" ht="27.6" customHeight="1">
      <c r="B4" s="111" t="s">
        <v>3573</v>
      </c>
      <c r="C4" s="112"/>
      <c r="D4" s="112"/>
      <c r="E4" s="112"/>
      <c r="F4" s="112"/>
      <c r="G4" s="112"/>
      <c r="H4" s="112"/>
      <c r="I4" s="112"/>
      <c r="J4" s="113" t="s">
        <v>3631</v>
      </c>
      <c r="K4" s="114"/>
      <c r="M4" s="112"/>
    </row>
    <row r="5" spans="1:14" s="110" customFormat="1" ht="27.6" customHeight="1" thickBot="1">
      <c r="B5" s="115"/>
      <c r="C5" s="116"/>
      <c r="D5" s="116"/>
      <c r="E5" s="116"/>
      <c r="F5" s="116"/>
      <c r="G5" s="116"/>
      <c r="H5" s="116"/>
      <c r="I5" s="116"/>
      <c r="J5" s="117"/>
      <c r="K5" s="118"/>
      <c r="M5" s="116"/>
    </row>
    <row r="6" spans="1:14" ht="15" customHeight="1" thickBot="1">
      <c r="B6" s="120"/>
      <c r="C6" s="120"/>
      <c r="D6" s="120"/>
      <c r="E6" s="120"/>
      <c r="F6" s="120"/>
      <c r="G6" s="120"/>
      <c r="H6" s="121"/>
    </row>
    <row r="7" spans="1:14" ht="39.75" customHeight="1">
      <c r="B7" s="122" t="s">
        <v>4246</v>
      </c>
      <c r="C7" s="123"/>
      <c r="D7" s="123"/>
      <c r="E7" s="123"/>
      <c r="F7" s="123"/>
      <c r="G7" s="124"/>
      <c r="H7" s="125" t="s">
        <v>2860</v>
      </c>
      <c r="I7" s="125" t="s">
        <v>2860</v>
      </c>
      <c r="J7" s="126" t="str">
        <f>CONCATENATE("ABWEICHUNG ",  H8, " / ", I8)</f>
        <v>ABWEICHUNG 2019 / 2018</v>
      </c>
      <c r="K7" s="127"/>
      <c r="M7" s="125" t="s">
        <v>3408</v>
      </c>
    </row>
    <row r="8" spans="1:14" ht="22.5" customHeight="1">
      <c r="B8" s="128"/>
      <c r="C8" s="129"/>
      <c r="D8" s="129"/>
      <c r="E8" s="129"/>
      <c r="F8" s="129"/>
      <c r="G8" s="130"/>
      <c r="H8" s="131">
        <f>IF('CE sintesi'!H8=0,"",'CE sintesi'!H8)</f>
        <v>2019</v>
      </c>
      <c r="I8" s="131">
        <f>IF('CE sintesi'!I8=0,"",'CE sintesi'!I8)</f>
        <v>2018</v>
      </c>
      <c r="J8" s="132" t="s">
        <v>3408</v>
      </c>
      <c r="K8" s="133" t="s">
        <v>3661</v>
      </c>
      <c r="M8" s="131">
        <f>IF('CE sintesi'!M8=0,"",'CE sintesi'!M8)</f>
        <v>2017</v>
      </c>
    </row>
    <row r="9" spans="1:14" s="134" customFormat="1">
      <c r="A9" s="332"/>
      <c r="B9" s="333" t="s">
        <v>3669</v>
      </c>
      <c r="C9" s="565" t="s">
        <v>1801</v>
      </c>
      <c r="D9" s="565"/>
      <c r="E9" s="565"/>
      <c r="F9" s="565"/>
      <c r="G9" s="566"/>
      <c r="H9" s="334" t="str">
        <f>IF('CE sintesi'!H9=0,"",'CE sintesi'!H9)</f>
        <v/>
      </c>
      <c r="I9" s="334" t="str">
        <f>IF('CE sintesi'!I9=0,"",'CE sintesi'!I9)</f>
        <v/>
      </c>
      <c r="J9" s="335" t="str">
        <f>IF('CE sintesi'!J9=0,"",'CE sintesi'!J9)</f>
        <v/>
      </c>
      <c r="K9" s="336" t="str">
        <f>IF('CE sintesi'!K9=0,"",'CE sintesi'!K9)</f>
        <v/>
      </c>
      <c r="L9" s="337"/>
      <c r="M9" s="334" t="str">
        <f>IF('CE sintesi'!N9=0,"",'CE sintesi'!M)</f>
        <v/>
      </c>
    </row>
    <row r="10" spans="1:14" s="134" customFormat="1">
      <c r="A10" s="332"/>
      <c r="B10" s="338"/>
      <c r="C10" s="339" t="s">
        <v>3326</v>
      </c>
      <c r="D10" s="558" t="s">
        <v>1803</v>
      </c>
      <c r="E10" s="558"/>
      <c r="F10" s="558"/>
      <c r="G10" s="559"/>
      <c r="H10" s="340">
        <f>IF('CE sintesi'!H10=0,"",'CE sintesi'!H10)</f>
        <v>1210243076</v>
      </c>
      <c r="I10" s="340">
        <f>IF('CE sintesi'!I10=0,"",'CE sintesi'!I10)</f>
        <v>1198827415.0800002</v>
      </c>
      <c r="J10" s="341">
        <f>IF('CE sintesi'!J10=0,"",'CE sintesi'!J10)</f>
        <v>11415660.919999838</v>
      </c>
      <c r="K10" s="342">
        <f>IF('CE sintesi'!K10=0,"",'CE sintesi'!K10)</f>
        <v>9.5223555754587481E-3</v>
      </c>
      <c r="L10" s="337"/>
      <c r="M10" s="343">
        <f>IF('CE sintesi'!M10=0,"",'CE sintesi'!M10)</f>
        <v>1168431630.0799999</v>
      </c>
    </row>
    <row r="11" spans="1:14" s="110" customFormat="1" ht="30" hidden="1" customHeight="1" outlineLevel="1">
      <c r="A11" s="332" t="s">
        <v>597</v>
      </c>
      <c r="B11" s="344"/>
      <c r="C11" s="345"/>
      <c r="D11" s="346"/>
      <c r="E11" s="345" t="s">
        <v>3328</v>
      </c>
      <c r="F11" s="563" t="s">
        <v>2802</v>
      </c>
      <c r="G11" s="564"/>
      <c r="H11" s="348">
        <f>IF('CE sintesi'!H11=0,"",'CE sintesi'!H11)</f>
        <v>1187754008</v>
      </c>
      <c r="I11" s="348">
        <f>IF('CE sintesi'!I11=0,"",'CE sintesi'!I11)</f>
        <v>1176378361.6000001</v>
      </c>
      <c r="J11" s="349">
        <f>IF('CE sintesi'!J11=0,"",'CE sintesi'!J11)</f>
        <v>11375646.399999857</v>
      </c>
      <c r="K11" s="350">
        <f>IF('CE sintesi'!K11=0,"",'CE sintesi'!K11)</f>
        <v>9.6700575013363588E-3</v>
      </c>
      <c r="L11" s="332"/>
      <c r="M11" s="351">
        <f>IF('CE sintesi'!M11=0,"",'CE sintesi'!M11)</f>
        <v>1146199116.51</v>
      </c>
    </row>
    <row r="12" spans="1:14" s="110" customFormat="1" hidden="1" outlineLevel="1">
      <c r="A12" s="332"/>
      <c r="B12" s="344"/>
      <c r="C12" s="345"/>
      <c r="D12" s="346"/>
      <c r="E12" s="345" t="s">
        <v>3330</v>
      </c>
      <c r="F12" s="563" t="s">
        <v>2803</v>
      </c>
      <c r="G12" s="564"/>
      <c r="H12" s="348">
        <f>IF('CE sintesi'!H12=0,"",'CE sintesi'!H12)</f>
        <v>22226000</v>
      </c>
      <c r="I12" s="348">
        <f>IF('CE sintesi'!I12=0,"",'CE sintesi'!I12)</f>
        <v>22309100</v>
      </c>
      <c r="J12" s="349">
        <f>IF('CE sintesi'!J12=0,"",'CE sintesi'!J12)</f>
        <v>-83100</v>
      </c>
      <c r="K12" s="350">
        <f>IF('CE sintesi'!K12=0,"",'CE sintesi'!K12)</f>
        <v>-3.7249373574012399E-3</v>
      </c>
      <c r="L12" s="332"/>
      <c r="M12" s="351">
        <f>IF('CE sintesi'!M12=0,"",'CE sintesi'!M12)</f>
        <v>22232513.57</v>
      </c>
    </row>
    <row r="13" spans="1:14" s="135" customFormat="1" ht="30" hidden="1" customHeight="1" outlineLevel="1">
      <c r="A13" s="332" t="s">
        <v>3332</v>
      </c>
      <c r="B13" s="352"/>
      <c r="C13" s="353"/>
      <c r="D13" s="354"/>
      <c r="E13" s="353"/>
      <c r="F13" s="355" t="s">
        <v>3326</v>
      </c>
      <c r="G13" s="359" t="s">
        <v>2804</v>
      </c>
      <c r="H13" s="356" t="str">
        <f>IF('CE sintesi'!H13=0,"",'CE sintesi'!H13)</f>
        <v/>
      </c>
      <c r="I13" s="356" t="str">
        <f>IF('CE sintesi'!I13=0,"",'CE sintesi'!I13)</f>
        <v/>
      </c>
      <c r="J13" s="356" t="str">
        <f>IF('CE sintesi'!J13=0,"",'CE sintesi'!J13)</f>
        <v/>
      </c>
      <c r="K13" s="350" t="str">
        <f>IF('CE sintesi'!K13=0,"",'CE sintesi'!K13)</f>
        <v xml:space="preserve">-    </v>
      </c>
      <c r="L13" s="357"/>
      <c r="M13" s="358" t="str">
        <f>IF('CE sintesi'!M13=0,"",'CE sintesi'!M13)</f>
        <v/>
      </c>
    </row>
    <row r="14" spans="1:14" s="135" customFormat="1" ht="30" hidden="1" customHeight="1" outlineLevel="1">
      <c r="A14" s="357" t="s">
        <v>3334</v>
      </c>
      <c r="B14" s="352"/>
      <c r="C14" s="353"/>
      <c r="D14" s="354"/>
      <c r="E14" s="353"/>
      <c r="F14" s="355" t="s">
        <v>3335</v>
      </c>
      <c r="G14" s="359" t="s">
        <v>2805</v>
      </c>
      <c r="H14" s="356" t="str">
        <f>IF('CE sintesi'!H14=0,"",'CE sintesi'!H14)</f>
        <v/>
      </c>
      <c r="I14" s="356" t="str">
        <f>IF('CE sintesi'!I14=0,"",'CE sintesi'!I14)</f>
        <v/>
      </c>
      <c r="J14" s="356" t="str">
        <f>IF('CE sintesi'!J14=0,"",'CE sintesi'!J14)</f>
        <v/>
      </c>
      <c r="K14" s="350" t="str">
        <f>IF('CE sintesi'!K14=0,"",'CE sintesi'!K14)</f>
        <v xml:space="preserve">-    </v>
      </c>
      <c r="L14" s="357"/>
      <c r="M14" s="358" t="str">
        <f>IF('CE sintesi'!M14=0,"",'CE sintesi'!M14)</f>
        <v/>
      </c>
    </row>
    <row r="15" spans="1:14" s="135" customFormat="1" ht="30" hidden="1" customHeight="1" outlineLevel="1">
      <c r="A15" s="332" t="s">
        <v>3337</v>
      </c>
      <c r="B15" s="352"/>
      <c r="C15" s="353"/>
      <c r="D15" s="354"/>
      <c r="E15" s="353"/>
      <c r="F15" s="355" t="s">
        <v>3338</v>
      </c>
      <c r="G15" s="359" t="s">
        <v>2806</v>
      </c>
      <c r="H15" s="356">
        <f>IF('CE sintesi'!H15=0,"",'CE sintesi'!H15)</f>
        <v>22226000</v>
      </c>
      <c r="I15" s="356">
        <f>IF('CE sintesi'!I15=0,"",'CE sintesi'!I15)</f>
        <v>22301000</v>
      </c>
      <c r="J15" s="356">
        <f>IF('CE sintesi'!J15=0,"",'CE sintesi'!J15)</f>
        <v>-75000</v>
      </c>
      <c r="K15" s="350">
        <f>IF('CE sintesi'!K15=0,"",'CE sintesi'!K15)</f>
        <v>-3.3630778888839065E-3</v>
      </c>
      <c r="L15" s="357"/>
      <c r="M15" s="358">
        <f>IF('CE sintesi'!M15=0,"",'CE sintesi'!M15)</f>
        <v>22232513.57</v>
      </c>
    </row>
    <row r="16" spans="1:14" s="135" customFormat="1" ht="30" hidden="1" customHeight="1" outlineLevel="1">
      <c r="A16" s="357" t="s">
        <v>3340</v>
      </c>
      <c r="B16" s="352"/>
      <c r="C16" s="353"/>
      <c r="D16" s="354"/>
      <c r="E16" s="353"/>
      <c r="F16" s="355" t="s">
        <v>3341</v>
      </c>
      <c r="G16" s="359" t="s">
        <v>2807</v>
      </c>
      <c r="H16" s="356" t="str">
        <f>IF('CE sintesi'!H16=0,"",'CE sintesi'!H16)</f>
        <v/>
      </c>
      <c r="I16" s="356" t="str">
        <f>IF('CE sintesi'!I16=0,"",'CE sintesi'!I16)</f>
        <v/>
      </c>
      <c r="J16" s="356" t="str">
        <f>IF('CE sintesi'!J16=0,"",'CE sintesi'!J16)</f>
        <v/>
      </c>
      <c r="K16" s="350" t="str">
        <f>IF('CE sintesi'!K16=0,"",'CE sintesi'!K16)</f>
        <v xml:space="preserve">-    </v>
      </c>
      <c r="L16" s="357"/>
      <c r="M16" s="358" t="str">
        <f>IF('CE sintesi'!M16=0,"",'CE sintesi'!M16)</f>
        <v/>
      </c>
    </row>
    <row r="17" spans="1:13" s="135" customFormat="1" ht="30" hidden="1" customHeight="1" outlineLevel="1">
      <c r="A17" s="332" t="s">
        <v>4081</v>
      </c>
      <c r="B17" s="352"/>
      <c r="C17" s="353"/>
      <c r="D17" s="354"/>
      <c r="E17" s="353"/>
      <c r="F17" s="355" t="s">
        <v>4082</v>
      </c>
      <c r="G17" s="359" t="s">
        <v>2808</v>
      </c>
      <c r="H17" s="356" t="str">
        <f>IF('CE sintesi'!H17=0,"",'CE sintesi'!H17)</f>
        <v/>
      </c>
      <c r="I17" s="356" t="str">
        <f>IF('CE sintesi'!I17=0,"",'CE sintesi'!I17)</f>
        <v/>
      </c>
      <c r="J17" s="356" t="str">
        <f>IF('CE sintesi'!J17=0,"",'CE sintesi'!J17)</f>
        <v/>
      </c>
      <c r="K17" s="360" t="str">
        <f>IF('CE sintesi'!K17=0,"",'CE sintesi'!K17)</f>
        <v xml:space="preserve">-    </v>
      </c>
      <c r="L17" s="357"/>
      <c r="M17" s="358" t="str">
        <f>IF('CE sintesi'!M17=0,"",'CE sintesi'!M17)</f>
        <v/>
      </c>
    </row>
    <row r="18" spans="1:13" s="135" customFormat="1" hidden="1" outlineLevel="1">
      <c r="A18" s="357" t="s">
        <v>4084</v>
      </c>
      <c r="B18" s="352"/>
      <c r="C18" s="353"/>
      <c r="D18" s="354"/>
      <c r="E18" s="353"/>
      <c r="F18" s="355" t="s">
        <v>4085</v>
      </c>
      <c r="G18" s="359" t="s">
        <v>4247</v>
      </c>
      <c r="H18" s="356" t="str">
        <f>IF('CE sintesi'!H18=0,"",'CE sintesi'!H18)</f>
        <v/>
      </c>
      <c r="I18" s="356">
        <f>IF('CE sintesi'!I18=0,"",'CE sintesi'!I18)</f>
        <v>8100</v>
      </c>
      <c r="J18" s="356">
        <f>IF('CE sintesi'!J18=0,"",'CE sintesi'!J18)</f>
        <v>-8100</v>
      </c>
      <c r="K18" s="350">
        <f>IF('CE sintesi'!K18=0,"",'CE sintesi'!K18)</f>
        <v>-1</v>
      </c>
      <c r="L18" s="357"/>
      <c r="M18" s="358" t="str">
        <f>IF('CE sintesi'!M18=0,"",'CE sintesi'!M18)</f>
        <v/>
      </c>
    </row>
    <row r="19" spans="1:13" s="110" customFormat="1" hidden="1" outlineLevel="1">
      <c r="A19" s="332"/>
      <c r="B19" s="344"/>
      <c r="C19" s="345"/>
      <c r="D19" s="346"/>
      <c r="E19" s="345" t="s">
        <v>4087</v>
      </c>
      <c r="F19" s="563" t="s">
        <v>2809</v>
      </c>
      <c r="G19" s="564"/>
      <c r="H19" s="348">
        <f>IF('CE sintesi'!H19=0,"",'CE sintesi'!H19)</f>
        <v>263068</v>
      </c>
      <c r="I19" s="348">
        <f>IF('CE sintesi'!I19=0,"",'CE sintesi'!I19)</f>
        <v>139953.47999999998</v>
      </c>
      <c r="J19" s="349">
        <f>IF('CE sintesi'!J19=0,"",'CE sintesi'!J19)</f>
        <v>123114.52000000002</v>
      </c>
      <c r="K19" s="350">
        <f>IF('CE sintesi'!K19=0,"",'CE sintesi'!K19)</f>
        <v>0.87968173424483642</v>
      </c>
      <c r="L19" s="332"/>
      <c r="M19" s="351" t="str">
        <f>IF('CE sintesi'!M19=0,"",'CE sintesi'!M19)</f>
        <v/>
      </c>
    </row>
    <row r="20" spans="1:13" s="110" customFormat="1" hidden="1" outlineLevel="1">
      <c r="A20" s="332" t="s">
        <v>4089</v>
      </c>
      <c r="B20" s="344"/>
      <c r="C20" s="345"/>
      <c r="D20" s="346"/>
      <c r="E20" s="346"/>
      <c r="F20" s="361" t="s">
        <v>3326</v>
      </c>
      <c r="G20" s="359" t="s">
        <v>2810</v>
      </c>
      <c r="H20" s="356" t="str">
        <f>IF('CE sintesi'!H20=0,"",'CE sintesi'!H20)</f>
        <v/>
      </c>
      <c r="I20" s="356" t="str">
        <f>IF('CE sintesi'!I20=0,"",'CE sintesi'!I20)</f>
        <v/>
      </c>
      <c r="J20" s="356" t="str">
        <f>IF('CE sintesi'!J20=0,"",'CE sintesi'!J20)</f>
        <v/>
      </c>
      <c r="K20" s="362" t="str">
        <f>IF('CE sintesi'!K20=0,"",'CE sintesi'!K20)</f>
        <v xml:space="preserve">-    </v>
      </c>
      <c r="L20" s="332"/>
      <c r="M20" s="351" t="str">
        <f>IF('CE sintesi'!M20=0,"",'CE sintesi'!M20)</f>
        <v/>
      </c>
    </row>
    <row r="21" spans="1:13" s="110" customFormat="1" hidden="1" outlineLevel="1">
      <c r="A21" s="332" t="s">
        <v>4089</v>
      </c>
      <c r="B21" s="344"/>
      <c r="C21" s="345"/>
      <c r="D21" s="346"/>
      <c r="E21" s="346"/>
      <c r="F21" s="361" t="s">
        <v>3335</v>
      </c>
      <c r="G21" s="359" t="s">
        <v>2811</v>
      </c>
      <c r="H21" s="356">
        <f>IF('CE sintesi'!H21=0,"",'CE sintesi'!H21)</f>
        <v>63068</v>
      </c>
      <c r="I21" s="356">
        <f>IF('CE sintesi'!I21=0,"",'CE sintesi'!I21)</f>
        <v>47301.3</v>
      </c>
      <c r="J21" s="356">
        <f>IF('CE sintesi'!J21=0,"",'CE sintesi'!J21)</f>
        <v>15766.699999999997</v>
      </c>
      <c r="K21" s="362">
        <f>IF('CE sintesi'!K21=0,"",'CE sintesi'!K21)</f>
        <v>0.33332487690613144</v>
      </c>
      <c r="L21" s="332"/>
      <c r="M21" s="351" t="str">
        <f>IF('CE sintesi'!M21=0,"",'CE sintesi'!M21)</f>
        <v/>
      </c>
    </row>
    <row r="22" spans="1:13" s="110" customFormat="1" hidden="1" outlineLevel="1">
      <c r="A22" s="332" t="s">
        <v>4089</v>
      </c>
      <c r="B22" s="344"/>
      <c r="C22" s="345"/>
      <c r="D22" s="346"/>
      <c r="E22" s="346"/>
      <c r="F22" s="361" t="s">
        <v>3338</v>
      </c>
      <c r="G22" s="359" t="s">
        <v>2812</v>
      </c>
      <c r="H22" s="356">
        <f>IF('CE sintesi'!H22=0,"",'CE sintesi'!H22)</f>
        <v>200000</v>
      </c>
      <c r="I22" s="356">
        <f>IF('CE sintesi'!I22=0,"",'CE sintesi'!I22)</f>
        <v>92652.18</v>
      </c>
      <c r="J22" s="356">
        <f>IF('CE sintesi'!J22=0,"",'CE sintesi'!J22)</f>
        <v>107347.82</v>
      </c>
      <c r="K22" s="362">
        <f>IF('CE sintesi'!K22=0,"",'CE sintesi'!K22)</f>
        <v>1.1586108389462613</v>
      </c>
      <c r="L22" s="332"/>
      <c r="M22" s="351" t="str">
        <f>IF('CE sintesi'!M22=0,"",'CE sintesi'!M22)</f>
        <v/>
      </c>
    </row>
    <row r="23" spans="1:13" s="110" customFormat="1" hidden="1" outlineLevel="1">
      <c r="A23" s="332" t="s">
        <v>4089</v>
      </c>
      <c r="B23" s="344"/>
      <c r="C23" s="345"/>
      <c r="D23" s="346"/>
      <c r="E23" s="346"/>
      <c r="F23" s="361" t="s">
        <v>3341</v>
      </c>
      <c r="G23" s="359" t="s">
        <v>2813</v>
      </c>
      <c r="H23" s="356" t="str">
        <f>IF('CE sintesi'!H23=0,"",'CE sintesi'!H23)</f>
        <v/>
      </c>
      <c r="I23" s="356" t="str">
        <f>IF('CE sintesi'!I23=0,"",'CE sintesi'!I23)</f>
        <v/>
      </c>
      <c r="J23" s="356" t="str">
        <f>IF('CE sintesi'!J23=0,"",'CE sintesi'!J23)</f>
        <v/>
      </c>
      <c r="K23" s="362" t="str">
        <f>IF('CE sintesi'!K23=0,"",'CE sintesi'!K23)</f>
        <v xml:space="preserve">-    </v>
      </c>
      <c r="L23" s="332"/>
      <c r="M23" s="351" t="str">
        <f>IF('CE sintesi'!M23=0,"",'CE sintesi'!M23)</f>
        <v/>
      </c>
    </row>
    <row r="24" spans="1:13" s="110" customFormat="1" hidden="1" outlineLevel="1">
      <c r="A24" s="332" t="s">
        <v>4094</v>
      </c>
      <c r="B24" s="344"/>
      <c r="C24" s="345"/>
      <c r="D24" s="346"/>
      <c r="E24" s="345" t="s">
        <v>4095</v>
      </c>
      <c r="F24" s="563" t="s">
        <v>2814</v>
      </c>
      <c r="G24" s="564"/>
      <c r="H24" s="348" t="str">
        <f>IF('CE sintesi'!H24=0,"",'CE sintesi'!H24)</f>
        <v/>
      </c>
      <c r="I24" s="348" t="str">
        <f>IF('CE sintesi'!I24=0,"",'CE sintesi'!I24)</f>
        <v/>
      </c>
      <c r="J24" s="349" t="str">
        <f>IF('CE sintesi'!J24=0,"",'CE sintesi'!J24)</f>
        <v/>
      </c>
      <c r="K24" s="350" t="str">
        <f>IF('CE sintesi'!K24=0,"",'CE sintesi'!K24)</f>
        <v xml:space="preserve">-    </v>
      </c>
      <c r="L24" s="332"/>
      <c r="M24" s="351" t="str">
        <f>IF('CE sintesi'!M24=0,"",'CE sintesi'!M24)</f>
        <v/>
      </c>
    </row>
    <row r="25" spans="1:13" s="134" customFormat="1" ht="30" customHeight="1" collapsed="1">
      <c r="A25" s="332" t="s">
        <v>4097</v>
      </c>
      <c r="B25" s="363"/>
      <c r="C25" s="339" t="s">
        <v>3335</v>
      </c>
      <c r="D25" s="558" t="s">
        <v>2815</v>
      </c>
      <c r="E25" s="558"/>
      <c r="F25" s="558"/>
      <c r="G25" s="559"/>
      <c r="H25" s="340" t="str">
        <f>IF('CE sintesi'!H25=0,"",'CE sintesi'!H25)</f>
        <v/>
      </c>
      <c r="I25" s="340" t="str">
        <f>IF('CE sintesi'!I25=0,"",'CE sintesi'!I25)</f>
        <v/>
      </c>
      <c r="J25" s="341" t="str">
        <f>IF('CE sintesi'!J25=0,"",'CE sintesi'!J25)</f>
        <v/>
      </c>
      <c r="K25" s="342" t="str">
        <f>IF('CE sintesi'!K25=0,"",'CE sintesi'!K25)</f>
        <v xml:space="preserve">-    </v>
      </c>
      <c r="L25" s="337"/>
      <c r="M25" s="343">
        <f>IF('CE sintesi'!M25=0,"",'CE sintesi'!M25)</f>
        <v>-118883.43</v>
      </c>
    </row>
    <row r="26" spans="1:13" s="134" customFormat="1" ht="30" customHeight="1">
      <c r="A26" s="332" t="s">
        <v>4097</v>
      </c>
      <c r="B26" s="363"/>
      <c r="C26" s="339" t="s">
        <v>3338</v>
      </c>
      <c r="D26" s="558" t="s">
        <v>2816</v>
      </c>
      <c r="E26" s="558"/>
      <c r="F26" s="558"/>
      <c r="G26" s="559"/>
      <c r="H26" s="340" t="str">
        <f>IF('CE sintesi'!H26=0,"",'CE sintesi'!H26)</f>
        <v/>
      </c>
      <c r="I26" s="340" t="str">
        <f>IF('CE sintesi'!I26=0,"",'CE sintesi'!I26)</f>
        <v/>
      </c>
      <c r="J26" s="341" t="str">
        <f>IF('CE sintesi'!J26=0,"",'CE sintesi'!J26)</f>
        <v/>
      </c>
      <c r="K26" s="342" t="str">
        <f>IF('CE sintesi'!K26=0,"",'CE sintesi'!K26)</f>
        <v xml:space="preserve">-    </v>
      </c>
      <c r="L26" s="337"/>
      <c r="M26" s="343">
        <f>IF('CE sintesi'!M26=0,"",'CE sintesi'!M26)</f>
        <v>15674.8</v>
      </c>
    </row>
    <row r="27" spans="1:13" s="134" customFormat="1" ht="30" customHeight="1">
      <c r="A27" s="332"/>
      <c r="B27" s="338"/>
      <c r="C27" s="339" t="s">
        <v>3341</v>
      </c>
      <c r="D27" s="558" t="s">
        <v>2817</v>
      </c>
      <c r="E27" s="558"/>
      <c r="F27" s="558"/>
      <c r="G27" s="559"/>
      <c r="H27" s="340">
        <f>IF('CE sintesi'!H27=0,"",'CE sintesi'!H27)</f>
        <v>61462900</v>
      </c>
      <c r="I27" s="340">
        <f>IF('CE sintesi'!I27=0,"",'CE sintesi'!I27)</f>
        <v>62018297</v>
      </c>
      <c r="J27" s="341">
        <f>IF('CE sintesi'!J27=0,"",'CE sintesi'!J27)</f>
        <v>-555397</v>
      </c>
      <c r="K27" s="342">
        <f>IF('CE sintesi'!K27=0,"",'CE sintesi'!K27)</f>
        <v>-8.9553732828232934E-3</v>
      </c>
      <c r="L27" s="337"/>
      <c r="M27" s="343">
        <f>IF('CE sintesi'!M27=0,"",'CE sintesi'!M27)</f>
        <v>59363718.579999998</v>
      </c>
    </row>
    <row r="28" spans="1:13" s="110" customFormat="1" ht="30" hidden="1" customHeight="1" outlineLevel="1">
      <c r="A28" s="332" t="s">
        <v>4101</v>
      </c>
      <c r="B28" s="344"/>
      <c r="C28" s="345"/>
      <c r="D28" s="346"/>
      <c r="E28" s="345" t="s">
        <v>3328</v>
      </c>
      <c r="F28" s="563" t="s">
        <v>2818</v>
      </c>
      <c r="G28" s="564"/>
      <c r="H28" s="348">
        <f>IF('CE sintesi'!H28=0,"",'CE sintesi'!H28)</f>
        <v>43371300</v>
      </c>
      <c r="I28" s="348">
        <f>IF('CE sintesi'!I28=0,"",'CE sintesi'!I28)</f>
        <v>44036697</v>
      </c>
      <c r="J28" s="349">
        <f>IF('CE sintesi'!J28=0,"",'CE sintesi'!J28)</f>
        <v>-665397</v>
      </c>
      <c r="K28" s="350">
        <f>IF('CE sintesi'!K28=0,"",'CE sintesi'!K28)</f>
        <v>-1.5110056959994071E-2</v>
      </c>
      <c r="L28" s="332"/>
      <c r="M28" s="351">
        <f>IF('CE sintesi'!M28=0,"",'CE sintesi'!M28)</f>
        <v>40876767.829999998</v>
      </c>
    </row>
    <row r="29" spans="1:13" s="110" customFormat="1" hidden="1" outlineLevel="1">
      <c r="A29" s="332" t="s">
        <v>4103</v>
      </c>
      <c r="B29" s="344"/>
      <c r="C29" s="345"/>
      <c r="D29" s="346"/>
      <c r="E29" s="345" t="s">
        <v>3330</v>
      </c>
      <c r="F29" s="563" t="s">
        <v>2819</v>
      </c>
      <c r="G29" s="564"/>
      <c r="H29" s="348">
        <f>IF('CE sintesi'!H29=0,"",'CE sintesi'!H29)</f>
        <v>3125000</v>
      </c>
      <c r="I29" s="348">
        <f>IF('CE sintesi'!I29=0,"",'CE sintesi'!I29)</f>
        <v>3015000</v>
      </c>
      <c r="J29" s="349">
        <f>IF('CE sintesi'!J29=0,"",'CE sintesi'!J29)</f>
        <v>110000</v>
      </c>
      <c r="K29" s="350">
        <f>IF('CE sintesi'!K29=0,"",'CE sintesi'!K29)</f>
        <v>3.6484245439469321E-2</v>
      </c>
      <c r="L29" s="332"/>
      <c r="M29" s="351">
        <f>IF('CE sintesi'!M29=0,"",'CE sintesi'!M29)</f>
        <v>3163207.81</v>
      </c>
    </row>
    <row r="30" spans="1:13" s="110" customFormat="1" hidden="1" outlineLevel="1">
      <c r="A30" s="332" t="s">
        <v>4105</v>
      </c>
      <c r="B30" s="344"/>
      <c r="C30" s="345"/>
      <c r="D30" s="346"/>
      <c r="E30" s="345" t="s">
        <v>4087</v>
      </c>
      <c r="F30" s="563" t="s">
        <v>2820</v>
      </c>
      <c r="G30" s="564"/>
      <c r="H30" s="348">
        <f>IF('CE sintesi'!H30=0,"",'CE sintesi'!H30)</f>
        <v>14966600</v>
      </c>
      <c r="I30" s="348">
        <f>IF('CE sintesi'!I30=0,"",'CE sintesi'!I30)</f>
        <v>14966600</v>
      </c>
      <c r="J30" s="349" t="str">
        <f>IF('CE sintesi'!J30=0,"",'CE sintesi'!J30)</f>
        <v/>
      </c>
      <c r="K30" s="350" t="str">
        <f>IF('CE sintesi'!K30=0,"",'CE sintesi'!K30)</f>
        <v/>
      </c>
      <c r="L30" s="332"/>
      <c r="M30" s="351">
        <f>IF('CE sintesi'!M30=0,"",'CE sintesi'!M30)</f>
        <v>15323742.939999998</v>
      </c>
    </row>
    <row r="31" spans="1:13" s="134" customFormat="1" collapsed="1">
      <c r="A31" s="332" t="s">
        <v>4107</v>
      </c>
      <c r="B31" s="363"/>
      <c r="C31" s="339" t="s">
        <v>4082</v>
      </c>
      <c r="D31" s="558" t="s">
        <v>2821</v>
      </c>
      <c r="E31" s="558"/>
      <c r="F31" s="558"/>
      <c r="G31" s="559"/>
      <c r="H31" s="340">
        <f>IF('CE sintesi'!H31=0,"",'CE sintesi'!H31)</f>
        <v>17914000</v>
      </c>
      <c r="I31" s="340">
        <f>IF('CE sintesi'!I31=0,"",'CE sintesi'!I31)</f>
        <v>21169459.5</v>
      </c>
      <c r="J31" s="341">
        <f>IF('CE sintesi'!J31=0,"",'CE sintesi'!J31)</f>
        <v>-3255459.5</v>
      </c>
      <c r="K31" s="342">
        <f>IF('CE sintesi'!K31=0,"",'CE sintesi'!K31)</f>
        <v>-0.15378094561176681</v>
      </c>
      <c r="L31" s="337"/>
      <c r="M31" s="343">
        <f>IF('CE sintesi'!M31=0,"",'CE sintesi'!M31)</f>
        <v>20130820.759999998</v>
      </c>
    </row>
    <row r="32" spans="1:13" s="134" customFormat="1">
      <c r="A32" s="332" t="s">
        <v>4109</v>
      </c>
      <c r="B32" s="363"/>
      <c r="C32" s="339" t="s">
        <v>4085</v>
      </c>
      <c r="D32" s="558" t="s">
        <v>2066</v>
      </c>
      <c r="E32" s="558"/>
      <c r="F32" s="558"/>
      <c r="G32" s="559"/>
      <c r="H32" s="340">
        <f>IF('CE sintesi'!H32=0,"",'CE sintesi'!H32)</f>
        <v>20800000</v>
      </c>
      <c r="I32" s="340">
        <f>IF('CE sintesi'!I32=0,"",'CE sintesi'!I32)</f>
        <v>20800000</v>
      </c>
      <c r="J32" s="341" t="str">
        <f>IF('CE sintesi'!J32=0,"",'CE sintesi'!J32)</f>
        <v/>
      </c>
      <c r="K32" s="342" t="str">
        <f>IF('CE sintesi'!K32=0,"",'CE sintesi'!K32)</f>
        <v/>
      </c>
      <c r="L32" s="337"/>
      <c r="M32" s="343">
        <f>IF('CE sintesi'!M32=0,"",'CE sintesi'!M32)</f>
        <v>19521475.669999998</v>
      </c>
    </row>
    <row r="33" spans="1:13" s="134" customFormat="1">
      <c r="A33" s="332" t="s">
        <v>4111</v>
      </c>
      <c r="B33" s="363"/>
      <c r="C33" s="339" t="s">
        <v>4112</v>
      </c>
      <c r="D33" s="558" t="s">
        <v>2067</v>
      </c>
      <c r="E33" s="558"/>
      <c r="F33" s="558"/>
      <c r="G33" s="559"/>
      <c r="H33" s="340">
        <f>IF('CE sintesi'!H33=0,"",'CE sintesi'!H33)</f>
        <v>22660200</v>
      </c>
      <c r="I33" s="340">
        <f>IF('CE sintesi'!I33=0,"",'CE sintesi'!I33)</f>
        <v>22660200</v>
      </c>
      <c r="J33" s="341" t="str">
        <f>IF('CE sintesi'!J33=0,"",'CE sintesi'!J33)</f>
        <v/>
      </c>
      <c r="K33" s="342" t="str">
        <f>IF('CE sintesi'!K33=0,"",'CE sintesi'!K33)</f>
        <v/>
      </c>
      <c r="L33" s="337"/>
      <c r="M33" s="343">
        <f>IF('CE sintesi'!M33=0,"",'CE sintesi'!M33)</f>
        <v>22660231.780000001</v>
      </c>
    </row>
    <row r="34" spans="1:13" s="134" customFormat="1" ht="30" customHeight="1">
      <c r="A34" s="332" t="s">
        <v>4114</v>
      </c>
      <c r="B34" s="363"/>
      <c r="C34" s="339" t="s">
        <v>4115</v>
      </c>
      <c r="D34" s="558" t="s">
        <v>2068</v>
      </c>
      <c r="E34" s="558"/>
      <c r="F34" s="558"/>
      <c r="G34" s="559"/>
      <c r="H34" s="340" t="str">
        <f>IF('CE sintesi'!H34=0,"",'CE sintesi'!H34)</f>
        <v/>
      </c>
      <c r="I34" s="340" t="str">
        <f>IF('CE sintesi'!I34=0,"",'CE sintesi'!I34)</f>
        <v/>
      </c>
      <c r="J34" s="341" t="str">
        <f>IF('CE sintesi'!J34=0,"",'CE sintesi'!J34)</f>
        <v/>
      </c>
      <c r="K34" s="342" t="str">
        <f>IF('CE sintesi'!K34=0,"",'CE sintesi'!K34)</f>
        <v xml:space="preserve">-    </v>
      </c>
      <c r="L34" s="337"/>
      <c r="M34" s="343">
        <f>IF('CE sintesi'!M34=0,"",'CE sintesi'!M34)</f>
        <v>14602.27</v>
      </c>
    </row>
    <row r="35" spans="1:13" s="134" customFormat="1">
      <c r="A35" s="332" t="s">
        <v>4117</v>
      </c>
      <c r="B35" s="363"/>
      <c r="C35" s="339" t="s">
        <v>4118</v>
      </c>
      <c r="D35" s="558" t="s">
        <v>2069</v>
      </c>
      <c r="E35" s="558"/>
      <c r="F35" s="558"/>
      <c r="G35" s="559"/>
      <c r="H35" s="340">
        <f>IF('CE sintesi'!H35=0,"",'CE sintesi'!H35)</f>
        <v>5840000</v>
      </c>
      <c r="I35" s="340">
        <f>IF('CE sintesi'!I35=0,"",'CE sintesi'!I35)</f>
        <v>4439520</v>
      </c>
      <c r="J35" s="341">
        <f>IF('CE sintesi'!J35=0,"",'CE sintesi'!J35)</f>
        <v>1400480</v>
      </c>
      <c r="K35" s="342">
        <f>IF('CE sintesi'!K35=0,"",'CE sintesi'!K35)</f>
        <v>0.31545752693984935</v>
      </c>
      <c r="L35" s="337"/>
      <c r="M35" s="343">
        <f>IF('CE sintesi'!M35=0,"",'CE sintesi'!M35)</f>
        <v>4362532.24</v>
      </c>
    </row>
    <row r="36" spans="1:13" s="134" customFormat="1">
      <c r="A36" s="332"/>
      <c r="B36" s="364"/>
      <c r="C36" s="365" t="s">
        <v>2070</v>
      </c>
      <c r="D36" s="365"/>
      <c r="E36" s="365"/>
      <c r="F36" s="365"/>
      <c r="G36" s="366"/>
      <c r="H36" s="367">
        <f>IF('CE sintesi'!H36=0,"",'CE sintesi'!H36)</f>
        <v>1338920176</v>
      </c>
      <c r="I36" s="367">
        <f>IF('CE sintesi'!I36=0,"",'CE sintesi'!I36)</f>
        <v>1329914891.5800002</v>
      </c>
      <c r="J36" s="368">
        <f>IF('CE sintesi'!J36=0,"",'CE sintesi'!J36)</f>
        <v>9005284.4199998379</v>
      </c>
      <c r="K36" s="369">
        <f>IF('CE sintesi'!K36=0,"",'CE sintesi'!K36)</f>
        <v>6.7713238471231382E-3</v>
      </c>
      <c r="L36" s="337"/>
      <c r="M36" s="370">
        <f>IF('CE sintesi'!M36=0,"",'CE sintesi'!M36)</f>
        <v>1294381802.7499998</v>
      </c>
    </row>
    <row r="37" spans="1:13" s="110" customFormat="1">
      <c r="A37" s="332"/>
      <c r="B37" s="371"/>
      <c r="C37" s="345"/>
      <c r="D37" s="346"/>
      <c r="E37" s="346"/>
      <c r="F37" s="346"/>
      <c r="G37" s="347"/>
      <c r="H37" s="348" t="str">
        <f>IF('CE sintesi'!H37=0,"",'CE sintesi'!H37)</f>
        <v/>
      </c>
      <c r="I37" s="348" t="str">
        <f>IF('CE sintesi'!I37=0,"",'CE sintesi'!I37)</f>
        <v/>
      </c>
      <c r="J37" s="349" t="str">
        <f>IF('CE sintesi'!J37=0,"",'CE sintesi'!J37)</f>
        <v/>
      </c>
      <c r="K37" s="350" t="str">
        <f>IF('CE sintesi'!K37=0,"",'CE sintesi'!K37)</f>
        <v/>
      </c>
      <c r="L37" s="332"/>
      <c r="M37" s="351" t="str">
        <f>IF('CE sintesi'!M37=0,"",'CE sintesi'!M37)</f>
        <v/>
      </c>
    </row>
    <row r="38" spans="1:13" s="134" customFormat="1">
      <c r="A38" s="332"/>
      <c r="B38" s="338" t="s">
        <v>2571</v>
      </c>
      <c r="C38" s="565" t="s">
        <v>2613</v>
      </c>
      <c r="D38" s="565"/>
      <c r="E38" s="565"/>
      <c r="F38" s="565"/>
      <c r="G38" s="566"/>
      <c r="H38" s="340" t="str">
        <f>IF('CE sintesi'!H38=0,"",'CE sintesi'!H38)</f>
        <v/>
      </c>
      <c r="I38" s="340" t="str">
        <f>IF('CE sintesi'!I38=0,"",'CE sintesi'!I38)</f>
        <v/>
      </c>
      <c r="J38" s="341" t="str">
        <f>IF('CE sintesi'!J38=0,"",'CE sintesi'!J38)</f>
        <v/>
      </c>
      <c r="K38" s="342" t="str">
        <f>IF('CE sintesi'!K38=0,"",'CE sintesi'!K38)</f>
        <v/>
      </c>
      <c r="L38" s="337"/>
      <c r="M38" s="343" t="str">
        <f>IF('CE sintesi'!M38=0,"",'CE sintesi'!M38)</f>
        <v/>
      </c>
    </row>
    <row r="39" spans="1:13" s="134" customFormat="1">
      <c r="A39" s="332"/>
      <c r="B39" s="363"/>
      <c r="C39" s="339" t="s">
        <v>3326</v>
      </c>
      <c r="D39" s="558" t="s">
        <v>2615</v>
      </c>
      <c r="E39" s="558"/>
      <c r="F39" s="558"/>
      <c r="G39" s="559"/>
      <c r="H39" s="340">
        <f>IF('CE sintesi'!H39=0,"",'CE sintesi'!H39)</f>
        <v>201627726</v>
      </c>
      <c r="I39" s="340">
        <f>IF('CE sintesi'!I39=0,"",'CE sintesi'!I39)</f>
        <v>192696000</v>
      </c>
      <c r="J39" s="341">
        <f>IF('CE sintesi'!J39=0,"",'CE sintesi'!J39)</f>
        <v>8931726</v>
      </c>
      <c r="K39" s="342">
        <f>IF('CE sintesi'!K39=0,"",'CE sintesi'!K39)</f>
        <v>4.6351382488479261E-2</v>
      </c>
      <c r="L39" s="337"/>
      <c r="M39" s="343">
        <f>IF('CE sintesi'!M39=0,"",'CE sintesi'!M39)</f>
        <v>181513214.5</v>
      </c>
    </row>
    <row r="40" spans="1:13" s="110" customFormat="1" hidden="1" outlineLevel="1">
      <c r="A40" s="332" t="s">
        <v>2954</v>
      </c>
      <c r="B40" s="344"/>
      <c r="C40" s="345"/>
      <c r="D40" s="346"/>
      <c r="E40" s="345" t="s">
        <v>3328</v>
      </c>
      <c r="F40" s="563" t="s">
        <v>2071</v>
      </c>
      <c r="G40" s="564"/>
      <c r="H40" s="348">
        <f>IF('CE sintesi'!H40=0,"",'CE sintesi'!H40)</f>
        <v>182784726</v>
      </c>
      <c r="I40" s="348">
        <f>IF('CE sintesi'!I40=0,"",'CE sintesi'!I40)</f>
        <v>174394000</v>
      </c>
      <c r="J40" s="349">
        <f>IF('CE sintesi'!J40=0,"",'CE sintesi'!J40)</f>
        <v>8390726</v>
      </c>
      <c r="K40" s="350">
        <f>IF('CE sintesi'!K40=0,"",'CE sintesi'!K40)</f>
        <v>4.8113616294138559E-2</v>
      </c>
      <c r="L40" s="332"/>
      <c r="M40" s="351">
        <f>IF('CE sintesi'!M40=0,"",'CE sintesi'!M40)</f>
        <v>163704982.88999999</v>
      </c>
    </row>
    <row r="41" spans="1:13" s="110" customFormat="1" hidden="1" outlineLevel="1">
      <c r="A41" s="332" t="s">
        <v>3595</v>
      </c>
      <c r="B41" s="344"/>
      <c r="C41" s="345"/>
      <c r="D41" s="346"/>
      <c r="E41" s="345" t="s">
        <v>3330</v>
      </c>
      <c r="F41" s="563" t="s">
        <v>2072</v>
      </c>
      <c r="G41" s="564"/>
      <c r="H41" s="348">
        <f>IF('CE sintesi'!H41=0,"",'CE sintesi'!H41)</f>
        <v>18843000</v>
      </c>
      <c r="I41" s="348">
        <f>IF('CE sintesi'!I41=0,"",'CE sintesi'!I41)</f>
        <v>18302000</v>
      </c>
      <c r="J41" s="349">
        <f>IF('CE sintesi'!J41=0,"",'CE sintesi'!J41)</f>
        <v>541000</v>
      </c>
      <c r="K41" s="350">
        <f>IF('CE sintesi'!K41=0,"",'CE sintesi'!K41)</f>
        <v>2.9559610971478526E-2</v>
      </c>
      <c r="L41" s="332"/>
      <c r="M41" s="351">
        <f>IF('CE sintesi'!M41=0,"",'CE sintesi'!M41)</f>
        <v>17808231.609999999</v>
      </c>
    </row>
    <row r="42" spans="1:13" s="134" customFormat="1" collapsed="1">
      <c r="A42" s="332"/>
      <c r="B42" s="363"/>
      <c r="C42" s="339" t="s">
        <v>3335</v>
      </c>
      <c r="D42" s="558" t="s">
        <v>2073</v>
      </c>
      <c r="E42" s="558"/>
      <c r="F42" s="558"/>
      <c r="G42" s="559"/>
      <c r="H42" s="340">
        <f>IF('CE sintesi'!H42=0,"",'CE sintesi'!H42)</f>
        <v>344844500</v>
      </c>
      <c r="I42" s="340">
        <f>IF('CE sintesi'!I42=0,"",'CE sintesi'!I42)</f>
        <v>340544638.17000002</v>
      </c>
      <c r="J42" s="341">
        <f>IF('CE sintesi'!J42=0,"",'CE sintesi'!J42)</f>
        <v>4299861.8299999833</v>
      </c>
      <c r="K42" s="342">
        <f>IF('CE sintesi'!K42=0,"",'CE sintesi'!K42)</f>
        <v>1.2626426459410266E-2</v>
      </c>
      <c r="L42" s="337"/>
      <c r="M42" s="343">
        <f>IF('CE sintesi'!M42=0,"",'CE sintesi'!M42)</f>
        <v>324455851.25999999</v>
      </c>
    </row>
    <row r="43" spans="1:13" s="110" customFormat="1" hidden="1" outlineLevel="1">
      <c r="A43" s="332" t="s">
        <v>2569</v>
      </c>
      <c r="B43" s="371"/>
      <c r="C43" s="345"/>
      <c r="D43" s="346"/>
      <c r="E43" s="345" t="s">
        <v>3328</v>
      </c>
      <c r="F43" s="563" t="s">
        <v>2074</v>
      </c>
      <c r="G43" s="564"/>
      <c r="H43" s="348">
        <f>IF('CE sintesi'!H43=0,"",'CE sintesi'!H43)</f>
        <v>65348000</v>
      </c>
      <c r="I43" s="348">
        <f>IF('CE sintesi'!I43=0,"",'CE sintesi'!I43)</f>
        <v>63490000</v>
      </c>
      <c r="J43" s="349">
        <f>IF('CE sintesi'!J43=0,"",'CE sintesi'!J43)</f>
        <v>1858000</v>
      </c>
      <c r="K43" s="350">
        <f>IF('CE sintesi'!K43=0,"",'CE sintesi'!K43)</f>
        <v>2.9264451094660575E-2</v>
      </c>
      <c r="L43" s="332"/>
      <c r="M43" s="351">
        <f>IF('CE sintesi'!M43=0,"",'CE sintesi'!M43)</f>
        <v>57982680.010000005</v>
      </c>
    </row>
    <row r="44" spans="1:13" s="110" customFormat="1" hidden="1" outlineLevel="1">
      <c r="A44" s="332" t="s">
        <v>1733</v>
      </c>
      <c r="B44" s="371"/>
      <c r="C44" s="345"/>
      <c r="D44" s="346"/>
      <c r="E44" s="345" t="s">
        <v>3330</v>
      </c>
      <c r="F44" s="563" t="s">
        <v>2075</v>
      </c>
      <c r="G44" s="564"/>
      <c r="H44" s="348">
        <f>IF('CE sintesi'!H44=0,"",'CE sintesi'!H44)</f>
        <v>47256000</v>
      </c>
      <c r="I44" s="348">
        <f>IF('CE sintesi'!I44=0,"",'CE sintesi'!I44)</f>
        <v>46906000</v>
      </c>
      <c r="J44" s="349">
        <f>IF('CE sintesi'!J44=0,"",'CE sintesi'!J44)</f>
        <v>350000</v>
      </c>
      <c r="K44" s="350">
        <f>IF('CE sintesi'!K44=0,"",'CE sintesi'!K44)</f>
        <v>7.4617319745874724E-3</v>
      </c>
      <c r="L44" s="332"/>
      <c r="M44" s="351">
        <f>IF('CE sintesi'!M44=0,"",'CE sintesi'!M44)</f>
        <v>47935542.120000005</v>
      </c>
    </row>
    <row r="45" spans="1:13" s="110" customFormat="1" ht="30" hidden="1" customHeight="1" outlineLevel="1">
      <c r="A45" s="332" t="s">
        <v>3055</v>
      </c>
      <c r="B45" s="371"/>
      <c r="C45" s="345"/>
      <c r="D45" s="372"/>
      <c r="E45" s="345" t="s">
        <v>4087</v>
      </c>
      <c r="F45" s="563" t="s">
        <v>2076</v>
      </c>
      <c r="G45" s="564"/>
      <c r="H45" s="348">
        <f>IF('CE sintesi'!H45=0,"",'CE sintesi'!H45)</f>
        <v>13188000</v>
      </c>
      <c r="I45" s="348">
        <f>IF('CE sintesi'!I45=0,"",'CE sintesi'!I45)</f>
        <v>12225000</v>
      </c>
      <c r="J45" s="349">
        <f>IF('CE sintesi'!J45=0,"",'CE sintesi'!J45)</f>
        <v>963000</v>
      </c>
      <c r="K45" s="350">
        <f>IF('CE sintesi'!K45=0,"",'CE sintesi'!K45)</f>
        <v>7.877300613496932E-2</v>
      </c>
      <c r="L45" s="332"/>
      <c r="M45" s="351">
        <f>IF('CE sintesi'!M45=0,"",'CE sintesi'!M45)</f>
        <v>11793170.410000002</v>
      </c>
    </row>
    <row r="46" spans="1:13" s="110" customFormat="1" hidden="1" outlineLevel="1">
      <c r="A46" s="332" t="s">
        <v>2450</v>
      </c>
      <c r="B46" s="371"/>
      <c r="C46" s="345"/>
      <c r="D46" s="372"/>
      <c r="E46" s="345" t="s">
        <v>4095</v>
      </c>
      <c r="F46" s="563" t="s">
        <v>2077</v>
      </c>
      <c r="G46" s="564"/>
      <c r="H46" s="348">
        <f>IF('CE sintesi'!H46=0,"",'CE sintesi'!H46)</f>
        <v>103000</v>
      </c>
      <c r="I46" s="348">
        <f>IF('CE sintesi'!I46=0,"",'CE sintesi'!I46)</f>
        <v>106528</v>
      </c>
      <c r="J46" s="349">
        <f>IF('CE sintesi'!J46=0,"",'CE sintesi'!J46)</f>
        <v>-3528</v>
      </c>
      <c r="K46" s="350">
        <f>IF('CE sintesi'!K46=0,"",'CE sintesi'!K46)</f>
        <v>-3.3118053469510363E-2</v>
      </c>
      <c r="L46" s="332"/>
      <c r="M46" s="351">
        <f>IF('CE sintesi'!M46=0,"",'CE sintesi'!M46)</f>
        <v>109190.9</v>
      </c>
    </row>
    <row r="47" spans="1:13" s="110" customFormat="1" hidden="1" outlineLevel="1">
      <c r="A47" s="332" t="s">
        <v>2507</v>
      </c>
      <c r="B47" s="371"/>
      <c r="C47" s="345"/>
      <c r="D47" s="372"/>
      <c r="E47" s="345" t="s">
        <v>4128</v>
      </c>
      <c r="F47" s="563" t="s">
        <v>2078</v>
      </c>
      <c r="G47" s="564"/>
      <c r="H47" s="348">
        <f>IF('CE sintesi'!H47=0,"",'CE sintesi'!H47)</f>
        <v>27870000</v>
      </c>
      <c r="I47" s="348">
        <f>IF('CE sintesi'!I47=0,"",'CE sintesi'!I47)</f>
        <v>28019500</v>
      </c>
      <c r="J47" s="349">
        <f>IF('CE sintesi'!J47=0,"",'CE sintesi'!J47)</f>
        <v>-149500</v>
      </c>
      <c r="K47" s="350">
        <f>IF('CE sintesi'!K47=0,"",'CE sintesi'!K47)</f>
        <v>-5.3355698709827088E-3</v>
      </c>
      <c r="L47" s="332"/>
      <c r="M47" s="351">
        <f>IF('CE sintesi'!M47=0,"",'CE sintesi'!M47)</f>
        <v>26568708.389999997</v>
      </c>
    </row>
    <row r="48" spans="1:13" s="110" customFormat="1" hidden="1" outlineLevel="1">
      <c r="A48" s="332" t="s">
        <v>2371</v>
      </c>
      <c r="B48" s="371"/>
      <c r="C48" s="345"/>
      <c r="D48" s="372"/>
      <c r="E48" s="345" t="s">
        <v>4130</v>
      </c>
      <c r="F48" s="563" t="s">
        <v>2079</v>
      </c>
      <c r="G48" s="564"/>
      <c r="H48" s="348">
        <f>IF('CE sintesi'!H48=0,"",'CE sintesi'!H48)</f>
        <v>7431000</v>
      </c>
      <c r="I48" s="348">
        <f>IF('CE sintesi'!I48=0,"",'CE sintesi'!I48)</f>
        <v>7112000</v>
      </c>
      <c r="J48" s="349">
        <f>IF('CE sintesi'!J48=0,"",'CE sintesi'!J48)</f>
        <v>319000</v>
      </c>
      <c r="K48" s="350">
        <f>IF('CE sintesi'!K48=0,"",'CE sintesi'!K48)</f>
        <v>4.4853768278965131E-2</v>
      </c>
      <c r="L48" s="332"/>
      <c r="M48" s="351">
        <f>IF('CE sintesi'!M48=0,"",'CE sintesi'!M48)</f>
        <v>6700942.4399999995</v>
      </c>
    </row>
    <row r="49" spans="1:13" s="110" customFormat="1" hidden="1" outlineLevel="1">
      <c r="A49" s="332" t="s">
        <v>2341</v>
      </c>
      <c r="B49" s="371"/>
      <c r="C49" s="345"/>
      <c r="D49" s="372"/>
      <c r="E49" s="345" t="s">
        <v>4132</v>
      </c>
      <c r="F49" s="563" t="s">
        <v>2080</v>
      </c>
      <c r="G49" s="564"/>
      <c r="H49" s="348">
        <f>IF('CE sintesi'!H49=0,"",'CE sintesi'!H49)</f>
        <v>46004000</v>
      </c>
      <c r="I49" s="348">
        <f>IF('CE sintesi'!I49=0,"",'CE sintesi'!I49)</f>
        <v>46004000</v>
      </c>
      <c r="J49" s="349" t="str">
        <f>IF('CE sintesi'!J49=0,"",'CE sintesi'!J49)</f>
        <v/>
      </c>
      <c r="K49" s="350" t="str">
        <f>IF('CE sintesi'!K49=0,"",'CE sintesi'!K49)</f>
        <v/>
      </c>
      <c r="L49" s="332"/>
      <c r="M49" s="351">
        <f>IF('CE sintesi'!M49=0,"",'CE sintesi'!M49)</f>
        <v>44846153.970000006</v>
      </c>
    </row>
    <row r="50" spans="1:13" s="135" customFormat="1" ht="30" hidden="1" customHeight="1" outlineLevel="1">
      <c r="A50" s="332" t="s">
        <v>2429</v>
      </c>
      <c r="B50" s="371"/>
      <c r="C50" s="345"/>
      <c r="D50" s="372"/>
      <c r="E50" s="345" t="s">
        <v>4134</v>
      </c>
      <c r="F50" s="563" t="s">
        <v>2081</v>
      </c>
      <c r="G50" s="564"/>
      <c r="H50" s="348">
        <f>IF('CE sintesi'!H50=0,"",'CE sintesi'!H50)</f>
        <v>10031000</v>
      </c>
      <c r="I50" s="348">
        <f>IF('CE sintesi'!I50=0,"",'CE sintesi'!I50)</f>
        <v>10031000</v>
      </c>
      <c r="J50" s="349" t="str">
        <f>IF('CE sintesi'!J50=0,"",'CE sintesi'!J50)</f>
        <v/>
      </c>
      <c r="K50" s="350" t="str">
        <f>IF('CE sintesi'!K50=0,"",'CE sintesi'!K50)</f>
        <v/>
      </c>
      <c r="L50" s="332"/>
      <c r="M50" s="351">
        <f>IF('CE sintesi'!M50=0,"",'CE sintesi'!M50)</f>
        <v>9773862.7899999991</v>
      </c>
    </row>
    <row r="51" spans="1:13" s="110" customFormat="1" ht="30" hidden="1" customHeight="1" outlineLevel="1">
      <c r="A51" s="332" t="s">
        <v>1754</v>
      </c>
      <c r="B51" s="371"/>
      <c r="C51" s="345"/>
      <c r="D51" s="372"/>
      <c r="E51" s="345" t="s">
        <v>4136</v>
      </c>
      <c r="F51" s="563" t="s">
        <v>2082</v>
      </c>
      <c r="G51" s="564"/>
      <c r="H51" s="348">
        <f>IF('CE sintesi'!H51=0,"",'CE sintesi'!H51)</f>
        <v>2717500</v>
      </c>
      <c r="I51" s="348">
        <f>IF('CE sintesi'!I51=0,"",'CE sintesi'!I51)</f>
        <v>2616500</v>
      </c>
      <c r="J51" s="349">
        <f>IF('CE sintesi'!J51=0,"",'CE sintesi'!J51)</f>
        <v>101000</v>
      </c>
      <c r="K51" s="350">
        <f>IF('CE sintesi'!K51=0,"",'CE sintesi'!K51)</f>
        <v>3.8601184788840052E-2</v>
      </c>
      <c r="L51" s="332"/>
      <c r="M51" s="351">
        <f>IF('CE sintesi'!M51=0,"",'CE sintesi'!M51)</f>
        <v>2364465.21</v>
      </c>
    </row>
    <row r="52" spans="1:13" s="110" customFormat="1" hidden="1" outlineLevel="1">
      <c r="A52" s="332" t="s">
        <v>4138</v>
      </c>
      <c r="B52" s="371"/>
      <c r="C52" s="345"/>
      <c r="D52" s="372"/>
      <c r="E52" s="345" t="s">
        <v>4139</v>
      </c>
      <c r="F52" s="563" t="s">
        <v>2083</v>
      </c>
      <c r="G52" s="564"/>
      <c r="H52" s="348">
        <f>IF('CE sintesi'!H52=0,"",'CE sintesi'!H52)</f>
        <v>665000</v>
      </c>
      <c r="I52" s="348">
        <f>IF('CE sintesi'!I52=0,"",'CE sintesi'!I52)</f>
        <v>665000</v>
      </c>
      <c r="J52" s="349" t="str">
        <f>IF('CE sintesi'!J52=0,"",'CE sintesi'!J52)</f>
        <v/>
      </c>
      <c r="K52" s="350" t="str">
        <f>IF('CE sintesi'!K52=0,"",'CE sintesi'!K52)</f>
        <v/>
      </c>
      <c r="L52" s="332"/>
      <c r="M52" s="351">
        <f>IF('CE sintesi'!M52=0,"",'CE sintesi'!M52)</f>
        <v>733456.48</v>
      </c>
    </row>
    <row r="53" spans="1:13" s="110" customFormat="1" hidden="1" outlineLevel="1">
      <c r="A53" s="332" t="s">
        <v>4141</v>
      </c>
      <c r="B53" s="371"/>
      <c r="C53" s="345"/>
      <c r="D53" s="372"/>
      <c r="E53" s="345" t="s">
        <v>4142</v>
      </c>
      <c r="F53" s="563" t="s">
        <v>2084</v>
      </c>
      <c r="G53" s="564"/>
      <c r="H53" s="348">
        <f>IF('CE sintesi'!H53=0,"",'CE sintesi'!H53)</f>
        <v>32615000</v>
      </c>
      <c r="I53" s="348">
        <f>IF('CE sintesi'!I53=0,"",'CE sintesi'!I53)</f>
        <v>31981000</v>
      </c>
      <c r="J53" s="349">
        <f>IF('CE sintesi'!J53=0,"",'CE sintesi'!J53)</f>
        <v>634000</v>
      </c>
      <c r="K53" s="350">
        <f>IF('CE sintesi'!K53=0,"",'CE sintesi'!K53)</f>
        <v>1.9824270660704794E-2</v>
      </c>
      <c r="L53" s="332"/>
      <c r="M53" s="351">
        <f>IF('CE sintesi'!M53=0,"",'CE sintesi'!M53)</f>
        <v>30673934.949999999</v>
      </c>
    </row>
    <row r="54" spans="1:13" s="110" customFormat="1" hidden="1" outlineLevel="1">
      <c r="A54" s="332" t="s">
        <v>4144</v>
      </c>
      <c r="B54" s="371"/>
      <c r="C54" s="345"/>
      <c r="D54" s="372"/>
      <c r="E54" s="345" t="s">
        <v>4145</v>
      </c>
      <c r="F54" s="563" t="s">
        <v>2085</v>
      </c>
      <c r="G54" s="564"/>
      <c r="H54" s="348">
        <f>IF('CE sintesi'!H54=0,"",'CE sintesi'!H54)</f>
        <v>52087000</v>
      </c>
      <c r="I54" s="348">
        <f>IF('CE sintesi'!I54=0,"",'CE sintesi'!I54)</f>
        <v>50899000</v>
      </c>
      <c r="J54" s="349">
        <f>IF('CE sintesi'!J54=0,"",'CE sintesi'!J54)</f>
        <v>1188000</v>
      </c>
      <c r="K54" s="350">
        <f>IF('CE sintesi'!K54=0,"",'CE sintesi'!K54)</f>
        <v>2.3340340674669443E-2</v>
      </c>
      <c r="L54" s="332"/>
      <c r="M54" s="351">
        <f>IF('CE sintesi'!M54=0,"",'CE sintesi'!M54)</f>
        <v>46107492.82</v>
      </c>
    </row>
    <row r="55" spans="1:13" s="110" customFormat="1" ht="30" hidden="1" customHeight="1" outlineLevel="1">
      <c r="A55" s="332" t="s">
        <v>4147</v>
      </c>
      <c r="B55" s="371"/>
      <c r="C55" s="345"/>
      <c r="D55" s="372"/>
      <c r="E55" s="345" t="s">
        <v>4148</v>
      </c>
      <c r="F55" s="563" t="s">
        <v>2086</v>
      </c>
      <c r="G55" s="564"/>
      <c r="H55" s="348">
        <f>IF('CE sintesi'!H55=0,"",'CE sintesi'!H55)</f>
        <v>2305000</v>
      </c>
      <c r="I55" s="348">
        <f>IF('CE sintesi'!I55=0,"",'CE sintesi'!I55)</f>
        <v>2276000</v>
      </c>
      <c r="J55" s="349">
        <f>IF('CE sintesi'!J55=0,"",'CE sintesi'!J55)</f>
        <v>29000</v>
      </c>
      <c r="K55" s="350">
        <f>IF('CE sintesi'!K55=0,"",'CE sintesi'!K55)</f>
        <v>1.2741652021089631E-2</v>
      </c>
      <c r="L55" s="332"/>
      <c r="M55" s="351">
        <f>IF('CE sintesi'!M55=0,"",'CE sintesi'!M55)</f>
        <v>2082464.34</v>
      </c>
    </row>
    <row r="56" spans="1:13" s="110" customFormat="1" hidden="1" outlineLevel="1">
      <c r="A56" s="332" t="s">
        <v>4149</v>
      </c>
      <c r="B56" s="371"/>
      <c r="C56" s="345"/>
      <c r="D56" s="372"/>
      <c r="E56" s="345" t="s">
        <v>4150</v>
      </c>
      <c r="F56" s="563" t="s">
        <v>2087</v>
      </c>
      <c r="G56" s="564"/>
      <c r="H56" s="348">
        <f>IF('CE sintesi'!H56=0,"",'CE sintesi'!H56)</f>
        <v>6662700</v>
      </c>
      <c r="I56" s="348">
        <f>IF('CE sintesi'!I56=0,"",'CE sintesi'!I56)</f>
        <v>6659700</v>
      </c>
      <c r="J56" s="349">
        <f>IF('CE sintesi'!J56=0,"",'CE sintesi'!J56)</f>
        <v>3000</v>
      </c>
      <c r="K56" s="350">
        <f>IF('CE sintesi'!K56=0,"",'CE sintesi'!K56)</f>
        <v>4.5047074192531195E-4</v>
      </c>
      <c r="L56" s="332"/>
      <c r="M56" s="351">
        <f>IF('CE sintesi'!M56=0,"",'CE sintesi'!M56)</f>
        <v>6784352.0599999996</v>
      </c>
    </row>
    <row r="57" spans="1:13" s="110" customFormat="1" ht="30" hidden="1" customHeight="1" outlineLevel="1">
      <c r="A57" s="332" t="s">
        <v>4152</v>
      </c>
      <c r="B57" s="371"/>
      <c r="C57" s="373"/>
      <c r="D57" s="374"/>
      <c r="E57" s="345" t="s">
        <v>4153</v>
      </c>
      <c r="F57" s="563" t="s">
        <v>2088</v>
      </c>
      <c r="G57" s="564"/>
      <c r="H57" s="348">
        <f>IF('CE sintesi'!H57=0,"",'CE sintesi'!H57)</f>
        <v>3047300</v>
      </c>
      <c r="I57" s="348">
        <f>IF('CE sintesi'!I57=0,"",'CE sintesi'!I57)</f>
        <v>3005410.17</v>
      </c>
      <c r="J57" s="349">
        <f>IF('CE sintesi'!J57=0,"",'CE sintesi'!J57)</f>
        <v>41889.830000000075</v>
      </c>
      <c r="K57" s="350">
        <f>IF('CE sintesi'!K57=0,"",'CE sintesi'!K57)</f>
        <v>1.3938140762996112E-2</v>
      </c>
      <c r="L57" s="332"/>
      <c r="M57" s="351">
        <f>IF('CE sintesi'!M57=0,"",'CE sintesi'!M57)</f>
        <v>2070018.1299999997</v>
      </c>
    </row>
    <row r="58" spans="1:13" s="110" customFormat="1" ht="30" hidden="1" customHeight="1" outlineLevel="1">
      <c r="A58" s="332" t="s">
        <v>3346</v>
      </c>
      <c r="B58" s="371"/>
      <c r="C58" s="373"/>
      <c r="D58" s="374"/>
      <c r="E58" s="345" t="s">
        <v>3347</v>
      </c>
      <c r="F58" s="563" t="s">
        <v>2089</v>
      </c>
      <c r="G58" s="564"/>
      <c r="H58" s="348">
        <f>IF('CE sintesi'!H58=0,"",'CE sintesi'!H58)</f>
        <v>27514000</v>
      </c>
      <c r="I58" s="348">
        <f>IF('CE sintesi'!I58=0,"",'CE sintesi'!I58)</f>
        <v>28548000</v>
      </c>
      <c r="J58" s="349">
        <f>IF('CE sintesi'!J58=0,"",'CE sintesi'!J58)</f>
        <v>-1034000</v>
      </c>
      <c r="K58" s="350">
        <f>IF('CE sintesi'!K58=0,"",'CE sintesi'!K58)</f>
        <v>-3.6219700154126386E-2</v>
      </c>
      <c r="L58" s="332"/>
      <c r="M58" s="351">
        <f>IF('CE sintesi'!M58=0,"",'CE sintesi'!M58)</f>
        <v>27929416.239999995</v>
      </c>
    </row>
    <row r="59" spans="1:13" s="110" customFormat="1" hidden="1" outlineLevel="1">
      <c r="A59" s="332" t="s">
        <v>3349</v>
      </c>
      <c r="B59" s="371"/>
      <c r="C59" s="373"/>
      <c r="D59" s="374"/>
      <c r="E59" s="345" t="s">
        <v>3350</v>
      </c>
      <c r="F59" s="563" t="s">
        <v>2090</v>
      </c>
      <c r="G59" s="564"/>
      <c r="H59" s="348" t="str">
        <f>IF('CE sintesi'!H59=0,"",'CE sintesi'!H59)</f>
        <v/>
      </c>
      <c r="I59" s="348" t="str">
        <f>IF('CE sintesi'!I59=0,"",'CE sintesi'!I59)</f>
        <v/>
      </c>
      <c r="J59" s="349" t="str">
        <f>IF('CE sintesi'!J59=0,"",'CE sintesi'!J59)</f>
        <v/>
      </c>
      <c r="K59" s="350" t="str">
        <f>IF('CE sintesi'!K59=0,"",'CE sintesi'!K59)</f>
        <v xml:space="preserve">-    </v>
      </c>
      <c r="L59" s="332"/>
      <c r="M59" s="351" t="str">
        <f>IF('CE sintesi'!M59=0,"",'CE sintesi'!M59)</f>
        <v/>
      </c>
    </row>
    <row r="60" spans="1:13" s="110" customFormat="1" collapsed="1">
      <c r="A60" s="332"/>
      <c r="B60" s="371"/>
      <c r="C60" s="339" t="s">
        <v>3338</v>
      </c>
      <c r="D60" s="558" t="s">
        <v>2091</v>
      </c>
      <c r="E60" s="558"/>
      <c r="F60" s="558"/>
      <c r="G60" s="559"/>
      <c r="H60" s="340">
        <f>IF('CE sintesi'!H60=0,"",'CE sintesi'!H60)</f>
        <v>65645850</v>
      </c>
      <c r="I60" s="340">
        <f>IF('CE sintesi'!I60=0,"",'CE sintesi'!I60)</f>
        <v>63252125.219999999</v>
      </c>
      <c r="J60" s="341">
        <f>IF('CE sintesi'!J60=0,"",'CE sintesi'!J60)</f>
        <v>2393724.7800000012</v>
      </c>
      <c r="K60" s="342">
        <f>IF('CE sintesi'!K60=0,"",'CE sintesi'!K60)</f>
        <v>3.7844179490796263E-2</v>
      </c>
      <c r="L60" s="332"/>
      <c r="M60" s="343">
        <f>IF('CE sintesi'!M60=0,"",'CE sintesi'!M60)</f>
        <v>60810245.629999995</v>
      </c>
    </row>
    <row r="61" spans="1:13" s="110" customFormat="1" hidden="1" outlineLevel="1">
      <c r="A61" s="332" t="s">
        <v>3353</v>
      </c>
      <c r="B61" s="371"/>
      <c r="C61" s="339"/>
      <c r="D61" s="375"/>
      <c r="E61" s="345" t="s">
        <v>3328</v>
      </c>
      <c r="F61" s="563" t="s">
        <v>2092</v>
      </c>
      <c r="G61" s="564"/>
      <c r="H61" s="348">
        <f>IF('CE sintesi'!H61=0,"",'CE sintesi'!H61)</f>
        <v>62172050</v>
      </c>
      <c r="I61" s="348">
        <f>IF('CE sintesi'!I61=0,"",'CE sintesi'!I61)</f>
        <v>59836300</v>
      </c>
      <c r="J61" s="349">
        <f>IF('CE sintesi'!J61=0,"",'CE sintesi'!J61)</f>
        <v>2335750</v>
      </c>
      <c r="K61" s="350">
        <f>IF('CE sintesi'!K61=0,"",'CE sintesi'!K61)</f>
        <v>3.9035668983543437E-2</v>
      </c>
      <c r="L61" s="332"/>
      <c r="M61" s="351">
        <f>IF('CE sintesi'!M61=0,"",'CE sintesi'!M61)</f>
        <v>57666460.289999992</v>
      </c>
    </row>
    <row r="62" spans="1:13" s="110" customFormat="1" ht="30" hidden="1" customHeight="1" outlineLevel="1">
      <c r="A62" s="332" t="s">
        <v>3355</v>
      </c>
      <c r="B62" s="371"/>
      <c r="C62" s="376"/>
      <c r="D62" s="345"/>
      <c r="E62" s="345" t="s">
        <v>3330</v>
      </c>
      <c r="F62" s="563" t="s">
        <v>2093</v>
      </c>
      <c r="G62" s="564"/>
      <c r="H62" s="348">
        <f>IF('CE sintesi'!H62=0,"",'CE sintesi'!H62)</f>
        <v>291000</v>
      </c>
      <c r="I62" s="348">
        <f>IF('CE sintesi'!I62=0,"",'CE sintesi'!I62)</f>
        <v>239025.22</v>
      </c>
      <c r="J62" s="349">
        <f>IF('CE sintesi'!J62=0,"",'CE sintesi'!J62)</f>
        <v>51974.78</v>
      </c>
      <c r="K62" s="350">
        <f>IF('CE sintesi'!K62=0,"",'CE sintesi'!K62)</f>
        <v>0.21744475331933591</v>
      </c>
      <c r="L62" s="332"/>
      <c r="M62" s="351">
        <f>IF('CE sintesi'!M62=0,"",'CE sintesi'!M62)</f>
        <v>213765.02999999997</v>
      </c>
    </row>
    <row r="63" spans="1:13" s="110" customFormat="1" hidden="1" outlineLevel="1">
      <c r="A63" s="332" t="s">
        <v>3357</v>
      </c>
      <c r="B63" s="371"/>
      <c r="C63" s="376"/>
      <c r="D63" s="345"/>
      <c r="E63" s="345" t="s">
        <v>4087</v>
      </c>
      <c r="F63" s="563" t="s">
        <v>2094</v>
      </c>
      <c r="G63" s="564"/>
      <c r="H63" s="348">
        <f>IF('CE sintesi'!H63=0,"",'CE sintesi'!H63)</f>
        <v>3182800</v>
      </c>
      <c r="I63" s="348">
        <f>IF('CE sintesi'!I63=0,"",'CE sintesi'!I63)</f>
        <v>3176800</v>
      </c>
      <c r="J63" s="349">
        <f>IF('CE sintesi'!J63=0,"",'CE sintesi'!J63)</f>
        <v>6000</v>
      </c>
      <c r="K63" s="350">
        <f>IF('CE sintesi'!K63=0,"",'CE sintesi'!K63)</f>
        <v>1.8886930244270965E-3</v>
      </c>
      <c r="L63" s="332"/>
      <c r="M63" s="351">
        <f>IF('CE sintesi'!M63=0,"",'CE sintesi'!M63)</f>
        <v>2930020.3099999996</v>
      </c>
    </row>
    <row r="64" spans="1:13" s="110" customFormat="1" collapsed="1">
      <c r="A64" s="332" t="s">
        <v>3359</v>
      </c>
      <c r="B64" s="371"/>
      <c r="C64" s="339" t="s">
        <v>3341</v>
      </c>
      <c r="D64" s="558" t="s">
        <v>2095</v>
      </c>
      <c r="E64" s="558"/>
      <c r="F64" s="558"/>
      <c r="G64" s="559"/>
      <c r="H64" s="340">
        <f>IF('CE sintesi'!H64=0,"",'CE sintesi'!H64)</f>
        <v>24304000</v>
      </c>
      <c r="I64" s="340">
        <f>IF('CE sintesi'!I64=0,"",'CE sintesi'!I64)</f>
        <v>23613000</v>
      </c>
      <c r="J64" s="341">
        <f>IF('CE sintesi'!J64=0,"",'CE sintesi'!J64)</f>
        <v>691000</v>
      </c>
      <c r="K64" s="342">
        <f>IF('CE sintesi'!K64=0,"",'CE sintesi'!K64)</f>
        <v>2.9263541269639606E-2</v>
      </c>
      <c r="L64" s="332"/>
      <c r="M64" s="343">
        <f>IF('CE sintesi'!M64=0,"",'CE sintesi'!M64)</f>
        <v>22686503.809999999</v>
      </c>
    </row>
    <row r="65" spans="1:13" s="134" customFormat="1">
      <c r="A65" s="332" t="s">
        <v>3176</v>
      </c>
      <c r="B65" s="371"/>
      <c r="C65" s="339" t="s">
        <v>4082</v>
      </c>
      <c r="D65" s="558" t="s">
        <v>1834</v>
      </c>
      <c r="E65" s="558"/>
      <c r="F65" s="558"/>
      <c r="G65" s="559"/>
      <c r="H65" s="340">
        <f>IF('CE sintesi'!H65=0,"",'CE sintesi'!H65)</f>
        <v>9383300</v>
      </c>
      <c r="I65" s="340">
        <f>IF('CE sintesi'!I65=0,"",'CE sintesi'!I65)</f>
        <v>9218000</v>
      </c>
      <c r="J65" s="341">
        <f>IF('CE sintesi'!J65=0,"",'CE sintesi'!J65)</f>
        <v>165300</v>
      </c>
      <c r="K65" s="342">
        <f>IF('CE sintesi'!K65=0,"",'CE sintesi'!K65)</f>
        <v>1.7932306357127361E-2</v>
      </c>
      <c r="L65" s="337"/>
      <c r="M65" s="343">
        <f>IF('CE sintesi'!M65=0,"",'CE sintesi'!M65)</f>
        <v>8788599.1799999997</v>
      </c>
    </row>
    <row r="66" spans="1:13" s="134" customFormat="1">
      <c r="A66" s="332"/>
      <c r="B66" s="371"/>
      <c r="C66" s="339" t="s">
        <v>4085</v>
      </c>
      <c r="D66" s="558" t="s">
        <v>1836</v>
      </c>
      <c r="E66" s="558"/>
      <c r="F66" s="558"/>
      <c r="G66" s="559"/>
      <c r="H66" s="340">
        <f>IF('CE sintesi'!H66=0,"",'CE sintesi'!H66)</f>
        <v>624842800</v>
      </c>
      <c r="I66" s="340">
        <f>IF('CE sintesi'!I66=0,"",'CE sintesi'!I66)</f>
        <v>624067488.50999999</v>
      </c>
      <c r="J66" s="341">
        <f>IF('CE sintesi'!J66=0,"",'CE sintesi'!J66)</f>
        <v>775311.49000000954</v>
      </c>
      <c r="K66" s="342">
        <f>IF('CE sintesi'!K66=0,"",'CE sintesi'!K66)</f>
        <v>1.2423519960174725E-3</v>
      </c>
      <c r="L66" s="337"/>
      <c r="M66" s="343">
        <f>IF('CE sintesi'!M66=0,"",'CE sintesi'!M66)</f>
        <v>599396720.31000006</v>
      </c>
    </row>
    <row r="67" spans="1:13" s="110" customFormat="1" hidden="1" outlineLevel="1">
      <c r="A67" s="332" t="s">
        <v>1266</v>
      </c>
      <c r="B67" s="371"/>
      <c r="C67" s="345"/>
      <c r="D67" s="377"/>
      <c r="E67" s="345" t="s">
        <v>3328</v>
      </c>
      <c r="F67" s="563" t="s">
        <v>2096</v>
      </c>
      <c r="G67" s="564"/>
      <c r="H67" s="348">
        <f>IF('CE sintesi'!H67=0,"",'CE sintesi'!H67)</f>
        <v>211657530</v>
      </c>
      <c r="I67" s="348">
        <f>IF('CE sintesi'!I67=0,"",'CE sintesi'!I67)</f>
        <v>215393910</v>
      </c>
      <c r="J67" s="349">
        <f>IF('CE sintesi'!J67=0,"",'CE sintesi'!J67)</f>
        <v>-3736380</v>
      </c>
      <c r="K67" s="350">
        <f>IF('CE sintesi'!K67=0,"",'CE sintesi'!K67)</f>
        <v>-1.7346729998076547E-2</v>
      </c>
      <c r="L67" s="332"/>
      <c r="M67" s="351">
        <f>IF('CE sintesi'!M67=0,"",'CE sintesi'!M67)</f>
        <v>204496187.44000006</v>
      </c>
    </row>
    <row r="68" spans="1:13" s="110" customFormat="1" hidden="1" outlineLevel="1">
      <c r="A68" s="332" t="s">
        <v>1289</v>
      </c>
      <c r="B68" s="371"/>
      <c r="C68" s="345"/>
      <c r="D68" s="377"/>
      <c r="E68" s="345" t="s">
        <v>3330</v>
      </c>
      <c r="F68" s="563" t="s">
        <v>2097</v>
      </c>
      <c r="G68" s="564"/>
      <c r="H68" s="348">
        <f>IF('CE sintesi'!H68=0,"",'CE sintesi'!H68)</f>
        <v>29596940</v>
      </c>
      <c r="I68" s="348">
        <f>IF('CE sintesi'!I68=0,"",'CE sintesi'!I68)</f>
        <v>29753290</v>
      </c>
      <c r="J68" s="349">
        <f>IF('CE sintesi'!J68=0,"",'CE sintesi'!J68)</f>
        <v>-156350</v>
      </c>
      <c r="K68" s="350">
        <f>IF('CE sintesi'!K68=0,"",'CE sintesi'!K68)</f>
        <v>-5.2548810568511916E-3</v>
      </c>
      <c r="L68" s="332"/>
      <c r="M68" s="351">
        <f>IF('CE sintesi'!M68=0,"",'CE sintesi'!M68)</f>
        <v>28076702.860000007</v>
      </c>
    </row>
    <row r="69" spans="1:13" s="110" customFormat="1" hidden="1" outlineLevel="1">
      <c r="A69" s="332" t="s">
        <v>1321</v>
      </c>
      <c r="B69" s="371"/>
      <c r="C69" s="345"/>
      <c r="D69" s="377"/>
      <c r="E69" s="345" t="s">
        <v>4087</v>
      </c>
      <c r="F69" s="563" t="s">
        <v>2825</v>
      </c>
      <c r="G69" s="564"/>
      <c r="H69" s="348">
        <f>IF('CE sintesi'!H69=0,"",'CE sintesi'!H69)</f>
        <v>244126610</v>
      </c>
      <c r="I69" s="348">
        <f>IF('CE sintesi'!I69=0,"",'CE sintesi'!I69)</f>
        <v>241049810</v>
      </c>
      <c r="J69" s="349">
        <f>IF('CE sintesi'!J69=0,"",'CE sintesi'!J69)</f>
        <v>3076800</v>
      </c>
      <c r="K69" s="350">
        <f>IF('CE sintesi'!K69=0,"",'CE sintesi'!K69)</f>
        <v>1.2764166874887808E-2</v>
      </c>
      <c r="L69" s="332"/>
      <c r="M69" s="351">
        <f>IF('CE sintesi'!M69=0,"",'CE sintesi'!M69)</f>
        <v>232143983.56</v>
      </c>
    </row>
    <row r="70" spans="1:13" s="110" customFormat="1" hidden="1" outlineLevel="1">
      <c r="A70" s="332" t="s">
        <v>280</v>
      </c>
      <c r="B70" s="371"/>
      <c r="C70" s="345"/>
      <c r="D70" s="377"/>
      <c r="E70" s="345" t="s">
        <v>4095</v>
      </c>
      <c r="F70" s="563" t="s">
        <v>2826</v>
      </c>
      <c r="G70" s="564"/>
      <c r="H70" s="348">
        <f>IF('CE sintesi'!H70=0,"",'CE sintesi'!H70)</f>
        <v>9178320</v>
      </c>
      <c r="I70" s="348">
        <f>IF('CE sintesi'!I70=0,"",'CE sintesi'!I70)</f>
        <v>9039660</v>
      </c>
      <c r="J70" s="349">
        <f>IF('CE sintesi'!J70=0,"",'CE sintesi'!J70)</f>
        <v>138660</v>
      </c>
      <c r="K70" s="350">
        <f>IF('CE sintesi'!K70=0,"",'CE sintesi'!K70)</f>
        <v>1.5339072487239565E-2</v>
      </c>
      <c r="L70" s="332"/>
      <c r="M70" s="351">
        <f>IF('CE sintesi'!M70=0,"",'CE sintesi'!M70)</f>
        <v>8341142.5699999994</v>
      </c>
    </row>
    <row r="71" spans="1:13" s="110" customFormat="1" hidden="1" outlineLevel="1">
      <c r="A71" s="332" t="s">
        <v>3365</v>
      </c>
      <c r="B71" s="371"/>
      <c r="C71" s="345"/>
      <c r="D71" s="377"/>
      <c r="E71" s="345" t="s">
        <v>4128</v>
      </c>
      <c r="F71" s="563" t="s">
        <v>2827</v>
      </c>
      <c r="G71" s="564"/>
      <c r="H71" s="348">
        <f>IF('CE sintesi'!H71=0,"",'CE sintesi'!H71)</f>
        <v>130283400</v>
      </c>
      <c r="I71" s="348">
        <f>IF('CE sintesi'!I71=0,"",'CE sintesi'!I71)</f>
        <v>128830818.50999999</v>
      </c>
      <c r="J71" s="349">
        <f>IF('CE sintesi'!J71=0,"",'CE sintesi'!J71)</f>
        <v>1452581.4900000095</v>
      </c>
      <c r="K71" s="350">
        <f>IF('CE sintesi'!K71=0,"",'CE sintesi'!K71)</f>
        <v>1.1275108757360403E-2</v>
      </c>
      <c r="L71" s="332"/>
      <c r="M71" s="351">
        <f>IF('CE sintesi'!M71=0,"",'CE sintesi'!M71)</f>
        <v>126338703.88000003</v>
      </c>
    </row>
    <row r="72" spans="1:13" s="110" customFormat="1" collapsed="1">
      <c r="A72" s="332" t="s">
        <v>268</v>
      </c>
      <c r="B72" s="371"/>
      <c r="C72" s="339" t="s">
        <v>4112</v>
      </c>
      <c r="D72" s="558" t="s">
        <v>2828</v>
      </c>
      <c r="E72" s="558"/>
      <c r="F72" s="558"/>
      <c r="G72" s="559"/>
      <c r="H72" s="340">
        <f>IF('CE sintesi'!H72=0,"",'CE sintesi'!H72)</f>
        <v>3518500</v>
      </c>
      <c r="I72" s="340">
        <f>IF('CE sintesi'!I72=0,"",'CE sintesi'!I72)</f>
        <v>3504872.3</v>
      </c>
      <c r="J72" s="341">
        <f>IF('CE sintesi'!J72=0,"",'CE sintesi'!J72)</f>
        <v>13627.700000000186</v>
      </c>
      <c r="K72" s="342">
        <f>IF('CE sintesi'!K72=0,"",'CE sintesi'!K72)</f>
        <v>3.8882158417013332E-3</v>
      </c>
      <c r="L72" s="332"/>
      <c r="M72" s="351">
        <f>IF('CE sintesi'!M72=0,"",'CE sintesi'!M72)</f>
        <v>2955468.91</v>
      </c>
    </row>
    <row r="73" spans="1:13" s="134" customFormat="1">
      <c r="A73" s="332"/>
      <c r="B73" s="371"/>
      <c r="C73" s="339" t="s">
        <v>4115</v>
      </c>
      <c r="D73" s="558" t="s">
        <v>1233</v>
      </c>
      <c r="E73" s="558"/>
      <c r="F73" s="558"/>
      <c r="G73" s="559"/>
      <c r="H73" s="340">
        <f>IF('CE sintesi'!H73=0,"",'CE sintesi'!H73)</f>
        <v>23349000</v>
      </c>
      <c r="I73" s="340">
        <f>IF('CE sintesi'!I73=0,"",'CE sintesi'!I73)</f>
        <v>23349765.93</v>
      </c>
      <c r="J73" s="341">
        <f>IF('CE sintesi'!J73=0,"",'CE sintesi'!J73)</f>
        <v>-765.92999999970198</v>
      </c>
      <c r="K73" s="342">
        <f>IF('CE sintesi'!K73=0,"",'CE sintesi'!K73)</f>
        <v>-3.2802470153057418E-5</v>
      </c>
      <c r="L73" s="337"/>
      <c r="M73" s="343">
        <f>IF('CE sintesi'!M73=0,"",'CE sintesi'!M73)</f>
        <v>23349765.93</v>
      </c>
    </row>
    <row r="74" spans="1:13" s="110" customFormat="1" hidden="1" outlineLevel="1">
      <c r="A74" s="332" t="s">
        <v>3368</v>
      </c>
      <c r="B74" s="371"/>
      <c r="C74" s="345"/>
      <c r="D74" s="377"/>
      <c r="E74" s="345" t="s">
        <v>3328</v>
      </c>
      <c r="F74" s="563" t="s">
        <v>2829</v>
      </c>
      <c r="G74" s="564"/>
      <c r="H74" s="348">
        <f>IF('CE sintesi'!H74=0,"",'CE sintesi'!H74)</f>
        <v>9834000</v>
      </c>
      <c r="I74" s="348">
        <f>IF('CE sintesi'!I74=0,"",'CE sintesi'!I74)</f>
        <v>9834797.4199999999</v>
      </c>
      <c r="J74" s="349">
        <f>IF('CE sintesi'!J74=0,"",'CE sintesi'!J74)</f>
        <v>-797.41999999992549</v>
      </c>
      <c r="K74" s="350">
        <f>IF('CE sintesi'!K74=0,"",'CE sintesi'!K74)</f>
        <v>-8.1081487085671512E-5</v>
      </c>
      <c r="L74" s="332"/>
      <c r="M74" s="351">
        <f>IF('CE sintesi'!M74=0,"",'CE sintesi'!M74)</f>
        <v>9834797.4199999999</v>
      </c>
    </row>
    <row r="75" spans="1:13" s="134" customFormat="1" hidden="1" outlineLevel="1">
      <c r="A75" s="332" t="s">
        <v>3370</v>
      </c>
      <c r="B75" s="363"/>
      <c r="C75" s="339"/>
      <c r="D75" s="379"/>
      <c r="E75" s="345" t="s">
        <v>3330</v>
      </c>
      <c r="F75" s="563" t="s">
        <v>2830</v>
      </c>
      <c r="G75" s="564"/>
      <c r="H75" s="340" t="str">
        <f>IF('CE sintesi'!H75=0,"",'CE sintesi'!H75)</f>
        <v/>
      </c>
      <c r="I75" s="340" t="str">
        <f>IF('CE sintesi'!I75=0,"",'CE sintesi'!I75)</f>
        <v/>
      </c>
      <c r="J75" s="341" t="str">
        <f>IF('CE sintesi'!J75=0,"",'CE sintesi'!J75)</f>
        <v/>
      </c>
      <c r="K75" s="342" t="str">
        <f>IF('CE sintesi'!K75=0,"",'CE sintesi'!K75)</f>
        <v xml:space="preserve">-    </v>
      </c>
      <c r="L75" s="337"/>
      <c r="M75" s="343" t="str">
        <f>IF('CE sintesi'!M75=0,"",'CE sintesi'!M75)</f>
        <v/>
      </c>
    </row>
    <row r="76" spans="1:13" s="134" customFormat="1" hidden="1" outlineLevel="1">
      <c r="A76" s="332" t="s">
        <v>3372</v>
      </c>
      <c r="B76" s="363"/>
      <c r="C76" s="339"/>
      <c r="D76" s="379"/>
      <c r="E76" s="345" t="s">
        <v>4087</v>
      </c>
      <c r="F76" s="563" t="s">
        <v>2831</v>
      </c>
      <c r="G76" s="564"/>
      <c r="H76" s="348">
        <f>IF('CE sintesi'!H76=0,"",'CE sintesi'!H76)</f>
        <v>13515000</v>
      </c>
      <c r="I76" s="348">
        <f>IF('CE sintesi'!I76=0,"",'CE sintesi'!I76)</f>
        <v>13514968.510000002</v>
      </c>
      <c r="J76" s="349">
        <f>IF('CE sintesi'!J76=0,"",'CE sintesi'!J76)</f>
        <v>31.489999998360872</v>
      </c>
      <c r="K76" s="350">
        <f>IF('CE sintesi'!K76=0,"",'CE sintesi'!K76)</f>
        <v>2.3300091284016518E-6</v>
      </c>
      <c r="L76" s="337"/>
      <c r="M76" s="351">
        <f>IF('CE sintesi'!M76=0,"",'CE sintesi'!M76)</f>
        <v>13514968.510000002</v>
      </c>
    </row>
    <row r="77" spans="1:13" s="134" customFormat="1" collapsed="1">
      <c r="A77" s="332" t="s">
        <v>1335</v>
      </c>
      <c r="B77" s="363"/>
      <c r="C77" s="339" t="s">
        <v>4118</v>
      </c>
      <c r="D77" s="558" t="s">
        <v>2832</v>
      </c>
      <c r="E77" s="558"/>
      <c r="F77" s="558"/>
      <c r="G77" s="559"/>
      <c r="H77" s="340">
        <f>IF('CE sintesi'!H77=0,"",'CE sintesi'!H77)</f>
        <v>1050000</v>
      </c>
      <c r="I77" s="340">
        <f>IF('CE sintesi'!I77=0,"",'CE sintesi'!I77)</f>
        <v>1050000</v>
      </c>
      <c r="J77" s="341" t="str">
        <f>IF('CE sintesi'!J77=0,"",'CE sintesi'!J77)</f>
        <v/>
      </c>
      <c r="K77" s="342" t="str">
        <f>IF('CE sintesi'!K77=0,"",'CE sintesi'!K77)</f>
        <v/>
      </c>
      <c r="L77" s="337"/>
      <c r="M77" s="343">
        <f>IF('CE sintesi'!M77=0,"",'CE sintesi'!M77)</f>
        <v>1049952.97</v>
      </c>
    </row>
    <row r="78" spans="1:13" s="134" customFormat="1">
      <c r="A78" s="332"/>
      <c r="B78" s="363"/>
      <c r="C78" s="339" t="s">
        <v>3374</v>
      </c>
      <c r="D78" s="558" t="s">
        <v>1838</v>
      </c>
      <c r="E78" s="558"/>
      <c r="F78" s="558"/>
      <c r="G78" s="559"/>
      <c r="H78" s="340">
        <f>IF('CE sintesi'!H78=0,"",'CE sintesi'!H78)</f>
        <v>155000</v>
      </c>
      <c r="I78" s="340">
        <f>IF('CE sintesi'!I78=0,"",'CE sintesi'!I78)</f>
        <v>155000</v>
      </c>
      <c r="J78" s="341" t="str">
        <f>IF('CE sintesi'!J78=0,"",'CE sintesi'!J78)</f>
        <v/>
      </c>
      <c r="K78" s="342" t="str">
        <f>IF('CE sintesi'!K78=0,"",'CE sintesi'!K78)</f>
        <v/>
      </c>
      <c r="L78" s="337"/>
      <c r="M78" s="343">
        <f>IF('CE sintesi'!M78=0,"",'CE sintesi'!M78)</f>
        <v>-1060294.6000000001</v>
      </c>
    </row>
    <row r="79" spans="1:13" s="110" customFormat="1" hidden="1" outlineLevel="1">
      <c r="A79" s="332" t="s">
        <v>3375</v>
      </c>
      <c r="B79" s="380"/>
      <c r="C79" s="373"/>
      <c r="D79" s="377"/>
      <c r="E79" s="345" t="s">
        <v>3328</v>
      </c>
      <c r="F79" s="563" t="s">
        <v>2833</v>
      </c>
      <c r="G79" s="564"/>
      <c r="H79" s="348">
        <f>IF('CE sintesi'!H79=0,"",'CE sintesi'!H79)</f>
        <v>110000</v>
      </c>
      <c r="I79" s="348">
        <f>IF('CE sintesi'!I79=0,"",'CE sintesi'!I79)</f>
        <v>110000</v>
      </c>
      <c r="J79" s="349" t="str">
        <f>IF('CE sintesi'!J79=0,"",'CE sintesi'!J79)</f>
        <v/>
      </c>
      <c r="K79" s="350" t="str">
        <f>IF('CE sintesi'!K79=0,"",'CE sintesi'!K79)</f>
        <v/>
      </c>
      <c r="L79" s="332"/>
      <c r="M79" s="351">
        <f>IF('CE sintesi'!M79=0,"",'CE sintesi'!M79)</f>
        <v>-998908.29</v>
      </c>
    </row>
    <row r="80" spans="1:13" s="110" customFormat="1" hidden="1" outlineLevel="1">
      <c r="A80" s="332" t="s">
        <v>3377</v>
      </c>
      <c r="B80" s="380"/>
      <c r="C80" s="373"/>
      <c r="D80" s="377"/>
      <c r="E80" s="345" t="s">
        <v>3330</v>
      </c>
      <c r="F80" s="563" t="s">
        <v>2834</v>
      </c>
      <c r="G80" s="564"/>
      <c r="H80" s="348">
        <f>IF('CE sintesi'!H80=0,"",'CE sintesi'!H80)</f>
        <v>45000</v>
      </c>
      <c r="I80" s="348">
        <f>IF('CE sintesi'!I80=0,"",'CE sintesi'!I80)</f>
        <v>45000</v>
      </c>
      <c r="J80" s="349" t="str">
        <f>IF('CE sintesi'!J80=0,"",'CE sintesi'!J80)</f>
        <v/>
      </c>
      <c r="K80" s="350" t="str">
        <f>IF('CE sintesi'!K80=0,"",'CE sintesi'!K80)</f>
        <v/>
      </c>
      <c r="L80" s="332"/>
      <c r="M80" s="351">
        <f>IF('CE sintesi'!M80=0,"",'CE sintesi'!M80)</f>
        <v>-61386.31</v>
      </c>
    </row>
    <row r="81" spans="1:13" s="134" customFormat="1" collapsed="1">
      <c r="A81" s="332"/>
      <c r="B81" s="380"/>
      <c r="C81" s="339" t="s">
        <v>3379</v>
      </c>
      <c r="D81" s="558" t="s">
        <v>2835</v>
      </c>
      <c r="E81" s="558"/>
      <c r="F81" s="558"/>
      <c r="G81" s="559"/>
      <c r="H81" s="340">
        <f>IF('CE sintesi'!H81=0,"",'CE sintesi'!H81)</f>
        <v>1042000</v>
      </c>
      <c r="I81" s="340">
        <f>IF('CE sintesi'!I81=0,"",'CE sintesi'!I81)</f>
        <v>573078.67000000004</v>
      </c>
      <c r="J81" s="341">
        <f>IF('CE sintesi'!J81=0,"",'CE sintesi'!J81)</f>
        <v>468921.32999999996</v>
      </c>
      <c r="K81" s="342">
        <f>IF('CE sintesi'!K81=0,"",'CE sintesi'!K81)</f>
        <v>0.81824949094685362</v>
      </c>
      <c r="L81" s="337"/>
      <c r="M81" s="343">
        <f>IF('CE sintesi'!M81=0,"",'CE sintesi'!M81)</f>
        <v>29394398.039999999</v>
      </c>
    </row>
    <row r="82" spans="1:13" s="110" customFormat="1" hidden="1" outlineLevel="1">
      <c r="A82" s="332" t="s">
        <v>3381</v>
      </c>
      <c r="B82" s="380"/>
      <c r="C82" s="373"/>
      <c r="D82" s="377"/>
      <c r="E82" s="345" t="s">
        <v>3328</v>
      </c>
      <c r="F82" s="563" t="s">
        <v>1840</v>
      </c>
      <c r="G82" s="564"/>
      <c r="H82" s="348">
        <f>IF('CE sintesi'!H82=0,"",'CE sintesi'!H82)</f>
        <v>710000</v>
      </c>
      <c r="I82" s="348">
        <f>IF('CE sintesi'!I82=0,"",'CE sintesi'!I82)</f>
        <v>241078.67</v>
      </c>
      <c r="J82" s="349">
        <f>IF('CE sintesi'!J82=0,"",'CE sintesi'!J82)</f>
        <v>468921.32999999996</v>
      </c>
      <c r="K82" s="350">
        <f>IF('CE sintesi'!K82=0,"",'CE sintesi'!K82)</f>
        <v>1.9450967188428572</v>
      </c>
      <c r="L82" s="332"/>
      <c r="M82" s="351">
        <f>IF('CE sintesi'!M82=0,"",'CE sintesi'!M82)</f>
        <v>26452337.149999999</v>
      </c>
    </row>
    <row r="83" spans="1:13" s="110" customFormat="1" hidden="1" outlineLevel="1">
      <c r="A83" s="332" t="s">
        <v>3382</v>
      </c>
      <c r="B83" s="380"/>
      <c r="C83" s="373"/>
      <c r="D83" s="377"/>
      <c r="E83" s="345" t="s">
        <v>3330</v>
      </c>
      <c r="F83" s="563" t="s">
        <v>2836</v>
      </c>
      <c r="G83" s="564"/>
      <c r="H83" s="348">
        <f>IF('CE sintesi'!H83=0,"",'CE sintesi'!H83)</f>
        <v>37000</v>
      </c>
      <c r="I83" s="348">
        <f>IF('CE sintesi'!I83=0,"",'CE sintesi'!I83)</f>
        <v>37000</v>
      </c>
      <c r="J83" s="349" t="str">
        <f>IF('CE sintesi'!J83=0,"",'CE sintesi'!J83)</f>
        <v/>
      </c>
      <c r="K83" s="350" t="str">
        <f>IF('CE sintesi'!K83=0,"",'CE sintesi'!K83)</f>
        <v/>
      </c>
      <c r="L83" s="332"/>
      <c r="M83" s="351">
        <f>IF('CE sintesi'!M83=0,"",'CE sintesi'!M83)</f>
        <v>25000</v>
      </c>
    </row>
    <row r="84" spans="1:13" s="110" customFormat="1" ht="30" hidden="1" customHeight="1" outlineLevel="1">
      <c r="A84" s="332" t="s">
        <v>3384</v>
      </c>
      <c r="B84" s="380"/>
      <c r="C84" s="373"/>
      <c r="D84" s="377"/>
      <c r="E84" s="345" t="s">
        <v>4087</v>
      </c>
      <c r="F84" s="563" t="s">
        <v>2837</v>
      </c>
      <c r="G84" s="564"/>
      <c r="H84" s="348" t="str">
        <f>IF('CE sintesi'!H84=0,"",'CE sintesi'!H84)</f>
        <v/>
      </c>
      <c r="I84" s="348" t="str">
        <f>IF('CE sintesi'!I84=0,"",'CE sintesi'!I84)</f>
        <v/>
      </c>
      <c r="J84" s="349" t="str">
        <f>IF('CE sintesi'!J84=0,"",'CE sintesi'!J84)</f>
        <v/>
      </c>
      <c r="K84" s="350" t="str">
        <f>IF('CE sintesi'!K84=0,"",'CE sintesi'!K84)</f>
        <v xml:space="preserve">-    </v>
      </c>
      <c r="L84" s="332"/>
      <c r="M84" s="351" t="str">
        <f>IF('CE sintesi'!M84=0,"",'CE sintesi'!M84)</f>
        <v/>
      </c>
    </row>
    <row r="85" spans="1:13" s="110" customFormat="1" hidden="1" outlineLevel="1">
      <c r="A85" s="332" t="s">
        <v>3386</v>
      </c>
      <c r="B85" s="380"/>
      <c r="C85" s="373"/>
      <c r="D85" s="377"/>
      <c r="E85" s="345" t="s">
        <v>4095</v>
      </c>
      <c r="F85" s="563" t="s">
        <v>1842</v>
      </c>
      <c r="G85" s="564"/>
      <c r="H85" s="348">
        <f>IF('CE sintesi'!H85=0,"",'CE sintesi'!H85)</f>
        <v>295000</v>
      </c>
      <c r="I85" s="348">
        <f>IF('CE sintesi'!I85=0,"",'CE sintesi'!I85)</f>
        <v>295000</v>
      </c>
      <c r="J85" s="349" t="str">
        <f>IF('CE sintesi'!J85=0,"",'CE sintesi'!J85)</f>
        <v/>
      </c>
      <c r="K85" s="350" t="str">
        <f>IF('CE sintesi'!K85=0,"",'CE sintesi'!K85)</f>
        <v/>
      </c>
      <c r="L85" s="332"/>
      <c r="M85" s="351">
        <f>IF('CE sintesi'!M85=0,"",'CE sintesi'!M85)</f>
        <v>2917060.8899999997</v>
      </c>
    </row>
    <row r="86" spans="1:13" s="134" customFormat="1" collapsed="1">
      <c r="A86" s="332"/>
      <c r="B86" s="364"/>
      <c r="C86" s="365" t="s">
        <v>2838</v>
      </c>
      <c r="D86" s="365"/>
      <c r="E86" s="365"/>
      <c r="F86" s="365"/>
      <c r="G86" s="366"/>
      <c r="H86" s="367">
        <f>IF('CE sintesi'!H86=0,"",'CE sintesi'!H86)</f>
        <v>1299762676</v>
      </c>
      <c r="I86" s="367">
        <f>IF('CE sintesi'!I86=0,"",'CE sintesi'!I86)</f>
        <v>1282023968.8000002</v>
      </c>
      <c r="J86" s="368">
        <f>IF('CE sintesi'!J86=0,"",'CE sintesi'!J86)</f>
        <v>17738707.199999809</v>
      </c>
      <c r="K86" s="369">
        <f>IF('CE sintesi'!K86=0,"",'CE sintesi'!K86)</f>
        <v>1.3836486393155028E-2</v>
      </c>
      <c r="L86" s="337"/>
      <c r="M86" s="370">
        <f>IF('CE sintesi'!M86=0,"",'CE sintesi'!M86)</f>
        <v>1253340425.9400003</v>
      </c>
    </row>
    <row r="87" spans="1:13" s="110" customFormat="1" ht="15.75" thickBot="1">
      <c r="A87" s="332"/>
      <c r="B87" s="380"/>
      <c r="C87" s="345"/>
      <c r="D87" s="377"/>
      <c r="E87" s="374"/>
      <c r="F87" s="377"/>
      <c r="G87" s="378"/>
      <c r="H87" s="348" t="str">
        <f>IF('CE sintesi'!H87=0,"",'CE sintesi'!H87)</f>
        <v/>
      </c>
      <c r="I87" s="348" t="str">
        <f>IF('CE sintesi'!I87=0,"",'CE sintesi'!I87)</f>
        <v/>
      </c>
      <c r="J87" s="349" t="str">
        <f>IF('CE sintesi'!J87=0,"",'CE sintesi'!J87)</f>
        <v/>
      </c>
      <c r="K87" s="350" t="str">
        <f>IF('CE sintesi'!K87=0,"",'CE sintesi'!K87)</f>
        <v/>
      </c>
      <c r="L87" s="332"/>
      <c r="M87" s="351" t="str">
        <f>IF('CE sintesi'!M87=0,"",'CE sintesi'!M87)</f>
        <v/>
      </c>
    </row>
    <row r="88" spans="1:13" s="136" customFormat="1" ht="16.5" thickTop="1" thickBot="1">
      <c r="A88" s="381"/>
      <c r="B88" s="560" t="s">
        <v>2839</v>
      </c>
      <c r="C88" s="561"/>
      <c r="D88" s="561"/>
      <c r="E88" s="561"/>
      <c r="F88" s="561"/>
      <c r="G88" s="562"/>
      <c r="H88" s="385">
        <f>IF('CE sintesi'!H88=0,"",'CE sintesi'!H88)</f>
        <v>39157500</v>
      </c>
      <c r="I88" s="385">
        <f>IF('CE sintesi'!I88=0,"",'CE sintesi'!I88)</f>
        <v>47890922.779999971</v>
      </c>
      <c r="J88" s="386">
        <f>IF('CE sintesi'!J88=0,"",'CE sintesi'!J88)</f>
        <v>-8733422.7799999714</v>
      </c>
      <c r="K88" s="387">
        <f>IF('CE sintesi'!K88=0,"",'CE sintesi'!K88)</f>
        <v>-0.18236071207312779</v>
      </c>
      <c r="L88" s="388"/>
      <c r="M88" s="389">
        <f>IF('CE sintesi'!M88=0,"",'CE sintesi'!M88)</f>
        <v>41041376.809999466</v>
      </c>
    </row>
    <row r="89" spans="1:13" s="136" customFormat="1" ht="15.75" thickTop="1">
      <c r="A89" s="381"/>
      <c r="B89" s="390"/>
      <c r="C89" s="391"/>
      <c r="D89" s="391"/>
      <c r="E89" s="392"/>
      <c r="F89" s="393"/>
      <c r="G89" s="394"/>
      <c r="H89" s="395" t="str">
        <f>IF('CE sintesi'!H89=0,"",'CE sintesi'!H89)</f>
        <v/>
      </c>
      <c r="I89" s="395" t="str">
        <f>IF('CE sintesi'!I89=0,"",'CE sintesi'!I89)</f>
        <v/>
      </c>
      <c r="J89" s="396" t="str">
        <f>IF('CE sintesi'!J89=0,"",'CE sintesi'!J89)</f>
        <v/>
      </c>
      <c r="K89" s="397" t="str">
        <f>IF('CE sintesi'!K89=0,"",'CE sintesi'!K89)</f>
        <v/>
      </c>
      <c r="L89" s="388"/>
      <c r="M89" s="398" t="str">
        <f>IF('CE sintesi'!M89=0,"",'CE sintesi'!M89)</f>
        <v/>
      </c>
    </row>
    <row r="90" spans="1:13" s="134" customFormat="1">
      <c r="A90" s="332"/>
      <c r="B90" s="338" t="s">
        <v>2698</v>
      </c>
      <c r="C90" s="565" t="s">
        <v>1843</v>
      </c>
      <c r="D90" s="565"/>
      <c r="E90" s="565"/>
      <c r="F90" s="565"/>
      <c r="G90" s="566"/>
      <c r="H90" s="340" t="str">
        <f>IF('CE sintesi'!H90=0,"",'CE sintesi'!H90)</f>
        <v/>
      </c>
      <c r="I90" s="340" t="str">
        <f>IF('CE sintesi'!I90=0,"",'CE sintesi'!I90)</f>
        <v/>
      </c>
      <c r="J90" s="341" t="str">
        <f>IF('CE sintesi'!J90=0,"",'CE sintesi'!J90)</f>
        <v/>
      </c>
      <c r="K90" s="342" t="str">
        <f>IF('CE sintesi'!K90=0,"",'CE sintesi'!K90)</f>
        <v/>
      </c>
      <c r="L90" s="337"/>
      <c r="M90" s="343" t="str">
        <f>IF('CE sintesi'!M90=0,"",'CE sintesi'!M90)</f>
        <v/>
      </c>
    </row>
    <row r="91" spans="1:13" s="134" customFormat="1">
      <c r="A91" s="332" t="s">
        <v>3389</v>
      </c>
      <c r="B91" s="363"/>
      <c r="C91" s="339" t="s">
        <v>3326</v>
      </c>
      <c r="D91" s="558" t="s">
        <v>2840</v>
      </c>
      <c r="E91" s="558"/>
      <c r="F91" s="558"/>
      <c r="G91" s="559"/>
      <c r="H91" s="340">
        <f>IF('CE sintesi'!H91=0,"",'CE sintesi'!H91)</f>
        <v>15000</v>
      </c>
      <c r="I91" s="340">
        <f>IF('CE sintesi'!I91=0,"",'CE sintesi'!I91)</f>
        <v>18000</v>
      </c>
      <c r="J91" s="341">
        <f>IF('CE sintesi'!J91=0,"",'CE sintesi'!J91)</f>
        <v>-3000</v>
      </c>
      <c r="K91" s="342">
        <f>IF('CE sintesi'!K91=0,"",'CE sintesi'!K91)</f>
        <v>-0.16666666666666666</v>
      </c>
      <c r="L91" s="337"/>
      <c r="M91" s="343">
        <f>IF('CE sintesi'!M91=0,"",'CE sintesi'!M91)</f>
        <v>38880.939999999995</v>
      </c>
    </row>
    <row r="92" spans="1:13" s="134" customFormat="1">
      <c r="A92" s="332" t="s">
        <v>3391</v>
      </c>
      <c r="B92" s="363"/>
      <c r="C92" s="339" t="s">
        <v>3335</v>
      </c>
      <c r="D92" s="558" t="s">
        <v>2841</v>
      </c>
      <c r="E92" s="558"/>
      <c r="F92" s="558"/>
      <c r="G92" s="559"/>
      <c r="H92" s="340">
        <f>IF('CE sintesi'!H92=0,"",'CE sintesi'!H92)</f>
        <v>101000</v>
      </c>
      <c r="I92" s="340">
        <f>IF('CE sintesi'!I92=0,"",'CE sintesi'!I92)</f>
        <v>83556.08</v>
      </c>
      <c r="J92" s="341">
        <f>IF('CE sintesi'!J92=0,"",'CE sintesi'!J92)</f>
        <v>17443.919999999998</v>
      </c>
      <c r="K92" s="342">
        <f>IF('CE sintesi'!K92=0,"",'CE sintesi'!K92)</f>
        <v>0.20876900879026394</v>
      </c>
      <c r="L92" s="337"/>
      <c r="M92" s="343">
        <f>IF('CE sintesi'!M92=0,"",'CE sintesi'!M92)</f>
        <v>3257.9999999999995</v>
      </c>
    </row>
    <row r="93" spans="1:13" s="134" customFormat="1">
      <c r="A93" s="332"/>
      <c r="B93" s="364"/>
      <c r="C93" s="365" t="s">
        <v>2842</v>
      </c>
      <c r="D93" s="365"/>
      <c r="E93" s="365"/>
      <c r="F93" s="365"/>
      <c r="G93" s="366"/>
      <c r="H93" s="367">
        <f>IF('CE sintesi'!H93=0,"",'CE sintesi'!H93)</f>
        <v>-86000</v>
      </c>
      <c r="I93" s="367">
        <f>IF('CE sintesi'!I93=0,"",'CE sintesi'!I93)</f>
        <v>-65556.08</v>
      </c>
      <c r="J93" s="368">
        <f>IF('CE sintesi'!J93=0,"",'CE sintesi'!J93)</f>
        <v>-20443.919999999998</v>
      </c>
      <c r="K93" s="369">
        <f>IF('CE sintesi'!K93=0,"",'CE sintesi'!K93)</f>
        <v>0.31185391194836537</v>
      </c>
      <c r="L93" s="337"/>
      <c r="M93" s="370">
        <f>IF('CE sintesi'!M93=0,"",'CE sintesi'!M93)</f>
        <v>35622.939999999995</v>
      </c>
    </row>
    <row r="94" spans="1:13" s="110" customFormat="1">
      <c r="A94" s="332"/>
      <c r="B94" s="371"/>
      <c r="C94" s="345"/>
      <c r="D94" s="377"/>
      <c r="E94" s="372"/>
      <c r="F94" s="377"/>
      <c r="G94" s="378"/>
      <c r="H94" s="348" t="str">
        <f>IF('CE sintesi'!H94=0,"",'CE sintesi'!H94)</f>
        <v/>
      </c>
      <c r="I94" s="348" t="str">
        <f>IF('CE sintesi'!I94=0,"",'CE sintesi'!I94)</f>
        <v/>
      </c>
      <c r="J94" s="349" t="str">
        <f>IF('CE sintesi'!J94=0,"",'CE sintesi'!J94)</f>
        <v/>
      </c>
      <c r="K94" s="350" t="str">
        <f>IF('CE sintesi'!K94=0,"",'CE sintesi'!K94)</f>
        <v/>
      </c>
      <c r="L94" s="332"/>
      <c r="M94" s="351" t="str">
        <f>IF('CE sintesi'!M94=0,"",'CE sintesi'!M94)</f>
        <v/>
      </c>
    </row>
    <row r="95" spans="1:13" s="134" customFormat="1">
      <c r="A95" s="332"/>
      <c r="B95" s="338" t="s">
        <v>2800</v>
      </c>
      <c r="C95" s="565" t="s">
        <v>1845</v>
      </c>
      <c r="D95" s="565"/>
      <c r="E95" s="565"/>
      <c r="F95" s="565"/>
      <c r="G95" s="566"/>
      <c r="H95" s="340" t="str">
        <f>IF('CE sintesi'!H95=0,"",'CE sintesi'!H95)</f>
        <v/>
      </c>
      <c r="I95" s="340" t="str">
        <f>IF('CE sintesi'!I95=0,"",'CE sintesi'!I95)</f>
        <v/>
      </c>
      <c r="J95" s="341" t="str">
        <f>IF('CE sintesi'!J95=0,"",'CE sintesi'!J95)</f>
        <v/>
      </c>
      <c r="K95" s="342" t="str">
        <f>IF('CE sintesi'!K95=0,"",'CE sintesi'!K95)</f>
        <v/>
      </c>
      <c r="L95" s="337"/>
      <c r="M95" s="343" t="str">
        <f>IF('CE sintesi'!M95=0,"",'CE sintesi'!M95)</f>
        <v/>
      </c>
    </row>
    <row r="96" spans="1:13" s="134" customFormat="1">
      <c r="A96" s="332" t="s">
        <v>985</v>
      </c>
      <c r="B96" s="363"/>
      <c r="C96" s="339" t="s">
        <v>3326</v>
      </c>
      <c r="D96" s="558" t="s">
        <v>1847</v>
      </c>
      <c r="E96" s="558"/>
      <c r="F96" s="558"/>
      <c r="G96" s="559"/>
      <c r="H96" s="340" t="str">
        <f>IF('CE sintesi'!H96=0,"",'CE sintesi'!H96)</f>
        <v/>
      </c>
      <c r="I96" s="340" t="str">
        <f>IF('CE sintesi'!I96=0,"",'CE sintesi'!I96)</f>
        <v/>
      </c>
      <c r="J96" s="341" t="str">
        <f>IF('CE sintesi'!J96=0,"",'CE sintesi'!J96)</f>
        <v/>
      </c>
      <c r="K96" s="342" t="str">
        <f>IF('CE sintesi'!K96=0,"",'CE sintesi'!K96)</f>
        <v xml:space="preserve">-    </v>
      </c>
      <c r="L96" s="337"/>
      <c r="M96" s="343">
        <f>IF('CE sintesi'!M96=0,"",'CE sintesi'!M96)</f>
        <v>22457.85</v>
      </c>
    </row>
    <row r="97" spans="1:13" s="134" customFormat="1">
      <c r="A97" s="332" t="s">
        <v>2215</v>
      </c>
      <c r="B97" s="363"/>
      <c r="C97" s="339" t="s">
        <v>3335</v>
      </c>
      <c r="D97" s="558" t="s">
        <v>1848</v>
      </c>
      <c r="E97" s="558"/>
      <c r="F97" s="558"/>
      <c r="G97" s="559"/>
      <c r="H97" s="340" t="str">
        <f>IF('CE sintesi'!H97=0,"",'CE sintesi'!H97)</f>
        <v/>
      </c>
      <c r="I97" s="340" t="str">
        <f>IF('CE sintesi'!I97=0,"",'CE sintesi'!I97)</f>
        <v/>
      </c>
      <c r="J97" s="341" t="str">
        <f>IF('CE sintesi'!J97=0,"",'CE sintesi'!J97)</f>
        <v/>
      </c>
      <c r="K97" s="342" t="str">
        <f>IF('CE sintesi'!K97=0,"",'CE sintesi'!K97)</f>
        <v xml:space="preserve">-    </v>
      </c>
      <c r="L97" s="337"/>
      <c r="M97" s="343" t="str">
        <f>IF('CE sintesi'!M97=0,"",'CE sintesi'!M97)</f>
        <v/>
      </c>
    </row>
    <row r="98" spans="1:13" s="134" customFormat="1">
      <c r="A98" s="332"/>
      <c r="B98" s="364"/>
      <c r="C98" s="365" t="s">
        <v>2843</v>
      </c>
      <c r="D98" s="365"/>
      <c r="E98" s="365"/>
      <c r="F98" s="365"/>
      <c r="G98" s="366"/>
      <c r="H98" s="367" t="str">
        <f>IF('CE sintesi'!H98=0,"",'CE sintesi'!H98)</f>
        <v/>
      </c>
      <c r="I98" s="367" t="str">
        <f>IF('CE sintesi'!I98=0,"",'CE sintesi'!I98)</f>
        <v/>
      </c>
      <c r="J98" s="368" t="str">
        <f>IF('CE sintesi'!J98=0,"",'CE sintesi'!J98)</f>
        <v/>
      </c>
      <c r="K98" s="369" t="str">
        <f>IF('CE sintesi'!K98=0,"",'CE sintesi'!K98)</f>
        <v xml:space="preserve">-    </v>
      </c>
      <c r="L98" s="337"/>
      <c r="M98" s="370">
        <f>IF('CE sintesi'!M98=0,"",'CE sintesi'!M98)</f>
        <v>22457.85</v>
      </c>
    </row>
    <row r="99" spans="1:13" s="110" customFormat="1">
      <c r="A99" s="332"/>
      <c r="B99" s="371"/>
      <c r="C99" s="345"/>
      <c r="D99" s="374"/>
      <c r="E99" s="372"/>
      <c r="F99" s="346"/>
      <c r="G99" s="347"/>
      <c r="H99" s="348" t="str">
        <f>IF('CE sintesi'!H99=0,"",'CE sintesi'!H99)</f>
        <v/>
      </c>
      <c r="I99" s="348" t="str">
        <f>IF('CE sintesi'!I99=0,"",'CE sintesi'!I99)</f>
        <v/>
      </c>
      <c r="J99" s="349" t="str">
        <f>IF('CE sintesi'!J99=0,"",'CE sintesi'!J99)</f>
        <v/>
      </c>
      <c r="K99" s="350" t="str">
        <f>IF('CE sintesi'!K99=0,"",'CE sintesi'!K99)</f>
        <v/>
      </c>
      <c r="L99" s="332"/>
      <c r="M99" s="351" t="str">
        <f>IF('CE sintesi'!M99=0,"",'CE sintesi'!M99)</f>
        <v/>
      </c>
    </row>
    <row r="100" spans="1:13" s="134" customFormat="1">
      <c r="A100" s="332"/>
      <c r="B100" s="338" t="s">
        <v>1849</v>
      </c>
      <c r="C100" s="565" t="s">
        <v>1850</v>
      </c>
      <c r="D100" s="565"/>
      <c r="E100" s="565"/>
      <c r="F100" s="565"/>
      <c r="G100" s="566"/>
      <c r="H100" s="340" t="str">
        <f>IF('CE sintesi'!H100=0,"",'CE sintesi'!H100)</f>
        <v/>
      </c>
      <c r="I100" s="340" t="str">
        <f>IF('CE sintesi'!I100=0,"",'CE sintesi'!I100)</f>
        <v/>
      </c>
      <c r="J100" s="341" t="str">
        <f>IF('CE sintesi'!J100=0,"",'CE sintesi'!J100)</f>
        <v/>
      </c>
      <c r="K100" s="342" t="str">
        <f>IF('CE sintesi'!K100=0,"",'CE sintesi'!K100)</f>
        <v/>
      </c>
      <c r="L100" s="337"/>
      <c r="M100" s="343" t="str">
        <f>IF('CE sintesi'!M100=0,"",'CE sintesi'!M100)</f>
        <v/>
      </c>
    </row>
    <row r="101" spans="1:13" s="134" customFormat="1">
      <c r="A101" s="332"/>
      <c r="B101" s="363"/>
      <c r="C101" s="339" t="s">
        <v>3326</v>
      </c>
      <c r="D101" s="558" t="s">
        <v>2844</v>
      </c>
      <c r="E101" s="558"/>
      <c r="F101" s="558"/>
      <c r="G101" s="559"/>
      <c r="H101" s="340">
        <f>IF('CE sintesi'!H101=0,"",'CE sintesi'!H101)</f>
        <v>16000</v>
      </c>
      <c r="I101" s="340">
        <f>IF('CE sintesi'!I101=0,"",'CE sintesi'!I101)</f>
        <v>2637455.7500000005</v>
      </c>
      <c r="J101" s="341">
        <f>IF('CE sintesi'!J101=0,"",'CE sintesi'!J101)</f>
        <v>-2621455.7500000005</v>
      </c>
      <c r="K101" s="342">
        <f>IF('CE sintesi'!K101=0,"",'CE sintesi'!K101)</f>
        <v>-0.99393354751070229</v>
      </c>
      <c r="L101" s="337"/>
      <c r="M101" s="343">
        <f>IF('CE sintesi'!M101=0,"",'CE sintesi'!M101)</f>
        <v>10590688.199999997</v>
      </c>
    </row>
    <row r="102" spans="1:13" s="110" customFormat="1" hidden="1" outlineLevel="1">
      <c r="A102" s="332" t="s">
        <v>6</v>
      </c>
      <c r="B102" s="371"/>
      <c r="C102" s="373"/>
      <c r="D102" s="377"/>
      <c r="E102" s="345" t="s">
        <v>3328</v>
      </c>
      <c r="F102" s="563" t="s">
        <v>2845</v>
      </c>
      <c r="G102" s="564"/>
      <c r="H102" s="348" t="str">
        <f>IF('CE sintesi'!H102=0,"",'CE sintesi'!H102)</f>
        <v/>
      </c>
      <c r="I102" s="348" t="str">
        <f>IF('CE sintesi'!I102=0,"",'CE sintesi'!I102)</f>
        <v/>
      </c>
      <c r="J102" s="349" t="str">
        <f>IF('CE sintesi'!J102=0,"",'CE sintesi'!J102)</f>
        <v/>
      </c>
      <c r="K102" s="350" t="str">
        <f>IF('CE sintesi'!K102=0,"",'CE sintesi'!K102)</f>
        <v xml:space="preserve">-    </v>
      </c>
      <c r="L102" s="332"/>
      <c r="M102" s="351" t="str">
        <f>IF('CE sintesi'!M102=0,"",'CE sintesi'!M102)</f>
        <v/>
      </c>
    </row>
    <row r="103" spans="1:13" s="110" customFormat="1" hidden="1" outlineLevel="1">
      <c r="A103" s="332" t="s">
        <v>954</v>
      </c>
      <c r="B103" s="371"/>
      <c r="C103" s="373"/>
      <c r="D103" s="377"/>
      <c r="E103" s="345" t="s">
        <v>3330</v>
      </c>
      <c r="F103" s="563" t="s">
        <v>2846</v>
      </c>
      <c r="G103" s="564"/>
      <c r="H103" s="348">
        <f>IF('CE sintesi'!H103=0,"",'CE sintesi'!H103)</f>
        <v>16000</v>
      </c>
      <c r="I103" s="348">
        <f>IF('CE sintesi'!I103=0,"",'CE sintesi'!I103)</f>
        <v>2637455.7500000005</v>
      </c>
      <c r="J103" s="349">
        <f>IF('CE sintesi'!J103=0,"",'CE sintesi'!J103)</f>
        <v>-2621455.7500000005</v>
      </c>
      <c r="K103" s="350">
        <f>IF('CE sintesi'!K103=0,"",'CE sintesi'!K103)</f>
        <v>-0.99393354751070229</v>
      </c>
      <c r="L103" s="332"/>
      <c r="M103" s="351">
        <f>IF('CE sintesi'!M103=0,"",'CE sintesi'!M103)</f>
        <v>10590688.199999997</v>
      </c>
    </row>
    <row r="104" spans="1:13" s="134" customFormat="1" collapsed="1">
      <c r="A104" s="332"/>
      <c r="B104" s="363"/>
      <c r="C104" s="339" t="s">
        <v>3335</v>
      </c>
      <c r="D104" s="558" t="s">
        <v>2847</v>
      </c>
      <c r="E104" s="558"/>
      <c r="F104" s="558"/>
      <c r="G104" s="559"/>
      <c r="H104" s="340">
        <f>IF('CE sintesi'!H104=0,"",'CE sintesi'!H104)</f>
        <v>256500</v>
      </c>
      <c r="I104" s="340">
        <f>IF('CE sintesi'!I104=0,"",'CE sintesi'!I104)</f>
        <v>3703338.02</v>
      </c>
      <c r="J104" s="341">
        <f>IF('CE sintesi'!J104=0,"",'CE sintesi'!J104)</f>
        <v>-3446838.02</v>
      </c>
      <c r="K104" s="342">
        <f>IF('CE sintesi'!K104=0,"",'CE sintesi'!K104)</f>
        <v>-0.93073816146007649</v>
      </c>
      <c r="L104" s="337"/>
      <c r="M104" s="343">
        <f>IF('CE sintesi'!M104=0,"",'CE sintesi'!M104)</f>
        <v>1824275.8099999998</v>
      </c>
    </row>
    <row r="105" spans="1:13" s="110" customFormat="1" hidden="1" outlineLevel="1">
      <c r="A105" s="332" t="s">
        <v>2238</v>
      </c>
      <c r="B105" s="371"/>
      <c r="C105" s="373"/>
      <c r="D105" s="377"/>
      <c r="E105" s="345" t="s">
        <v>3328</v>
      </c>
      <c r="F105" s="563" t="s">
        <v>2848</v>
      </c>
      <c r="G105" s="564"/>
      <c r="H105" s="348">
        <f>IF('CE sintesi'!H105=0,"",'CE sintesi'!H105)</f>
        <v>72000</v>
      </c>
      <c r="I105" s="348">
        <f>IF('CE sintesi'!I105=0,"",'CE sintesi'!I105)</f>
        <v>72000</v>
      </c>
      <c r="J105" s="349" t="str">
        <f>IF('CE sintesi'!J105=0,"",'CE sintesi'!J105)</f>
        <v/>
      </c>
      <c r="K105" s="350" t="str">
        <f>IF('CE sintesi'!K105=0,"",'CE sintesi'!K105)</f>
        <v/>
      </c>
      <c r="L105" s="332"/>
      <c r="M105" s="351">
        <f>IF('CE sintesi'!M105=0,"",'CE sintesi'!M105)</f>
        <v>72105.83</v>
      </c>
    </row>
    <row r="106" spans="1:13" s="110" customFormat="1" hidden="1" outlineLevel="1">
      <c r="A106" s="332" t="s">
        <v>2188</v>
      </c>
      <c r="B106" s="371"/>
      <c r="C106" s="373"/>
      <c r="D106" s="377"/>
      <c r="E106" s="345" t="s">
        <v>3330</v>
      </c>
      <c r="F106" s="563" t="s">
        <v>2849</v>
      </c>
      <c r="G106" s="564"/>
      <c r="H106" s="348">
        <f>IF('CE sintesi'!H106=0,"",'CE sintesi'!H106)</f>
        <v>184500</v>
      </c>
      <c r="I106" s="348">
        <f>IF('CE sintesi'!I106=0,"",'CE sintesi'!I106)</f>
        <v>3631338.02</v>
      </c>
      <c r="J106" s="349">
        <f>IF('CE sintesi'!J106=0,"",'CE sintesi'!J106)</f>
        <v>-3446838.02</v>
      </c>
      <c r="K106" s="350">
        <f>IF('CE sintesi'!K106=0,"",'CE sintesi'!K106)</f>
        <v>-0.94919228147205092</v>
      </c>
      <c r="L106" s="332"/>
      <c r="M106" s="351">
        <f>IF('CE sintesi'!M106=0,"",'CE sintesi'!M106)</f>
        <v>1752169.9799999997</v>
      </c>
    </row>
    <row r="107" spans="1:13" s="134" customFormat="1" collapsed="1">
      <c r="A107" s="332"/>
      <c r="B107" s="364"/>
      <c r="C107" s="365" t="s">
        <v>2850</v>
      </c>
      <c r="D107" s="365"/>
      <c r="E107" s="365"/>
      <c r="F107" s="365"/>
      <c r="G107" s="366"/>
      <c r="H107" s="367">
        <f>IF('CE sintesi'!H107=0,"",'CE sintesi'!H107)</f>
        <v>-240500</v>
      </c>
      <c r="I107" s="367">
        <f>IF('CE sintesi'!I107=0,"",'CE sintesi'!I107)</f>
        <v>-1065882.2699999996</v>
      </c>
      <c r="J107" s="368">
        <f>IF('CE sintesi'!J107=0,"",'CE sintesi'!J107)</f>
        <v>825382.26999999955</v>
      </c>
      <c r="K107" s="369">
        <f>IF('CE sintesi'!K107=0,"",'CE sintesi'!K107)</f>
        <v>-0.77436532460569019</v>
      </c>
      <c r="L107" s="337"/>
      <c r="M107" s="370">
        <f>IF('CE sintesi'!M107=0,"",'CE sintesi'!M107)</f>
        <v>8766412.3899999969</v>
      </c>
    </row>
    <row r="108" spans="1:13" s="110" customFormat="1" ht="15.75" thickBot="1">
      <c r="A108" s="332"/>
      <c r="B108" s="380"/>
      <c r="C108" s="345"/>
      <c r="D108" s="377"/>
      <c r="E108" s="374"/>
      <c r="F108" s="377"/>
      <c r="G108" s="378"/>
      <c r="H108" s="348" t="str">
        <f>IF('CE sintesi'!H108=0,"",'CE sintesi'!H108)</f>
        <v/>
      </c>
      <c r="I108" s="348" t="str">
        <f>IF('CE sintesi'!I108=0,"",'CE sintesi'!I108)</f>
        <v/>
      </c>
      <c r="J108" s="349" t="str">
        <f>IF('CE sintesi'!J108=0,"",'CE sintesi'!J108)</f>
        <v/>
      </c>
      <c r="K108" s="350" t="str">
        <f>IF('CE sintesi'!K108=0,"",'CE sintesi'!K108)</f>
        <v/>
      </c>
      <c r="L108" s="332"/>
      <c r="M108" s="351" t="str">
        <f>IF('CE sintesi'!M108=0,"",'CE sintesi'!M108)</f>
        <v/>
      </c>
    </row>
    <row r="109" spans="1:13" s="136" customFormat="1" ht="16.5" thickTop="1" thickBot="1">
      <c r="A109" s="381"/>
      <c r="B109" s="382" t="s">
        <v>2851</v>
      </c>
      <c r="C109" s="383"/>
      <c r="D109" s="383"/>
      <c r="E109" s="383"/>
      <c r="F109" s="383"/>
      <c r="G109" s="384"/>
      <c r="H109" s="385">
        <f>IF('CE sintesi'!H109=0,"",'CE sintesi'!H109)</f>
        <v>38831000</v>
      </c>
      <c r="I109" s="385">
        <f>IF('CE sintesi'!I109=0,"",'CE sintesi'!I109)</f>
        <v>46759484.429999977</v>
      </c>
      <c r="J109" s="386">
        <f>IF('CE sintesi'!J109=0,"",'CE sintesi'!J109)</f>
        <v>-7928484.4299999774</v>
      </c>
      <c r="K109" s="387">
        <f>IF('CE sintesi'!K109=0,"",'CE sintesi'!K109)</f>
        <v>-0.16955885050163674</v>
      </c>
      <c r="L109" s="388"/>
      <c r="M109" s="389">
        <f>IF('CE sintesi'!M109=0,"",'CE sintesi'!M109)</f>
        <v>49865869.989999458</v>
      </c>
    </row>
    <row r="110" spans="1:13" s="136" customFormat="1" ht="15.75" thickTop="1">
      <c r="A110" s="381"/>
      <c r="B110" s="390"/>
      <c r="C110" s="391"/>
      <c r="D110" s="391"/>
      <c r="E110" s="392"/>
      <c r="F110" s="393"/>
      <c r="G110" s="394"/>
      <c r="H110" s="395" t="str">
        <f>IF('CE sintesi'!H110=0,"",'CE sintesi'!H110)</f>
        <v/>
      </c>
      <c r="I110" s="395" t="str">
        <f>IF('CE sintesi'!I110=0,"",'CE sintesi'!I110)</f>
        <v/>
      </c>
      <c r="J110" s="396" t="str">
        <f>IF('CE sintesi'!J110=0,"",'CE sintesi'!J110)</f>
        <v/>
      </c>
      <c r="K110" s="397" t="str">
        <f>IF('CE sintesi'!K110=0,"",'CE sintesi'!K110)</f>
        <v/>
      </c>
      <c r="L110" s="388"/>
      <c r="M110" s="398" t="str">
        <f>IF('CE sintesi'!M110=0,"",'CE sintesi'!M110)</f>
        <v/>
      </c>
    </row>
    <row r="111" spans="1:13" s="134" customFormat="1">
      <c r="A111" s="332"/>
      <c r="B111" s="338" t="s">
        <v>3399</v>
      </c>
      <c r="C111" s="565" t="s">
        <v>2852</v>
      </c>
      <c r="D111" s="565"/>
      <c r="E111" s="565"/>
      <c r="F111" s="565"/>
      <c r="G111" s="566"/>
      <c r="H111" s="340" t="str">
        <f>IF('CE sintesi'!H111=0,"",'CE sintesi'!H111)</f>
        <v/>
      </c>
      <c r="I111" s="340" t="str">
        <f>IF('CE sintesi'!I111=0,"",'CE sintesi'!I111)</f>
        <v/>
      </c>
      <c r="J111" s="341" t="str">
        <f>IF('CE sintesi'!J111=0,"",'CE sintesi'!J111)</f>
        <v/>
      </c>
      <c r="K111" s="342" t="str">
        <f>IF('CE sintesi'!K111=0,"",'CE sintesi'!K111)</f>
        <v/>
      </c>
      <c r="L111" s="337"/>
      <c r="M111" s="343" t="str">
        <f>IF('CE sintesi'!M111=0,"",'CE sintesi'!M111)</f>
        <v/>
      </c>
    </row>
    <row r="112" spans="1:13" s="134" customFormat="1">
      <c r="A112" s="332"/>
      <c r="B112" s="363"/>
      <c r="C112" s="339" t="s">
        <v>3326</v>
      </c>
      <c r="D112" s="558" t="s">
        <v>2257</v>
      </c>
      <c r="E112" s="558"/>
      <c r="F112" s="558"/>
      <c r="G112" s="559"/>
      <c r="H112" s="340">
        <f>IF('CE sintesi'!H112=0,"",'CE sintesi'!H112)</f>
        <v>38831000</v>
      </c>
      <c r="I112" s="340">
        <f>IF('CE sintesi'!I112=0,"",'CE sintesi'!I112)</f>
        <v>38786000</v>
      </c>
      <c r="J112" s="341">
        <f>IF('CE sintesi'!J112=0,"",'CE sintesi'!J112)</f>
        <v>45000</v>
      </c>
      <c r="K112" s="342">
        <f>IF('CE sintesi'!K112=0,"",'CE sintesi'!K112)</f>
        <v>1.1602124477904398E-3</v>
      </c>
      <c r="L112" s="337"/>
      <c r="M112" s="343">
        <f>IF('CE sintesi'!M112=0,"",'CE sintesi'!M112)</f>
        <v>37174390.189999998</v>
      </c>
    </row>
    <row r="113" spans="1:13" s="110" customFormat="1" hidden="1" outlineLevel="1">
      <c r="A113" s="332" t="s">
        <v>3401</v>
      </c>
      <c r="B113" s="380"/>
      <c r="C113" s="373"/>
      <c r="D113" s="377"/>
      <c r="E113" s="345" t="s">
        <v>3328</v>
      </c>
      <c r="F113" s="563" t="s">
        <v>2853</v>
      </c>
      <c r="G113" s="564"/>
      <c r="H113" s="348">
        <f>IF('CE sintesi'!H113=0,"",'CE sintesi'!H113)</f>
        <v>38494000</v>
      </c>
      <c r="I113" s="348">
        <f>IF('CE sintesi'!I113=0,"",'CE sintesi'!I113)</f>
        <v>38449000</v>
      </c>
      <c r="J113" s="349">
        <f>IF('CE sintesi'!J113=0,"",'CE sintesi'!J113)</f>
        <v>45000</v>
      </c>
      <c r="K113" s="350">
        <f>IF('CE sintesi'!K113=0,"",'CE sintesi'!K113)</f>
        <v>1.1703815443834689E-3</v>
      </c>
      <c r="L113" s="332"/>
      <c r="M113" s="351">
        <f>IF('CE sintesi'!M113=0,"",'CE sintesi'!M113)</f>
        <v>36852647.689999998</v>
      </c>
    </row>
    <row r="114" spans="1:13" s="110" customFormat="1" ht="30" hidden="1" customHeight="1" outlineLevel="1">
      <c r="A114" s="332" t="s">
        <v>3402</v>
      </c>
      <c r="B114" s="380"/>
      <c r="C114" s="373"/>
      <c r="D114" s="377"/>
      <c r="E114" s="345" t="s">
        <v>3330</v>
      </c>
      <c r="F114" s="563" t="s">
        <v>2854</v>
      </c>
      <c r="G114" s="564"/>
      <c r="H114" s="348">
        <f>IF('CE sintesi'!H114=0,"",'CE sintesi'!H114)</f>
        <v>185000</v>
      </c>
      <c r="I114" s="348">
        <f>IF('CE sintesi'!I114=0,"",'CE sintesi'!I114)</f>
        <v>185000</v>
      </c>
      <c r="J114" s="349" t="str">
        <f>IF('CE sintesi'!J114=0,"",'CE sintesi'!J114)</f>
        <v/>
      </c>
      <c r="K114" s="350" t="str">
        <f>IF('CE sintesi'!K114=0,"",'CE sintesi'!K114)</f>
        <v/>
      </c>
      <c r="L114" s="332"/>
      <c r="M114" s="351">
        <f>IF('CE sintesi'!M114=0,"",'CE sintesi'!M114)</f>
        <v>185801.75</v>
      </c>
    </row>
    <row r="115" spans="1:13" s="110" customFormat="1" hidden="1" outlineLevel="1">
      <c r="A115" s="332" t="s">
        <v>3403</v>
      </c>
      <c r="B115" s="380"/>
      <c r="C115" s="373"/>
      <c r="D115" s="377"/>
      <c r="E115" s="345" t="s">
        <v>4087</v>
      </c>
      <c r="F115" s="563" t="s">
        <v>2855</v>
      </c>
      <c r="G115" s="564"/>
      <c r="H115" s="348">
        <f>IF('CE sintesi'!H115=0,"",'CE sintesi'!H115)</f>
        <v>152000</v>
      </c>
      <c r="I115" s="348">
        <f>IF('CE sintesi'!I115=0,"",'CE sintesi'!I115)</f>
        <v>152000</v>
      </c>
      <c r="J115" s="349" t="str">
        <f>IF('CE sintesi'!J115=0,"",'CE sintesi'!J115)</f>
        <v/>
      </c>
      <c r="K115" s="350" t="str">
        <f>IF('CE sintesi'!K115=0,"",'CE sintesi'!K115)</f>
        <v/>
      </c>
      <c r="L115" s="332"/>
      <c r="M115" s="351">
        <f>IF('CE sintesi'!M115=0,"",'CE sintesi'!M115)</f>
        <v>135940.75</v>
      </c>
    </row>
    <row r="116" spans="1:13" s="110" customFormat="1" hidden="1" outlineLevel="1">
      <c r="A116" s="332" t="s">
        <v>3404</v>
      </c>
      <c r="B116" s="380"/>
      <c r="C116" s="373"/>
      <c r="D116" s="377"/>
      <c r="E116" s="345" t="s">
        <v>4095</v>
      </c>
      <c r="F116" s="563" t="s">
        <v>2856</v>
      </c>
      <c r="G116" s="564"/>
      <c r="H116" s="348" t="str">
        <f>IF('CE sintesi'!H116=0,"",'CE sintesi'!H116)</f>
        <v/>
      </c>
      <c r="I116" s="348" t="str">
        <f>IF('CE sintesi'!I116=0,"",'CE sintesi'!I116)</f>
        <v/>
      </c>
      <c r="J116" s="349" t="str">
        <f>IF('CE sintesi'!J116=0,"",'CE sintesi'!J116)</f>
        <v/>
      </c>
      <c r="K116" s="350" t="str">
        <f>IF('CE sintesi'!K116=0,"",'CE sintesi'!K116)</f>
        <v xml:space="preserve">-    </v>
      </c>
      <c r="L116" s="332"/>
      <c r="M116" s="351" t="str">
        <f>IF('CE sintesi'!M116=0,"",'CE sintesi'!M116)</f>
        <v/>
      </c>
    </row>
    <row r="117" spans="1:13" s="134" customFormat="1" collapsed="1">
      <c r="A117" s="332" t="s">
        <v>3405</v>
      </c>
      <c r="B117" s="363"/>
      <c r="C117" s="339" t="s">
        <v>3335</v>
      </c>
      <c r="D117" s="558" t="s">
        <v>2244</v>
      </c>
      <c r="E117" s="558"/>
      <c r="F117" s="558"/>
      <c r="G117" s="559"/>
      <c r="H117" s="340" t="str">
        <f>IF('CE sintesi'!H117=0,"",'CE sintesi'!H117)</f>
        <v/>
      </c>
      <c r="I117" s="340" t="str">
        <f>IF('CE sintesi'!I117=0,"",'CE sintesi'!I117)</f>
        <v/>
      </c>
      <c r="J117" s="341" t="str">
        <f>IF('CE sintesi'!J117=0,"",'CE sintesi'!J117)</f>
        <v/>
      </c>
      <c r="K117" s="342" t="str">
        <f>IF('CE sintesi'!K117=0,"",'CE sintesi'!K117)</f>
        <v xml:space="preserve">-    </v>
      </c>
      <c r="L117" s="337"/>
      <c r="M117" s="343" t="str">
        <f>IF('CE sintesi'!M117=0,"",'CE sintesi'!M117)</f>
        <v/>
      </c>
    </row>
    <row r="118" spans="1:13" s="134" customFormat="1" ht="30" customHeight="1">
      <c r="A118" s="332" t="s">
        <v>1334</v>
      </c>
      <c r="B118" s="363"/>
      <c r="C118" s="339" t="s">
        <v>3338</v>
      </c>
      <c r="D118" s="558" t="s">
        <v>2857</v>
      </c>
      <c r="E118" s="558"/>
      <c r="F118" s="558"/>
      <c r="G118" s="559"/>
      <c r="H118" s="340" t="str">
        <f>IF('CE sintesi'!H118=0,"",'CE sintesi'!H118)</f>
        <v/>
      </c>
      <c r="I118" s="340" t="str">
        <f>IF('CE sintesi'!I118=0,"",'CE sintesi'!I118)</f>
        <v/>
      </c>
      <c r="J118" s="341" t="str">
        <f>IF('CE sintesi'!J118=0,"",'CE sintesi'!J118)</f>
        <v/>
      </c>
      <c r="K118" s="342" t="str">
        <f>IF('CE sintesi'!K118=0,"",'CE sintesi'!K118)</f>
        <v xml:space="preserve">-    </v>
      </c>
      <c r="L118" s="337"/>
      <c r="M118" s="343" t="str">
        <f>IF('CE sintesi'!M118=0,"",'CE sintesi'!M118)</f>
        <v/>
      </c>
    </row>
    <row r="119" spans="1:13" s="134" customFormat="1">
      <c r="A119" s="332"/>
      <c r="B119" s="364"/>
      <c r="C119" s="365" t="s">
        <v>2858</v>
      </c>
      <c r="D119" s="365"/>
      <c r="E119" s="365"/>
      <c r="F119" s="365"/>
      <c r="G119" s="366"/>
      <c r="H119" s="367">
        <f>IF('CE sintesi'!H119=0,"",'CE sintesi'!H119)</f>
        <v>38831000</v>
      </c>
      <c r="I119" s="367">
        <f>IF('CE sintesi'!I119=0,"",'CE sintesi'!I119)</f>
        <v>38786000</v>
      </c>
      <c r="J119" s="368">
        <f>IF('CE sintesi'!J119=0,"",'CE sintesi'!J119)</f>
        <v>45000</v>
      </c>
      <c r="K119" s="369">
        <f>IF('CE sintesi'!K119=0,"",'CE sintesi'!K119)</f>
        <v>1.1602124477904398E-3</v>
      </c>
      <c r="L119" s="337"/>
      <c r="M119" s="370">
        <f>IF('CE sintesi'!M119=0,"",'CE sintesi'!M119)</f>
        <v>37174390.189999998</v>
      </c>
    </row>
    <row r="120" spans="1:13" s="110" customFormat="1">
      <c r="A120" s="332"/>
      <c r="B120" s="380"/>
      <c r="C120" s="345"/>
      <c r="D120" s="377"/>
      <c r="E120" s="374"/>
      <c r="F120" s="377"/>
      <c r="G120" s="378"/>
      <c r="H120" s="348" t="str">
        <f>IF('CE sintesi'!H120=0,"",'CE sintesi'!H120)</f>
        <v/>
      </c>
      <c r="I120" s="348" t="str">
        <f>IF('CE sintesi'!I120=0,"",'CE sintesi'!I120)</f>
        <v/>
      </c>
      <c r="J120" s="349" t="str">
        <f>IF('CE sintesi'!J120=0,"",'CE sintesi'!J120)</f>
        <v/>
      </c>
      <c r="K120" s="350" t="str">
        <f>IF('CE sintesi'!K120=0,"",'CE sintesi'!K120)</f>
        <v/>
      </c>
      <c r="L120" s="332"/>
      <c r="M120" s="351" t="str">
        <f>IF('CE sintesi'!M120=0,"",'CE sintesi'!M120)</f>
        <v/>
      </c>
    </row>
    <row r="121" spans="1:13" s="136" customFormat="1" ht="15.75" thickBot="1">
      <c r="A121" s="381"/>
      <c r="B121" s="399" t="s">
        <v>2859</v>
      </c>
      <c r="C121" s="400"/>
      <c r="D121" s="401"/>
      <c r="E121" s="400"/>
      <c r="F121" s="402"/>
      <c r="G121" s="403"/>
      <c r="H121" s="404" t="str">
        <f>IF('CE sintesi'!H121=0,"",'CE sintesi'!H121)</f>
        <v/>
      </c>
      <c r="I121" s="404">
        <f>IF('CE sintesi'!I121=0,"",'CE sintesi'!I121)</f>
        <v>7973484.4299999774</v>
      </c>
      <c r="J121" s="405">
        <f>IF('CE sintesi'!J121=0,"",'CE sintesi'!J121)</f>
        <v>-7973484.4299999774</v>
      </c>
      <c r="K121" s="406">
        <f>IF('CE sintesi'!K121=0,"",'CE sintesi'!K121)</f>
        <v>-1</v>
      </c>
      <c r="L121" s="388"/>
      <c r="M121" s="343">
        <f>IF('CE sintesi'!M121=0,"",'CE sintesi'!M121)</f>
        <v>12691479.799999461</v>
      </c>
    </row>
    <row r="122" spans="1:13" s="110" customFormat="1">
      <c r="B122" s="145"/>
      <c r="C122" s="145"/>
      <c r="D122" s="146"/>
      <c r="E122" s="146"/>
      <c r="F122" s="277"/>
      <c r="G122" s="277"/>
      <c r="H122" s="278"/>
      <c r="I122" s="278"/>
      <c r="J122" s="279"/>
      <c r="K122" s="280"/>
      <c r="M122" s="279"/>
    </row>
    <row r="123" spans="1:13">
      <c r="B123" s="143"/>
      <c r="C123" s="143"/>
      <c r="D123" s="109"/>
      <c r="E123" s="109"/>
      <c r="F123" s="109"/>
      <c r="G123" s="109"/>
      <c r="H123" s="107"/>
      <c r="I123" s="144"/>
    </row>
    <row r="124" spans="1:13">
      <c r="B124" s="145"/>
      <c r="C124" s="145"/>
      <c r="D124" s="146"/>
      <c r="E124" s="146"/>
      <c r="F124" s="146"/>
      <c r="G124" s="147"/>
      <c r="H124" s="144"/>
      <c r="I124" s="144"/>
    </row>
    <row r="125" spans="1:13">
      <c r="B125" s="145"/>
      <c r="C125" s="145"/>
      <c r="D125" s="146"/>
      <c r="E125" s="146"/>
      <c r="F125" s="146"/>
      <c r="G125" s="147"/>
      <c r="H125" s="144"/>
      <c r="I125" s="144"/>
    </row>
    <row r="126" spans="1:13">
      <c r="B126" s="145"/>
      <c r="C126" s="145"/>
      <c r="D126" s="146"/>
      <c r="E126" s="146"/>
      <c r="F126" s="146"/>
      <c r="G126" s="147"/>
      <c r="H126" s="144"/>
      <c r="I126" s="144"/>
    </row>
    <row r="127" spans="1:13">
      <c r="B127" s="145"/>
      <c r="C127" s="145"/>
      <c r="D127" s="146"/>
      <c r="E127" s="146"/>
      <c r="F127" s="146"/>
      <c r="G127" s="147"/>
      <c r="H127" s="144"/>
      <c r="I127" s="144"/>
    </row>
    <row r="128" spans="1:13">
      <c r="B128" s="145"/>
      <c r="C128" s="145"/>
      <c r="D128" s="146"/>
      <c r="E128" s="146"/>
      <c r="F128" s="146"/>
      <c r="G128" s="147"/>
      <c r="H128" s="144"/>
      <c r="I128" s="144"/>
    </row>
    <row r="129" spans="2:14">
      <c r="B129" s="145"/>
      <c r="C129" s="145"/>
      <c r="D129" s="146"/>
      <c r="E129" s="146"/>
      <c r="F129" s="146"/>
      <c r="G129" s="147"/>
      <c r="H129" s="144"/>
      <c r="I129" s="144"/>
    </row>
    <row r="130" spans="2:14">
      <c r="B130" s="145"/>
      <c r="C130" s="145"/>
      <c r="D130" s="146"/>
      <c r="E130" s="146"/>
      <c r="F130" s="146"/>
      <c r="G130" s="147"/>
      <c r="H130" s="144"/>
      <c r="I130" s="144"/>
    </row>
    <row r="131" spans="2:14">
      <c r="B131" s="145"/>
      <c r="C131" s="145"/>
      <c r="D131" s="146"/>
      <c r="E131" s="146"/>
      <c r="F131" s="146"/>
      <c r="G131" s="147"/>
      <c r="H131" s="144"/>
      <c r="I131" s="144"/>
    </row>
    <row r="132" spans="2:14">
      <c r="B132" s="145"/>
      <c r="C132" s="145"/>
      <c r="D132" s="146"/>
      <c r="E132" s="146"/>
      <c r="F132" s="146"/>
      <c r="G132" s="147"/>
      <c r="H132" s="144"/>
      <c r="I132" s="144"/>
    </row>
    <row r="133" spans="2:14">
      <c r="B133" s="145"/>
      <c r="C133" s="145"/>
      <c r="D133" s="146"/>
      <c r="E133" s="146"/>
      <c r="F133" s="146"/>
      <c r="G133" s="147"/>
      <c r="H133" s="144"/>
      <c r="I133" s="144"/>
    </row>
    <row r="134" spans="2:14">
      <c r="B134" s="145"/>
      <c r="C134" s="145"/>
      <c r="D134" s="146"/>
      <c r="E134" s="146"/>
      <c r="F134" s="146"/>
      <c r="G134" s="147"/>
      <c r="H134" s="144"/>
      <c r="I134" s="144"/>
    </row>
    <row r="135" spans="2:14">
      <c r="B135" s="145"/>
      <c r="C135" s="145"/>
      <c r="D135" s="146"/>
      <c r="E135" s="146"/>
      <c r="F135" s="146"/>
      <c r="G135" s="147"/>
    </row>
    <row r="136" spans="2:14">
      <c r="B136" s="145"/>
      <c r="C136" s="145"/>
      <c r="D136" s="146"/>
      <c r="E136" s="146"/>
      <c r="F136" s="146"/>
      <c r="G136" s="147"/>
    </row>
    <row r="137" spans="2:14">
      <c r="B137" s="145"/>
      <c r="C137" s="145"/>
      <c r="D137" s="146"/>
      <c r="E137" s="146"/>
      <c r="F137" s="146"/>
      <c r="G137" s="147"/>
    </row>
    <row r="138" spans="2:14">
      <c r="B138" s="145"/>
      <c r="C138" s="145"/>
      <c r="D138" s="146"/>
      <c r="E138" s="146"/>
      <c r="F138" s="146"/>
      <c r="G138" s="147"/>
    </row>
    <row r="139" spans="2:14">
      <c r="B139" s="145"/>
      <c r="C139" s="145"/>
      <c r="D139" s="146"/>
      <c r="E139" s="146"/>
      <c r="F139" s="146"/>
      <c r="G139" s="147"/>
    </row>
    <row r="140" spans="2:14">
      <c r="B140" s="145"/>
      <c r="C140" s="145"/>
      <c r="D140" s="146"/>
      <c r="E140" s="146"/>
      <c r="F140" s="146"/>
      <c r="G140" s="147"/>
    </row>
    <row r="141" spans="2:14">
      <c r="B141" s="145"/>
      <c r="C141" s="145"/>
      <c r="D141" s="146"/>
      <c r="E141" s="146"/>
      <c r="F141" s="146"/>
      <c r="G141" s="147"/>
    </row>
    <row r="142" spans="2:14">
      <c r="B142" s="145"/>
      <c r="C142" s="145"/>
      <c r="D142" s="146"/>
      <c r="E142" s="146"/>
      <c r="F142" s="146"/>
      <c r="G142" s="147"/>
    </row>
    <row r="143" spans="2:14" s="148" customFormat="1">
      <c r="B143" s="145"/>
      <c r="C143" s="145"/>
      <c r="D143" s="146"/>
      <c r="E143" s="146"/>
      <c r="F143" s="146"/>
      <c r="G143" s="147"/>
      <c r="H143" s="119"/>
      <c r="I143" s="119"/>
      <c r="J143" s="119"/>
      <c r="K143" s="119"/>
      <c r="L143" s="119"/>
      <c r="M143" s="119"/>
      <c r="N143" s="119"/>
    </row>
    <row r="144" spans="2:14" s="148" customFormat="1">
      <c r="B144" s="145"/>
      <c r="C144" s="145"/>
      <c r="D144" s="146"/>
      <c r="E144" s="146"/>
      <c r="F144" s="146"/>
      <c r="G144" s="147"/>
      <c r="H144" s="119"/>
      <c r="I144" s="119"/>
      <c r="J144" s="119"/>
      <c r="K144" s="119"/>
      <c r="L144" s="119"/>
      <c r="M144" s="119"/>
      <c r="N144" s="119"/>
    </row>
    <row r="145" spans="2:14" s="148" customFormat="1">
      <c r="B145" s="145"/>
      <c r="C145" s="145"/>
      <c r="D145" s="146"/>
      <c r="E145" s="146"/>
      <c r="F145" s="146"/>
      <c r="G145" s="147"/>
      <c r="H145" s="119"/>
      <c r="I145" s="119"/>
      <c r="J145" s="119"/>
      <c r="K145" s="119"/>
      <c r="L145" s="119"/>
      <c r="M145" s="119"/>
      <c r="N145" s="119"/>
    </row>
    <row r="146" spans="2:14" s="148" customFormat="1">
      <c r="B146" s="145"/>
      <c r="C146" s="145"/>
      <c r="D146" s="146"/>
      <c r="E146" s="146"/>
      <c r="F146" s="146"/>
      <c r="G146" s="147"/>
      <c r="H146" s="119"/>
      <c r="I146" s="119"/>
      <c r="J146" s="119"/>
      <c r="K146" s="119"/>
      <c r="L146" s="119"/>
      <c r="M146" s="119"/>
      <c r="N146" s="119"/>
    </row>
    <row r="147" spans="2:14" s="148" customFormat="1">
      <c r="B147" s="145"/>
      <c r="C147" s="145"/>
      <c r="D147" s="146"/>
      <c r="E147" s="146"/>
      <c r="F147" s="146"/>
      <c r="G147" s="147"/>
      <c r="H147" s="119"/>
      <c r="I147" s="119"/>
      <c r="J147" s="119"/>
      <c r="K147" s="119"/>
      <c r="L147" s="119"/>
      <c r="M147" s="119"/>
      <c r="N147" s="119"/>
    </row>
    <row r="148" spans="2:14" s="148" customFormat="1">
      <c r="B148" s="145"/>
      <c r="C148" s="145"/>
      <c r="D148" s="146"/>
      <c r="E148" s="146"/>
      <c r="F148" s="146"/>
      <c r="G148" s="147"/>
      <c r="H148" s="119"/>
      <c r="I148" s="119"/>
      <c r="J148" s="119"/>
      <c r="K148" s="119"/>
      <c r="L148" s="119"/>
      <c r="M148" s="119"/>
      <c r="N148" s="119"/>
    </row>
    <row r="149" spans="2:14" s="148" customFormat="1">
      <c r="B149" s="145"/>
      <c r="C149" s="145"/>
      <c r="D149" s="146"/>
      <c r="E149" s="146"/>
      <c r="F149" s="146"/>
      <c r="G149" s="147"/>
      <c r="H149" s="119"/>
      <c r="I149" s="119"/>
      <c r="J149" s="119"/>
      <c r="K149" s="119"/>
      <c r="L149" s="119"/>
      <c r="M149" s="119"/>
      <c r="N149" s="119"/>
    </row>
    <row r="150" spans="2:14" s="148" customFormat="1">
      <c r="B150" s="145"/>
      <c r="C150" s="145"/>
      <c r="D150" s="146"/>
      <c r="E150" s="146"/>
      <c r="F150" s="146"/>
      <c r="G150" s="147"/>
      <c r="H150" s="119"/>
      <c r="I150" s="119"/>
      <c r="J150" s="119"/>
      <c r="K150" s="119"/>
      <c r="L150" s="119"/>
      <c r="M150" s="119"/>
      <c r="N150" s="119"/>
    </row>
    <row r="151" spans="2:14" s="148" customFormat="1">
      <c r="B151" s="145"/>
      <c r="C151" s="145"/>
      <c r="D151" s="146"/>
      <c r="E151" s="146"/>
      <c r="F151" s="146"/>
      <c r="G151" s="147"/>
      <c r="H151" s="119"/>
      <c r="I151" s="119"/>
      <c r="J151" s="119"/>
      <c r="K151" s="119"/>
      <c r="L151" s="119"/>
      <c r="M151" s="119"/>
      <c r="N151" s="119"/>
    </row>
    <row r="152" spans="2:14" s="148" customFormat="1">
      <c r="B152" s="145"/>
      <c r="C152" s="145"/>
      <c r="D152" s="146"/>
      <c r="E152" s="146"/>
      <c r="F152" s="146"/>
      <c r="G152" s="147"/>
      <c r="H152" s="119"/>
      <c r="I152" s="119"/>
      <c r="J152" s="119"/>
      <c r="K152" s="119"/>
      <c r="L152" s="119"/>
      <c r="M152" s="119"/>
      <c r="N152" s="119"/>
    </row>
    <row r="153" spans="2:14" s="148" customFormat="1">
      <c r="B153" s="145"/>
      <c r="C153" s="145"/>
      <c r="D153" s="146"/>
      <c r="E153" s="146"/>
      <c r="F153" s="146"/>
      <c r="G153" s="147"/>
      <c r="H153" s="119"/>
      <c r="I153" s="119"/>
      <c r="J153" s="119"/>
      <c r="K153" s="119"/>
      <c r="L153" s="119"/>
      <c r="M153" s="119"/>
      <c r="N153" s="119"/>
    </row>
    <row r="154" spans="2:14" s="148" customFormat="1">
      <c r="B154" s="145"/>
      <c r="C154" s="145"/>
      <c r="D154" s="146"/>
      <c r="E154" s="146"/>
      <c r="F154" s="146"/>
      <c r="G154" s="147"/>
      <c r="H154" s="119"/>
      <c r="I154" s="119"/>
      <c r="J154" s="119"/>
      <c r="K154" s="119"/>
      <c r="L154" s="119"/>
      <c r="M154" s="119"/>
      <c r="N154" s="119"/>
    </row>
    <row r="155" spans="2:14" s="148" customFormat="1">
      <c r="B155" s="145"/>
      <c r="C155" s="145"/>
      <c r="D155" s="146"/>
      <c r="E155" s="146"/>
      <c r="F155" s="146"/>
      <c r="G155" s="147"/>
      <c r="H155" s="119"/>
      <c r="I155" s="119"/>
      <c r="J155" s="119"/>
      <c r="K155" s="119"/>
      <c r="L155" s="119"/>
      <c r="M155" s="119"/>
      <c r="N155" s="119"/>
    </row>
    <row r="156" spans="2:14" s="148" customFormat="1">
      <c r="B156" s="145"/>
      <c r="C156" s="145"/>
      <c r="D156" s="146"/>
      <c r="E156" s="146"/>
      <c r="F156" s="146"/>
      <c r="G156" s="147"/>
      <c r="H156" s="119"/>
      <c r="I156" s="119"/>
      <c r="J156" s="119"/>
      <c r="K156" s="119"/>
      <c r="L156" s="119"/>
      <c r="M156" s="119"/>
      <c r="N156" s="119"/>
    </row>
    <row r="157" spans="2:14" s="148" customFormat="1">
      <c r="B157" s="145"/>
      <c r="C157" s="145"/>
      <c r="D157" s="146"/>
      <c r="E157" s="146"/>
      <c r="F157" s="146"/>
      <c r="G157" s="147"/>
      <c r="H157" s="119"/>
      <c r="I157" s="119"/>
      <c r="J157" s="119"/>
      <c r="K157" s="119"/>
      <c r="L157" s="119"/>
      <c r="M157" s="119"/>
      <c r="N157" s="119"/>
    </row>
    <row r="158" spans="2:14" s="148" customFormat="1">
      <c r="B158" s="145"/>
      <c r="C158" s="145"/>
      <c r="D158" s="146"/>
      <c r="E158" s="146"/>
      <c r="F158" s="146"/>
      <c r="G158" s="147"/>
      <c r="H158" s="119"/>
      <c r="I158" s="119"/>
      <c r="J158" s="119"/>
      <c r="K158" s="119"/>
      <c r="L158" s="119"/>
      <c r="M158" s="119"/>
      <c r="N158" s="119"/>
    </row>
    <row r="159" spans="2:14" s="148" customFormat="1">
      <c r="B159" s="145"/>
      <c r="C159" s="145"/>
      <c r="D159" s="146"/>
      <c r="E159" s="146"/>
      <c r="F159" s="146"/>
      <c r="G159" s="147"/>
      <c r="H159" s="119"/>
      <c r="I159" s="119"/>
      <c r="J159" s="119"/>
      <c r="K159" s="119"/>
      <c r="L159" s="119"/>
      <c r="M159" s="119"/>
      <c r="N159" s="119"/>
    </row>
    <row r="160" spans="2:14" s="148" customFormat="1">
      <c r="B160" s="145"/>
      <c r="C160" s="145"/>
      <c r="D160" s="146"/>
      <c r="E160" s="146"/>
      <c r="F160" s="146"/>
      <c r="G160" s="147"/>
      <c r="H160" s="119"/>
      <c r="I160" s="119"/>
      <c r="J160" s="119"/>
      <c r="K160" s="119"/>
      <c r="L160" s="119"/>
      <c r="M160" s="119"/>
      <c r="N160" s="119"/>
    </row>
    <row r="161" spans="2:14" s="148" customFormat="1">
      <c r="B161" s="145"/>
      <c r="C161" s="145"/>
      <c r="D161" s="146"/>
      <c r="E161" s="146"/>
      <c r="F161" s="146"/>
      <c r="G161" s="147"/>
      <c r="H161" s="119"/>
      <c r="I161" s="119"/>
      <c r="J161" s="119"/>
      <c r="K161" s="119"/>
      <c r="L161" s="119"/>
      <c r="M161" s="119"/>
      <c r="N161" s="119"/>
    </row>
    <row r="162" spans="2:14" s="148" customFormat="1">
      <c r="B162" s="145"/>
      <c r="C162" s="145"/>
      <c r="D162" s="146"/>
      <c r="E162" s="146"/>
      <c r="F162" s="146"/>
      <c r="G162" s="147"/>
      <c r="H162" s="119"/>
      <c r="I162" s="119"/>
      <c r="J162" s="119"/>
      <c r="K162" s="119"/>
      <c r="L162" s="119"/>
      <c r="M162" s="119"/>
      <c r="N162" s="119"/>
    </row>
    <row r="163" spans="2:14" s="148" customFormat="1">
      <c r="B163" s="145"/>
      <c r="C163" s="145"/>
      <c r="D163" s="146"/>
      <c r="E163" s="146"/>
      <c r="F163" s="146"/>
      <c r="G163" s="147"/>
      <c r="H163" s="119"/>
      <c r="I163" s="119"/>
      <c r="J163" s="119"/>
      <c r="K163" s="119"/>
      <c r="L163" s="119"/>
      <c r="M163" s="119"/>
      <c r="N163" s="119"/>
    </row>
    <row r="164" spans="2:14" s="148" customFormat="1">
      <c r="B164" s="145"/>
      <c r="C164" s="145"/>
      <c r="D164" s="146"/>
      <c r="E164" s="146"/>
      <c r="F164" s="146"/>
      <c r="G164" s="147"/>
      <c r="H164" s="119"/>
      <c r="I164" s="119"/>
      <c r="J164" s="119"/>
      <c r="K164" s="119"/>
      <c r="L164" s="119"/>
      <c r="M164" s="119"/>
      <c r="N164" s="119"/>
    </row>
    <row r="165" spans="2:14" s="148" customFormat="1">
      <c r="B165" s="145"/>
      <c r="C165" s="145"/>
      <c r="D165" s="146"/>
      <c r="E165" s="146"/>
      <c r="F165" s="146"/>
      <c r="G165" s="147"/>
      <c r="H165" s="119"/>
      <c r="I165" s="119"/>
      <c r="J165" s="119"/>
      <c r="K165" s="119"/>
      <c r="L165" s="119"/>
      <c r="M165" s="119"/>
      <c r="N165" s="119"/>
    </row>
    <row r="166" spans="2:14" s="148" customFormat="1">
      <c r="B166" s="145"/>
      <c r="C166" s="145"/>
      <c r="D166" s="146"/>
      <c r="E166" s="146"/>
      <c r="F166" s="146"/>
      <c r="G166" s="147"/>
      <c r="H166" s="119"/>
      <c r="I166" s="119"/>
      <c r="J166" s="119"/>
      <c r="K166" s="119"/>
      <c r="L166" s="119"/>
      <c r="M166" s="119"/>
      <c r="N166" s="119"/>
    </row>
    <row r="167" spans="2:14" s="148" customFormat="1">
      <c r="B167" s="145"/>
      <c r="C167" s="145"/>
      <c r="D167" s="146"/>
      <c r="E167" s="146"/>
      <c r="F167" s="146"/>
      <c r="G167" s="147"/>
      <c r="H167" s="119"/>
      <c r="I167" s="119"/>
      <c r="J167" s="119"/>
      <c r="K167" s="119"/>
      <c r="L167" s="119"/>
      <c r="M167" s="119"/>
      <c r="N167" s="119"/>
    </row>
    <row r="168" spans="2:14" s="148" customFormat="1">
      <c r="B168" s="149"/>
      <c r="C168" s="149"/>
      <c r="G168" s="119"/>
      <c r="H168" s="119"/>
      <c r="I168" s="119"/>
      <c r="J168" s="119"/>
      <c r="K168" s="119"/>
      <c r="L168" s="119"/>
      <c r="M168" s="119"/>
      <c r="N168" s="119"/>
    </row>
    <row r="169" spans="2:14" s="148" customFormat="1">
      <c r="B169" s="149"/>
      <c r="C169" s="149"/>
      <c r="G169" s="119"/>
      <c r="H169" s="119"/>
      <c r="I169" s="119"/>
      <c r="J169" s="119"/>
      <c r="K169" s="119"/>
      <c r="L169" s="119"/>
      <c r="M169" s="119"/>
      <c r="N169" s="119"/>
    </row>
    <row r="170" spans="2:14" s="148" customFormat="1">
      <c r="B170" s="149"/>
      <c r="C170" s="149"/>
      <c r="G170" s="119"/>
      <c r="H170" s="119"/>
      <c r="I170" s="119"/>
      <c r="J170" s="119"/>
      <c r="K170" s="119"/>
      <c r="L170" s="119"/>
      <c r="M170" s="119"/>
      <c r="N170" s="119"/>
    </row>
    <row r="171" spans="2:14" s="148" customFormat="1">
      <c r="B171" s="149"/>
      <c r="C171" s="149"/>
      <c r="G171" s="119"/>
      <c r="H171" s="119"/>
      <c r="I171" s="119"/>
      <c r="J171" s="119"/>
      <c r="K171" s="119"/>
      <c r="L171" s="119"/>
      <c r="M171" s="119"/>
      <c r="N171" s="119"/>
    </row>
    <row r="172" spans="2:14" s="148" customFormat="1">
      <c r="B172" s="149"/>
      <c r="C172" s="149"/>
      <c r="G172" s="119"/>
      <c r="H172" s="119"/>
      <c r="I172" s="119"/>
      <c r="J172" s="119"/>
      <c r="K172" s="119"/>
      <c r="L172" s="119"/>
      <c r="M172" s="119"/>
      <c r="N172" s="119"/>
    </row>
    <row r="173" spans="2:14" s="148" customFormat="1">
      <c r="B173" s="149"/>
      <c r="C173" s="149"/>
      <c r="G173" s="119"/>
      <c r="H173" s="119"/>
      <c r="I173" s="119"/>
      <c r="J173" s="119"/>
      <c r="K173" s="119"/>
      <c r="L173" s="119"/>
      <c r="M173" s="119"/>
      <c r="N173" s="119"/>
    </row>
    <row r="174" spans="2:14" s="148" customFormat="1">
      <c r="B174" s="149"/>
      <c r="C174" s="149"/>
      <c r="G174" s="119"/>
      <c r="H174" s="119"/>
      <c r="I174" s="119"/>
      <c r="J174" s="119"/>
      <c r="K174" s="119"/>
      <c r="L174" s="119"/>
      <c r="M174" s="119"/>
      <c r="N174" s="119"/>
    </row>
    <row r="175" spans="2:14" s="148" customFormat="1">
      <c r="B175" s="149"/>
      <c r="C175" s="149"/>
      <c r="G175" s="119"/>
      <c r="H175" s="119"/>
      <c r="I175" s="119"/>
      <c r="J175" s="119"/>
      <c r="K175" s="119"/>
      <c r="L175" s="119"/>
      <c r="M175" s="119"/>
      <c r="N175" s="119"/>
    </row>
    <row r="176" spans="2:14" s="148" customFormat="1">
      <c r="B176" s="149"/>
      <c r="C176" s="149"/>
      <c r="G176" s="119"/>
      <c r="H176" s="119"/>
      <c r="I176" s="119"/>
      <c r="J176" s="119"/>
      <c r="K176" s="119"/>
      <c r="L176" s="119"/>
      <c r="M176" s="119"/>
      <c r="N176" s="119"/>
    </row>
    <row r="177" spans="2:14" s="148" customFormat="1">
      <c r="B177" s="149"/>
      <c r="C177" s="149"/>
      <c r="G177" s="119"/>
      <c r="H177" s="119"/>
      <c r="I177" s="119"/>
      <c r="J177" s="119"/>
      <c r="K177" s="119"/>
      <c r="L177" s="119"/>
      <c r="M177" s="119"/>
      <c r="N177" s="119"/>
    </row>
    <row r="178" spans="2:14" s="148" customFormat="1">
      <c r="B178" s="149"/>
      <c r="C178" s="149"/>
      <c r="G178" s="119"/>
      <c r="H178" s="119"/>
      <c r="I178" s="119"/>
      <c r="J178" s="119"/>
      <c r="K178" s="119"/>
      <c r="L178" s="119"/>
      <c r="M178" s="119"/>
      <c r="N178" s="119"/>
    </row>
    <row r="179" spans="2:14" s="148" customFormat="1">
      <c r="B179" s="149"/>
      <c r="C179" s="149"/>
      <c r="G179" s="119"/>
      <c r="H179" s="119"/>
      <c r="I179" s="119"/>
      <c r="J179" s="119"/>
      <c r="K179" s="119"/>
      <c r="L179" s="119"/>
      <c r="M179" s="119"/>
      <c r="N179" s="119"/>
    </row>
    <row r="180" spans="2:14" s="148" customFormat="1">
      <c r="B180" s="149"/>
      <c r="C180" s="149"/>
      <c r="G180" s="119"/>
      <c r="H180" s="119"/>
      <c r="I180" s="119"/>
      <c r="J180" s="119"/>
      <c r="K180" s="119"/>
      <c r="L180" s="119"/>
      <c r="M180" s="119"/>
      <c r="N180" s="119"/>
    </row>
    <row r="181" spans="2:14" s="148" customFormat="1">
      <c r="B181" s="149"/>
      <c r="C181" s="149"/>
      <c r="G181" s="119"/>
      <c r="H181" s="119"/>
      <c r="I181" s="119"/>
      <c r="J181" s="119"/>
      <c r="K181" s="119"/>
      <c r="L181" s="119"/>
      <c r="M181" s="119"/>
      <c r="N181" s="119"/>
    </row>
    <row r="182" spans="2:14" s="148" customFormat="1">
      <c r="B182" s="149"/>
      <c r="C182" s="149"/>
      <c r="G182" s="119"/>
      <c r="H182" s="119"/>
      <c r="I182" s="119"/>
      <c r="J182" s="119"/>
      <c r="K182" s="119"/>
      <c r="L182" s="119"/>
      <c r="M182" s="119"/>
      <c r="N182" s="119"/>
    </row>
    <row r="183" spans="2:14" s="148" customFormat="1">
      <c r="B183" s="149"/>
      <c r="C183" s="149"/>
      <c r="G183" s="119"/>
      <c r="H183" s="119"/>
      <c r="I183" s="119"/>
      <c r="J183" s="119"/>
      <c r="K183" s="119"/>
      <c r="L183" s="119"/>
      <c r="M183" s="119"/>
      <c r="N183" s="119"/>
    </row>
    <row r="184" spans="2:14" s="148" customFormat="1">
      <c r="B184" s="149"/>
      <c r="C184" s="149"/>
      <c r="G184" s="119"/>
      <c r="H184" s="119"/>
      <c r="I184" s="119"/>
      <c r="J184" s="119"/>
      <c r="K184" s="119"/>
      <c r="L184" s="119"/>
      <c r="M184" s="119"/>
      <c r="N184" s="119"/>
    </row>
    <row r="185" spans="2:14" s="148" customFormat="1">
      <c r="B185" s="149"/>
      <c r="C185" s="149"/>
      <c r="G185" s="119"/>
      <c r="H185" s="119"/>
      <c r="I185" s="119"/>
      <c r="J185" s="119"/>
      <c r="K185" s="119"/>
      <c r="L185" s="119"/>
      <c r="M185" s="119"/>
      <c r="N185" s="119"/>
    </row>
    <row r="186" spans="2:14" s="148" customFormat="1">
      <c r="B186" s="149"/>
      <c r="C186" s="149"/>
      <c r="G186" s="119"/>
      <c r="H186" s="119"/>
      <c r="I186" s="119"/>
      <c r="J186" s="119"/>
      <c r="K186" s="119"/>
      <c r="L186" s="119"/>
      <c r="M186" s="119"/>
      <c r="N186" s="119"/>
    </row>
    <row r="187" spans="2:14" s="148" customFormat="1">
      <c r="B187" s="149"/>
      <c r="C187" s="149"/>
      <c r="G187" s="119"/>
      <c r="H187" s="119"/>
      <c r="I187" s="119"/>
      <c r="J187" s="119"/>
      <c r="K187" s="119"/>
      <c r="L187" s="119"/>
      <c r="M187" s="119"/>
      <c r="N187" s="119"/>
    </row>
    <row r="188" spans="2:14" s="148" customFormat="1">
      <c r="B188" s="149"/>
      <c r="C188" s="149"/>
      <c r="G188" s="119"/>
      <c r="H188" s="119"/>
      <c r="I188" s="119"/>
      <c r="J188" s="119"/>
      <c r="K188" s="119"/>
      <c r="L188" s="119"/>
      <c r="M188" s="119"/>
      <c r="N188" s="119"/>
    </row>
    <row r="189" spans="2:14" s="148" customFormat="1">
      <c r="B189" s="149"/>
      <c r="C189" s="149"/>
      <c r="G189" s="119"/>
      <c r="H189" s="119"/>
      <c r="I189" s="119"/>
      <c r="J189" s="119"/>
      <c r="K189" s="119"/>
      <c r="L189" s="119"/>
      <c r="M189" s="119"/>
      <c r="N189" s="119"/>
    </row>
    <row r="190" spans="2:14" s="148" customFormat="1">
      <c r="B190" s="149"/>
      <c r="C190" s="149"/>
      <c r="G190" s="119"/>
      <c r="H190" s="119"/>
      <c r="I190" s="119"/>
      <c r="J190" s="119"/>
      <c r="K190" s="119"/>
      <c r="L190" s="119"/>
      <c r="M190" s="119"/>
      <c r="N190" s="119"/>
    </row>
    <row r="191" spans="2:14" s="148" customFormat="1">
      <c r="B191" s="149"/>
      <c r="C191" s="149"/>
      <c r="G191" s="119"/>
      <c r="H191" s="119"/>
      <c r="I191" s="119"/>
      <c r="J191" s="119"/>
      <c r="K191" s="119"/>
      <c r="L191" s="119"/>
      <c r="M191" s="119"/>
      <c r="N191" s="119"/>
    </row>
    <row r="192" spans="2:14" s="148" customFormat="1">
      <c r="B192" s="149"/>
      <c r="C192" s="149"/>
      <c r="G192" s="119"/>
      <c r="H192" s="119"/>
      <c r="I192" s="119"/>
      <c r="J192" s="119"/>
      <c r="K192" s="119"/>
      <c r="L192" s="119"/>
      <c r="M192" s="119"/>
      <c r="N192" s="119"/>
    </row>
    <row r="193" spans="2:14" s="148" customFormat="1">
      <c r="B193" s="149"/>
      <c r="C193" s="149"/>
      <c r="G193" s="119"/>
      <c r="H193" s="119"/>
      <c r="I193" s="119"/>
      <c r="J193" s="119"/>
      <c r="K193" s="119"/>
      <c r="L193" s="119"/>
      <c r="M193" s="119"/>
      <c r="N193" s="119"/>
    </row>
    <row r="194" spans="2:14" s="148" customFormat="1">
      <c r="B194" s="149"/>
      <c r="C194" s="149"/>
      <c r="G194" s="119"/>
      <c r="H194" s="119"/>
      <c r="I194" s="119"/>
      <c r="J194" s="119"/>
      <c r="K194" s="119"/>
      <c r="L194" s="119"/>
      <c r="M194" s="119"/>
      <c r="N194" s="119"/>
    </row>
    <row r="195" spans="2:14" s="148" customFormat="1">
      <c r="B195" s="149"/>
      <c r="C195" s="149"/>
      <c r="G195" s="119"/>
      <c r="H195" s="119"/>
      <c r="I195" s="119"/>
      <c r="J195" s="119"/>
      <c r="K195" s="119"/>
      <c r="L195" s="119"/>
      <c r="M195" s="119"/>
      <c r="N195" s="119"/>
    </row>
    <row r="196" spans="2:14" s="148" customFormat="1">
      <c r="B196" s="149"/>
      <c r="C196" s="149"/>
      <c r="G196" s="119"/>
      <c r="H196" s="119"/>
      <c r="I196" s="119"/>
      <c r="J196" s="119"/>
      <c r="K196" s="119"/>
      <c r="L196" s="119"/>
      <c r="M196" s="119"/>
      <c r="N196" s="119"/>
    </row>
    <row r="197" spans="2:14" s="148" customFormat="1">
      <c r="B197" s="149"/>
      <c r="G197" s="119"/>
      <c r="H197" s="119"/>
      <c r="I197" s="119"/>
      <c r="J197" s="119"/>
      <c r="K197" s="119"/>
      <c r="L197" s="119"/>
      <c r="M197" s="119"/>
      <c r="N197" s="119"/>
    </row>
    <row r="198" spans="2:14" s="148" customFormat="1">
      <c r="B198" s="149"/>
      <c r="G198" s="119"/>
      <c r="H198" s="119"/>
      <c r="I198" s="119"/>
      <c r="J198" s="119"/>
      <c r="K198" s="119"/>
      <c r="L198" s="119"/>
      <c r="M198" s="119"/>
      <c r="N198" s="119"/>
    </row>
    <row r="199" spans="2:14" s="148" customFormat="1">
      <c r="B199" s="149"/>
      <c r="G199" s="119"/>
      <c r="H199" s="119"/>
      <c r="I199" s="119"/>
      <c r="J199" s="119"/>
      <c r="K199" s="119"/>
      <c r="L199" s="119"/>
      <c r="M199" s="119"/>
      <c r="N199" s="119"/>
    </row>
    <row r="200" spans="2:14" s="148" customFormat="1">
      <c r="B200" s="149"/>
      <c r="G200" s="119"/>
      <c r="H200" s="119"/>
      <c r="I200" s="119"/>
      <c r="J200" s="119"/>
      <c r="K200" s="119"/>
      <c r="L200" s="119"/>
      <c r="M200" s="119"/>
      <c r="N200" s="119"/>
    </row>
    <row r="201" spans="2:14" s="148" customFormat="1">
      <c r="B201" s="149"/>
      <c r="G201" s="119"/>
      <c r="H201" s="119"/>
      <c r="I201" s="119"/>
      <c r="J201" s="119"/>
      <c r="K201" s="119"/>
      <c r="L201" s="119"/>
      <c r="M201" s="119"/>
      <c r="N201" s="119"/>
    </row>
    <row r="202" spans="2:14" s="148" customFormat="1">
      <c r="B202" s="149"/>
      <c r="G202" s="119"/>
      <c r="H202" s="119"/>
      <c r="I202" s="119"/>
      <c r="J202" s="119"/>
      <c r="K202" s="119"/>
      <c r="L202" s="119"/>
      <c r="M202" s="119"/>
      <c r="N202" s="119"/>
    </row>
    <row r="203" spans="2:14" s="148" customFormat="1">
      <c r="B203" s="149"/>
      <c r="G203" s="119"/>
      <c r="H203" s="119"/>
      <c r="I203" s="119"/>
      <c r="J203" s="119"/>
      <c r="K203" s="119"/>
      <c r="L203" s="119"/>
      <c r="M203" s="119"/>
      <c r="N203" s="119"/>
    </row>
    <row r="204" spans="2:14" s="148" customFormat="1">
      <c r="B204" s="149"/>
      <c r="G204" s="119"/>
      <c r="H204" s="119"/>
      <c r="I204" s="119"/>
      <c r="J204" s="119"/>
      <c r="K204" s="119"/>
      <c r="L204" s="119"/>
      <c r="M204" s="119"/>
      <c r="N204" s="119"/>
    </row>
    <row r="205" spans="2:14" s="148" customFormat="1">
      <c r="B205" s="149"/>
      <c r="G205" s="119"/>
      <c r="H205" s="119"/>
      <c r="I205" s="119"/>
      <c r="J205" s="119"/>
      <c r="K205" s="119"/>
      <c r="L205" s="119"/>
      <c r="M205" s="119"/>
      <c r="N205" s="119"/>
    </row>
    <row r="206" spans="2:14" s="148" customFormat="1">
      <c r="B206" s="149"/>
      <c r="G206" s="119"/>
      <c r="H206" s="119"/>
      <c r="I206" s="119"/>
      <c r="J206" s="119"/>
      <c r="K206" s="119"/>
      <c r="L206" s="119"/>
      <c r="M206" s="119"/>
      <c r="N206" s="119"/>
    </row>
    <row r="207" spans="2:14" s="148" customFormat="1">
      <c r="B207" s="149"/>
      <c r="G207" s="119"/>
      <c r="H207" s="119"/>
      <c r="I207" s="119"/>
      <c r="J207" s="119"/>
      <c r="K207" s="119"/>
      <c r="L207" s="119"/>
      <c r="M207" s="119"/>
      <c r="N207" s="119"/>
    </row>
    <row r="208" spans="2:14" s="148" customFormat="1">
      <c r="B208" s="149"/>
      <c r="G208" s="119"/>
      <c r="H208" s="119"/>
      <c r="I208" s="119"/>
      <c r="J208" s="119"/>
      <c r="K208" s="119"/>
      <c r="L208" s="119"/>
      <c r="M208" s="119"/>
      <c r="N208" s="119"/>
    </row>
    <row r="209" spans="2:14" s="148" customFormat="1">
      <c r="B209" s="149"/>
      <c r="G209" s="119"/>
      <c r="H209" s="119"/>
      <c r="I209" s="119"/>
      <c r="J209" s="119"/>
      <c r="K209" s="119"/>
      <c r="L209" s="119"/>
      <c r="M209" s="119"/>
      <c r="N209" s="119"/>
    </row>
    <row r="210" spans="2:14" s="148" customFormat="1">
      <c r="B210" s="149"/>
      <c r="G210" s="119"/>
      <c r="H210" s="119"/>
      <c r="I210" s="119"/>
      <c r="J210" s="119"/>
      <c r="K210" s="119"/>
      <c r="L210" s="119"/>
      <c r="M210" s="119"/>
      <c r="N210" s="119"/>
    </row>
    <row r="211" spans="2:14" s="148" customFormat="1">
      <c r="B211" s="149"/>
      <c r="G211" s="119"/>
      <c r="H211" s="119"/>
      <c r="I211" s="119"/>
      <c r="J211" s="119"/>
      <c r="K211" s="119"/>
      <c r="L211" s="119"/>
      <c r="M211" s="119"/>
      <c r="N211" s="119"/>
    </row>
    <row r="212" spans="2:14" s="148" customFormat="1">
      <c r="B212" s="149"/>
      <c r="G212" s="119"/>
      <c r="H212" s="119"/>
      <c r="I212" s="119"/>
      <c r="J212" s="119"/>
      <c r="K212" s="119"/>
      <c r="L212" s="119"/>
      <c r="M212" s="119"/>
      <c r="N212" s="119"/>
    </row>
    <row r="213" spans="2:14" s="148" customFormat="1">
      <c r="B213" s="149"/>
      <c r="G213" s="119"/>
      <c r="H213" s="119"/>
      <c r="I213" s="119"/>
      <c r="J213" s="119"/>
      <c r="K213" s="119"/>
      <c r="L213" s="119"/>
      <c r="M213" s="119"/>
      <c r="N213" s="119"/>
    </row>
    <row r="214" spans="2:14" s="148" customFormat="1">
      <c r="B214" s="149"/>
      <c r="G214" s="119"/>
      <c r="H214" s="119"/>
      <c r="I214" s="119"/>
      <c r="J214" s="119"/>
      <c r="K214" s="119"/>
      <c r="L214" s="119"/>
      <c r="M214" s="119"/>
      <c r="N214" s="119"/>
    </row>
    <row r="215" spans="2:14" s="148" customFormat="1">
      <c r="B215" s="149"/>
      <c r="G215" s="119"/>
      <c r="H215" s="119"/>
      <c r="I215" s="119"/>
      <c r="J215" s="119"/>
      <c r="K215" s="119"/>
      <c r="L215" s="119"/>
      <c r="M215" s="119"/>
      <c r="N215" s="119"/>
    </row>
    <row r="216" spans="2:14" s="148" customFormat="1">
      <c r="B216" s="149"/>
      <c r="G216" s="119"/>
      <c r="H216" s="119"/>
      <c r="I216" s="119"/>
      <c r="J216" s="119"/>
      <c r="K216" s="119"/>
      <c r="L216" s="119"/>
      <c r="M216" s="119"/>
      <c r="N216" s="119"/>
    </row>
    <row r="217" spans="2:14" s="148" customFormat="1">
      <c r="B217" s="149"/>
      <c r="G217" s="119"/>
      <c r="H217" s="119"/>
      <c r="I217" s="119"/>
      <c r="J217" s="119"/>
      <c r="K217" s="119"/>
      <c r="L217" s="119"/>
      <c r="M217" s="119"/>
      <c r="N217" s="119"/>
    </row>
    <row r="218" spans="2:14" s="148" customFormat="1">
      <c r="B218" s="149"/>
      <c r="G218" s="119"/>
      <c r="H218" s="119"/>
      <c r="I218" s="119"/>
      <c r="J218" s="119"/>
      <c r="K218" s="119"/>
      <c r="L218" s="119"/>
      <c r="M218" s="119"/>
      <c r="N218" s="119"/>
    </row>
    <row r="219" spans="2:14" s="148" customFormat="1">
      <c r="B219" s="149"/>
      <c r="G219" s="119"/>
      <c r="H219" s="119"/>
      <c r="I219" s="119"/>
      <c r="J219" s="119"/>
      <c r="K219" s="119"/>
      <c r="L219" s="119"/>
      <c r="M219" s="119"/>
      <c r="N219" s="119"/>
    </row>
    <row r="220" spans="2:14" s="148" customFormat="1">
      <c r="B220" s="149"/>
      <c r="G220" s="119"/>
      <c r="H220" s="119"/>
      <c r="I220" s="119"/>
      <c r="J220" s="119"/>
      <c r="K220" s="119"/>
      <c r="L220" s="119"/>
      <c r="M220" s="119"/>
      <c r="N220" s="119"/>
    </row>
    <row r="221" spans="2:14" s="148" customFormat="1">
      <c r="B221" s="149"/>
      <c r="G221" s="119"/>
      <c r="H221" s="119"/>
      <c r="I221" s="119"/>
      <c r="J221" s="119"/>
      <c r="K221" s="119"/>
      <c r="L221" s="119"/>
      <c r="M221" s="119"/>
      <c r="N221" s="119"/>
    </row>
    <row r="222" spans="2:14" s="148" customFormat="1">
      <c r="B222" s="149"/>
      <c r="G222" s="119"/>
      <c r="H222" s="119"/>
      <c r="I222" s="119"/>
      <c r="J222" s="119"/>
      <c r="K222" s="119"/>
      <c r="L222" s="119"/>
      <c r="M222" s="119"/>
      <c r="N222" s="119"/>
    </row>
    <row r="223" spans="2:14" s="148" customFormat="1">
      <c r="B223" s="149"/>
      <c r="G223" s="119"/>
      <c r="H223" s="119"/>
      <c r="I223" s="119"/>
      <c r="J223" s="119"/>
      <c r="K223" s="119"/>
      <c r="L223" s="119"/>
      <c r="M223" s="119"/>
      <c r="N223" s="119"/>
    </row>
    <row r="224" spans="2:14" s="148" customFormat="1">
      <c r="B224" s="149"/>
      <c r="G224" s="119"/>
      <c r="H224" s="119"/>
      <c r="I224" s="119"/>
      <c r="J224" s="119"/>
      <c r="K224" s="119"/>
      <c r="L224" s="119"/>
      <c r="M224" s="119"/>
      <c r="N224" s="119"/>
    </row>
    <row r="225" spans="2:14" s="148" customFormat="1">
      <c r="B225" s="149"/>
      <c r="G225" s="119"/>
      <c r="H225" s="119"/>
      <c r="I225" s="119"/>
      <c r="J225" s="119"/>
      <c r="K225" s="119"/>
      <c r="L225" s="119"/>
      <c r="M225" s="119"/>
      <c r="N225" s="119"/>
    </row>
    <row r="226" spans="2:14" s="148" customFormat="1">
      <c r="B226" s="149"/>
      <c r="G226" s="119"/>
      <c r="H226" s="119"/>
      <c r="I226" s="119"/>
      <c r="J226" s="119"/>
      <c r="K226" s="119"/>
      <c r="L226" s="119"/>
      <c r="M226" s="119"/>
      <c r="N226" s="119"/>
    </row>
    <row r="227" spans="2:14" s="148" customFormat="1">
      <c r="B227" s="149"/>
      <c r="G227" s="119"/>
      <c r="H227" s="119"/>
      <c r="I227" s="119"/>
      <c r="J227" s="119"/>
      <c r="K227" s="119"/>
      <c r="L227" s="119"/>
      <c r="M227" s="119"/>
      <c r="N227" s="119"/>
    </row>
    <row r="228" spans="2:14" s="148" customFormat="1">
      <c r="B228" s="149"/>
      <c r="G228" s="119"/>
      <c r="H228" s="119"/>
      <c r="I228" s="119"/>
      <c r="J228" s="119"/>
      <c r="K228" s="119"/>
      <c r="L228" s="119"/>
      <c r="M228" s="119"/>
      <c r="N228" s="119"/>
    </row>
    <row r="229" spans="2:14" s="148" customFormat="1">
      <c r="B229" s="149"/>
      <c r="G229" s="119"/>
      <c r="H229" s="119"/>
      <c r="I229" s="119"/>
      <c r="J229" s="119"/>
      <c r="K229" s="119"/>
      <c r="L229" s="119"/>
      <c r="M229" s="119"/>
      <c r="N229" s="119"/>
    </row>
    <row r="230" spans="2:14" s="148" customFormat="1">
      <c r="B230" s="149"/>
      <c r="G230" s="119"/>
      <c r="H230" s="119"/>
      <c r="I230" s="119"/>
      <c r="J230" s="119"/>
      <c r="K230" s="119"/>
      <c r="L230" s="119"/>
      <c r="M230" s="119"/>
      <c r="N230" s="119"/>
    </row>
    <row r="231" spans="2:14" s="148" customFormat="1">
      <c r="B231" s="149"/>
      <c r="G231" s="119"/>
      <c r="H231" s="119"/>
      <c r="I231" s="119"/>
      <c r="J231" s="119"/>
      <c r="K231" s="119"/>
      <c r="L231" s="119"/>
      <c r="M231" s="119"/>
      <c r="N231" s="119"/>
    </row>
    <row r="232" spans="2:14" s="148" customFormat="1">
      <c r="B232" s="149"/>
      <c r="G232" s="119"/>
      <c r="H232" s="119"/>
      <c r="I232" s="119"/>
      <c r="J232" s="119"/>
      <c r="K232" s="119"/>
      <c r="L232" s="119"/>
      <c r="M232" s="119"/>
      <c r="N232" s="119"/>
    </row>
    <row r="233" spans="2:14" s="148" customFormat="1">
      <c r="B233" s="149"/>
      <c r="G233" s="119"/>
      <c r="H233" s="119"/>
      <c r="I233" s="119"/>
      <c r="J233" s="119"/>
      <c r="K233" s="119"/>
      <c r="L233" s="119"/>
      <c r="M233" s="119"/>
      <c r="N233" s="119"/>
    </row>
    <row r="234" spans="2:14" s="148" customFormat="1">
      <c r="B234" s="149"/>
      <c r="G234" s="119"/>
      <c r="H234" s="119"/>
      <c r="I234" s="119"/>
      <c r="J234" s="119"/>
      <c r="K234" s="119"/>
      <c r="L234" s="119"/>
      <c r="M234" s="119"/>
      <c r="N234" s="119"/>
    </row>
    <row r="235" spans="2:14" s="148" customFormat="1">
      <c r="B235" s="149"/>
      <c r="G235" s="119"/>
      <c r="H235" s="119"/>
      <c r="I235" s="119"/>
      <c r="J235" s="119"/>
      <c r="K235" s="119"/>
      <c r="L235" s="119"/>
      <c r="M235" s="119"/>
      <c r="N235" s="119"/>
    </row>
    <row r="236" spans="2:14" s="148" customFormat="1">
      <c r="B236" s="149"/>
      <c r="G236" s="119"/>
      <c r="H236" s="119"/>
      <c r="I236" s="119"/>
      <c r="J236" s="119"/>
      <c r="K236" s="119"/>
      <c r="L236" s="119"/>
      <c r="M236" s="119"/>
      <c r="N236" s="119"/>
    </row>
    <row r="237" spans="2:14" s="148" customFormat="1">
      <c r="B237" s="149"/>
      <c r="G237" s="119"/>
      <c r="H237" s="119"/>
      <c r="I237" s="119"/>
      <c r="J237" s="119"/>
      <c r="K237" s="119"/>
      <c r="L237" s="119"/>
      <c r="M237" s="119"/>
      <c r="N237" s="119"/>
    </row>
    <row r="238" spans="2:14" s="148" customFormat="1">
      <c r="B238" s="149"/>
      <c r="G238" s="119"/>
      <c r="H238" s="119"/>
      <c r="I238" s="119"/>
      <c r="J238" s="119"/>
      <c r="K238" s="119"/>
      <c r="L238" s="119"/>
      <c r="M238" s="119"/>
      <c r="N238" s="119"/>
    </row>
    <row r="239" spans="2:14" s="148" customFormat="1">
      <c r="B239" s="149"/>
      <c r="G239" s="119"/>
      <c r="H239" s="119"/>
      <c r="I239" s="119"/>
      <c r="J239" s="119"/>
      <c r="K239" s="119"/>
      <c r="L239" s="119"/>
      <c r="M239" s="119"/>
      <c r="N239" s="119"/>
    </row>
    <row r="240" spans="2:14" s="148" customFormat="1">
      <c r="B240" s="149"/>
      <c r="G240" s="119"/>
      <c r="H240" s="119"/>
      <c r="I240" s="119"/>
      <c r="J240" s="119"/>
      <c r="K240" s="119"/>
      <c r="L240" s="119"/>
      <c r="M240" s="119"/>
      <c r="N240" s="119"/>
    </row>
    <row r="241" spans="2:14" s="148" customFormat="1">
      <c r="B241" s="149"/>
      <c r="G241" s="119"/>
      <c r="H241" s="119"/>
      <c r="I241" s="119"/>
      <c r="J241" s="119"/>
      <c r="K241" s="119"/>
      <c r="L241" s="119"/>
      <c r="M241" s="119"/>
      <c r="N241" s="119"/>
    </row>
    <row r="242" spans="2:14" s="148" customFormat="1">
      <c r="B242" s="149"/>
      <c r="G242" s="119"/>
      <c r="H242" s="119"/>
      <c r="I242" s="119"/>
      <c r="J242" s="119"/>
      <c r="K242" s="119"/>
      <c r="L242" s="119"/>
      <c r="M242" s="119"/>
      <c r="N242" s="119"/>
    </row>
    <row r="243" spans="2:14" s="148" customFormat="1">
      <c r="B243" s="149"/>
      <c r="G243" s="119"/>
      <c r="H243" s="119"/>
      <c r="I243" s="119"/>
      <c r="J243" s="119"/>
      <c r="K243" s="119"/>
      <c r="L243" s="119"/>
      <c r="M243" s="119"/>
      <c r="N243" s="119"/>
    </row>
    <row r="244" spans="2:14" s="148" customFormat="1">
      <c r="B244" s="149"/>
      <c r="G244" s="119"/>
      <c r="H244" s="119"/>
      <c r="I244" s="119"/>
      <c r="J244" s="119"/>
      <c r="K244" s="119"/>
      <c r="L244" s="119"/>
      <c r="M244" s="119"/>
      <c r="N244" s="119"/>
    </row>
    <row r="245" spans="2:14" s="148" customFormat="1">
      <c r="B245" s="149"/>
      <c r="G245" s="119"/>
      <c r="H245" s="119"/>
      <c r="I245" s="119"/>
      <c r="J245" s="119"/>
      <c r="K245" s="119"/>
      <c r="L245" s="119"/>
      <c r="M245" s="119"/>
      <c r="N245" s="119"/>
    </row>
    <row r="246" spans="2:14" s="148" customFormat="1">
      <c r="B246" s="149"/>
      <c r="G246" s="119"/>
      <c r="H246" s="119"/>
      <c r="I246" s="119"/>
      <c r="J246" s="119"/>
      <c r="K246" s="119"/>
      <c r="L246" s="119"/>
      <c r="M246" s="119"/>
      <c r="N246" s="119"/>
    </row>
    <row r="247" spans="2:14" s="148" customFormat="1">
      <c r="B247" s="149"/>
      <c r="G247" s="119"/>
      <c r="H247" s="119"/>
      <c r="I247" s="119"/>
      <c r="J247" s="119"/>
      <c r="K247" s="119"/>
      <c r="L247" s="119"/>
      <c r="M247" s="119"/>
      <c r="N247" s="119"/>
    </row>
    <row r="248" spans="2:14" s="148" customFormat="1">
      <c r="B248" s="149"/>
      <c r="G248" s="119"/>
      <c r="H248" s="119"/>
      <c r="I248" s="119"/>
      <c r="J248" s="119"/>
      <c r="K248" s="119"/>
      <c r="L248" s="119"/>
      <c r="M248" s="119"/>
      <c r="N248" s="119"/>
    </row>
    <row r="249" spans="2:14" s="148" customFormat="1">
      <c r="B249" s="149"/>
      <c r="G249" s="119"/>
      <c r="H249" s="119"/>
      <c r="I249" s="119"/>
      <c r="J249" s="119"/>
      <c r="K249" s="119"/>
      <c r="L249" s="119"/>
      <c r="M249" s="119"/>
      <c r="N249" s="119"/>
    </row>
    <row r="250" spans="2:14" s="148" customFormat="1">
      <c r="B250" s="149"/>
      <c r="G250" s="119"/>
      <c r="H250" s="119"/>
      <c r="I250" s="119"/>
      <c r="J250" s="119"/>
      <c r="K250" s="119"/>
      <c r="L250" s="119"/>
      <c r="M250" s="119"/>
      <c r="N250" s="119"/>
    </row>
    <row r="251" spans="2:14" s="148" customFormat="1">
      <c r="B251" s="149"/>
      <c r="G251" s="119"/>
      <c r="H251" s="119"/>
      <c r="I251" s="119"/>
      <c r="J251" s="119"/>
      <c r="K251" s="119"/>
      <c r="L251" s="119"/>
      <c r="M251" s="119"/>
      <c r="N251" s="119"/>
    </row>
    <row r="252" spans="2:14" s="148" customFormat="1">
      <c r="B252" s="149"/>
      <c r="G252" s="119"/>
      <c r="H252" s="119"/>
      <c r="I252" s="119"/>
      <c r="J252" s="119"/>
      <c r="K252" s="119"/>
      <c r="L252" s="119"/>
      <c r="M252" s="119"/>
      <c r="N252" s="119"/>
    </row>
    <row r="253" spans="2:14" s="148" customFormat="1">
      <c r="B253" s="149"/>
      <c r="G253" s="119"/>
      <c r="H253" s="119"/>
      <c r="I253" s="119"/>
      <c r="J253" s="119"/>
      <c r="K253" s="119"/>
      <c r="L253" s="119"/>
      <c r="M253" s="119"/>
      <c r="N253" s="119"/>
    </row>
    <row r="254" spans="2:14" s="148" customFormat="1">
      <c r="B254" s="149"/>
      <c r="G254" s="119"/>
      <c r="H254" s="119"/>
      <c r="I254" s="119"/>
      <c r="J254" s="119"/>
      <c r="K254" s="119"/>
      <c r="L254" s="119"/>
      <c r="M254" s="119"/>
      <c r="N254" s="119"/>
    </row>
    <row r="255" spans="2:14" s="148" customFormat="1">
      <c r="B255" s="149"/>
      <c r="G255" s="119"/>
      <c r="H255" s="119"/>
      <c r="I255" s="119"/>
      <c r="J255" s="119"/>
      <c r="K255" s="119"/>
      <c r="L255" s="119"/>
      <c r="M255" s="119"/>
      <c r="N255" s="119"/>
    </row>
    <row r="256" spans="2:14" s="148" customFormat="1">
      <c r="B256" s="149"/>
      <c r="G256" s="119"/>
      <c r="H256" s="119"/>
      <c r="I256" s="119"/>
      <c r="J256" s="119"/>
      <c r="K256" s="119"/>
      <c r="L256" s="119"/>
      <c r="M256" s="119"/>
      <c r="N256" s="119"/>
    </row>
    <row r="257" spans="2:14" s="148" customFormat="1">
      <c r="B257" s="149"/>
      <c r="G257" s="119"/>
      <c r="H257" s="119"/>
      <c r="I257" s="119"/>
      <c r="J257" s="119"/>
      <c r="K257" s="119"/>
      <c r="L257" s="119"/>
      <c r="M257" s="119"/>
      <c r="N257" s="119"/>
    </row>
    <row r="258" spans="2:14" s="148" customFormat="1">
      <c r="B258" s="149"/>
      <c r="G258" s="119"/>
      <c r="H258" s="119"/>
      <c r="I258" s="119"/>
      <c r="J258" s="119"/>
      <c r="K258" s="119"/>
      <c r="L258" s="119"/>
      <c r="M258" s="119"/>
      <c r="N258" s="119"/>
    </row>
    <row r="259" spans="2:14" s="148" customFormat="1">
      <c r="B259" s="149"/>
      <c r="G259" s="119"/>
      <c r="H259" s="119"/>
      <c r="I259" s="119"/>
      <c r="J259" s="119"/>
      <c r="K259" s="119"/>
      <c r="L259" s="119"/>
      <c r="M259" s="119"/>
      <c r="N259" s="119"/>
    </row>
    <row r="260" spans="2:14" s="148" customFormat="1">
      <c r="B260" s="149"/>
      <c r="G260" s="119"/>
      <c r="H260" s="119"/>
      <c r="I260" s="119"/>
      <c r="J260" s="119"/>
      <c r="K260" s="119"/>
      <c r="L260" s="119"/>
      <c r="M260" s="119"/>
      <c r="N260" s="119"/>
    </row>
    <row r="261" spans="2:14" s="148" customFormat="1">
      <c r="B261" s="149"/>
      <c r="G261" s="119"/>
      <c r="H261" s="119"/>
      <c r="I261" s="119"/>
      <c r="J261" s="119"/>
      <c r="K261" s="119"/>
      <c r="L261" s="119"/>
      <c r="M261" s="119"/>
      <c r="N261" s="119"/>
    </row>
    <row r="262" spans="2:14" s="148" customFormat="1">
      <c r="B262" s="149"/>
      <c r="G262" s="119"/>
      <c r="H262" s="119"/>
      <c r="I262" s="119"/>
      <c r="J262" s="119"/>
      <c r="K262" s="119"/>
      <c r="L262" s="119"/>
      <c r="M262" s="119"/>
      <c r="N262" s="119"/>
    </row>
    <row r="263" spans="2:14" s="148" customFormat="1">
      <c r="B263" s="149"/>
      <c r="G263" s="119"/>
      <c r="H263" s="119"/>
      <c r="I263" s="119"/>
      <c r="J263" s="119"/>
      <c r="K263" s="119"/>
      <c r="L263" s="119"/>
      <c r="M263" s="119"/>
      <c r="N263" s="119"/>
    </row>
    <row r="264" spans="2:14" s="148" customFormat="1">
      <c r="B264" s="149"/>
      <c r="G264" s="119"/>
      <c r="H264" s="119"/>
      <c r="I264" s="119"/>
      <c r="J264" s="119"/>
      <c r="K264" s="119"/>
      <c r="L264" s="119"/>
      <c r="M264" s="119"/>
      <c r="N264" s="119"/>
    </row>
    <row r="265" spans="2:14" s="148" customFormat="1">
      <c r="B265" s="149"/>
      <c r="G265" s="119"/>
      <c r="H265" s="119"/>
      <c r="I265" s="119"/>
      <c r="J265" s="119"/>
      <c r="K265" s="119"/>
      <c r="L265" s="119"/>
      <c r="M265" s="119"/>
      <c r="N265" s="119"/>
    </row>
    <row r="266" spans="2:14" s="148" customFormat="1">
      <c r="B266" s="149"/>
      <c r="G266" s="119"/>
      <c r="H266" s="119"/>
      <c r="I266" s="119"/>
      <c r="J266" s="119"/>
      <c r="K266" s="119"/>
      <c r="L266" s="119"/>
      <c r="M266" s="119"/>
      <c r="N266" s="119"/>
    </row>
    <row r="267" spans="2:14" s="148" customFormat="1">
      <c r="B267" s="149"/>
      <c r="G267" s="119"/>
      <c r="H267" s="119"/>
      <c r="I267" s="119"/>
      <c r="J267" s="119"/>
      <c r="K267" s="119"/>
      <c r="L267" s="119"/>
      <c r="M267" s="119"/>
      <c r="N267" s="119"/>
    </row>
    <row r="268" spans="2:14" s="148" customFormat="1">
      <c r="B268" s="149"/>
      <c r="G268" s="119"/>
      <c r="H268" s="119"/>
      <c r="I268" s="119"/>
      <c r="J268" s="119"/>
      <c r="K268" s="119"/>
      <c r="L268" s="119"/>
      <c r="M268" s="119"/>
      <c r="N268" s="119"/>
    </row>
    <row r="269" spans="2:14" s="148" customFormat="1">
      <c r="B269" s="149"/>
      <c r="G269" s="119"/>
      <c r="H269" s="119"/>
      <c r="I269" s="119"/>
      <c r="J269" s="119"/>
      <c r="K269" s="119"/>
      <c r="L269" s="119"/>
      <c r="M269" s="119"/>
      <c r="N269" s="119"/>
    </row>
    <row r="270" spans="2:14" s="148" customFormat="1">
      <c r="B270" s="149"/>
      <c r="G270" s="119"/>
      <c r="H270" s="119"/>
      <c r="I270" s="119"/>
      <c r="J270" s="119"/>
      <c r="K270" s="119"/>
      <c r="L270" s="119"/>
      <c r="M270" s="119"/>
      <c r="N270" s="119"/>
    </row>
    <row r="271" spans="2:14" s="148" customFormat="1">
      <c r="B271" s="149"/>
      <c r="G271" s="119"/>
      <c r="H271" s="119"/>
      <c r="I271" s="119"/>
      <c r="J271" s="119"/>
      <c r="K271" s="119"/>
      <c r="L271" s="119"/>
      <c r="M271" s="119"/>
      <c r="N271" s="119"/>
    </row>
    <row r="272" spans="2:14" s="148" customFormat="1">
      <c r="B272" s="149"/>
      <c r="G272" s="119"/>
      <c r="H272" s="119"/>
      <c r="I272" s="119"/>
      <c r="J272" s="119"/>
      <c r="K272" s="119"/>
      <c r="L272" s="119"/>
      <c r="M272" s="119"/>
      <c r="N272" s="119"/>
    </row>
    <row r="273" spans="2:14" s="148" customFormat="1">
      <c r="B273" s="149"/>
      <c r="G273" s="119"/>
      <c r="H273" s="119"/>
      <c r="I273" s="119"/>
      <c r="J273" s="119"/>
      <c r="K273" s="119"/>
      <c r="L273" s="119"/>
      <c r="M273" s="119"/>
      <c r="N273" s="119"/>
    </row>
    <row r="274" spans="2:14" s="148" customFormat="1">
      <c r="B274" s="149"/>
      <c r="G274" s="119"/>
      <c r="H274" s="119"/>
      <c r="I274" s="119"/>
      <c r="J274" s="119"/>
      <c r="K274" s="119"/>
      <c r="L274" s="119"/>
      <c r="M274" s="119"/>
      <c r="N274" s="119"/>
    </row>
    <row r="275" spans="2:14" s="148" customFormat="1">
      <c r="B275" s="149"/>
      <c r="G275" s="119"/>
      <c r="H275" s="119"/>
      <c r="I275" s="119"/>
      <c r="J275" s="119"/>
      <c r="K275" s="119"/>
      <c r="L275" s="119"/>
      <c r="M275" s="119"/>
      <c r="N275" s="119"/>
    </row>
    <row r="276" spans="2:14" s="148" customFormat="1">
      <c r="B276" s="149"/>
      <c r="G276" s="119"/>
      <c r="H276" s="119"/>
      <c r="I276" s="119"/>
      <c r="J276" s="119"/>
      <c r="K276" s="119"/>
      <c r="L276" s="119"/>
      <c r="M276" s="119"/>
      <c r="N276" s="119"/>
    </row>
    <row r="277" spans="2:14" s="148" customFormat="1">
      <c r="B277" s="149"/>
      <c r="G277" s="119"/>
      <c r="H277" s="119"/>
      <c r="I277" s="119"/>
      <c r="J277" s="119"/>
      <c r="K277" s="119"/>
      <c r="L277" s="119"/>
      <c r="M277" s="119"/>
      <c r="N277" s="119"/>
    </row>
    <row r="278" spans="2:14" s="148" customFormat="1">
      <c r="B278" s="149"/>
      <c r="G278" s="119"/>
      <c r="H278" s="119"/>
      <c r="I278" s="119"/>
      <c r="J278" s="119"/>
      <c r="K278" s="119"/>
      <c r="L278" s="119"/>
      <c r="M278" s="119"/>
      <c r="N278" s="119"/>
    </row>
    <row r="279" spans="2:14" s="148" customFormat="1">
      <c r="B279" s="149"/>
      <c r="G279" s="119"/>
      <c r="H279" s="119"/>
      <c r="I279" s="119"/>
      <c r="J279" s="119"/>
      <c r="K279" s="119"/>
      <c r="L279" s="119"/>
      <c r="M279" s="119"/>
      <c r="N279" s="119"/>
    </row>
    <row r="280" spans="2:14" s="148" customFormat="1">
      <c r="B280" s="149"/>
      <c r="G280" s="119"/>
      <c r="H280" s="119"/>
      <c r="I280" s="119"/>
      <c r="J280" s="119"/>
      <c r="K280" s="119"/>
      <c r="L280" s="119"/>
      <c r="M280" s="119"/>
      <c r="N280" s="119"/>
    </row>
    <row r="281" spans="2:14" s="148" customFormat="1">
      <c r="B281" s="149"/>
      <c r="G281" s="119"/>
      <c r="H281" s="119"/>
      <c r="I281" s="119"/>
      <c r="J281" s="119"/>
      <c r="K281" s="119"/>
      <c r="L281" s="119"/>
      <c r="M281" s="119"/>
      <c r="N281" s="119"/>
    </row>
    <row r="282" spans="2:14" s="148" customFormat="1">
      <c r="B282" s="149"/>
      <c r="G282" s="119"/>
      <c r="H282" s="119"/>
      <c r="I282" s="119"/>
      <c r="J282" s="119"/>
      <c r="K282" s="119"/>
      <c r="L282" s="119"/>
      <c r="M282" s="119"/>
      <c r="N282" s="119"/>
    </row>
    <row r="283" spans="2:14" s="148" customFormat="1">
      <c r="B283" s="149"/>
      <c r="G283" s="119"/>
      <c r="H283" s="119"/>
      <c r="I283" s="119"/>
      <c r="J283" s="119"/>
      <c r="K283" s="119"/>
      <c r="L283" s="119"/>
      <c r="M283" s="119"/>
      <c r="N283" s="119"/>
    </row>
    <row r="284" spans="2:14" s="148" customFormat="1">
      <c r="B284" s="149"/>
      <c r="G284" s="119"/>
      <c r="H284" s="119"/>
      <c r="I284" s="119"/>
      <c r="J284" s="119"/>
      <c r="K284" s="119"/>
      <c r="L284" s="119"/>
      <c r="M284" s="119"/>
      <c r="N284" s="119"/>
    </row>
    <row r="285" spans="2:14" s="148" customFormat="1">
      <c r="B285" s="149"/>
      <c r="G285" s="119"/>
      <c r="H285" s="119"/>
      <c r="I285" s="119"/>
      <c r="J285" s="119"/>
      <c r="K285" s="119"/>
      <c r="L285" s="119"/>
      <c r="M285" s="119"/>
      <c r="N285" s="119"/>
    </row>
    <row r="286" spans="2:14" s="148" customFormat="1">
      <c r="B286" s="149"/>
      <c r="G286" s="119"/>
      <c r="H286" s="119"/>
      <c r="I286" s="119"/>
      <c r="J286" s="119"/>
      <c r="K286" s="119"/>
      <c r="L286" s="119"/>
      <c r="M286" s="119"/>
      <c r="N286" s="119"/>
    </row>
    <row r="287" spans="2:14" s="148" customFormat="1">
      <c r="B287" s="149"/>
      <c r="G287" s="119"/>
      <c r="H287" s="119"/>
      <c r="I287" s="119"/>
      <c r="J287" s="119"/>
      <c r="K287" s="119"/>
      <c r="L287" s="119"/>
      <c r="M287" s="119"/>
      <c r="N287" s="119"/>
    </row>
    <row r="288" spans="2:14" s="148" customFormat="1">
      <c r="B288" s="149"/>
      <c r="G288" s="119"/>
      <c r="H288" s="119"/>
      <c r="I288" s="119"/>
      <c r="J288" s="119"/>
      <c r="K288" s="119"/>
      <c r="L288" s="119"/>
      <c r="M288" s="119"/>
      <c r="N288" s="119"/>
    </row>
    <row r="289" spans="2:14" s="148" customFormat="1">
      <c r="B289" s="149"/>
      <c r="G289" s="119"/>
      <c r="H289" s="119"/>
      <c r="I289" s="119"/>
      <c r="J289" s="119"/>
      <c r="K289" s="119"/>
      <c r="L289" s="119"/>
      <c r="M289" s="119"/>
      <c r="N289" s="119"/>
    </row>
  </sheetData>
  <mergeCells count="88">
    <mergeCell ref="D117:G117"/>
    <mergeCell ref="D118:G118"/>
    <mergeCell ref="F105:G105"/>
    <mergeCell ref="F106:G106"/>
    <mergeCell ref="C111:G111"/>
    <mergeCell ref="D112:G112"/>
    <mergeCell ref="F113:G113"/>
    <mergeCell ref="F114:G114"/>
    <mergeCell ref="F102:G102"/>
    <mergeCell ref="F103:G103"/>
    <mergeCell ref="D104:G104"/>
    <mergeCell ref="F115:G115"/>
    <mergeCell ref="F116:G116"/>
    <mergeCell ref="C95:G95"/>
    <mergeCell ref="D96:G96"/>
    <mergeCell ref="D97:G97"/>
    <mergeCell ref="C100:G100"/>
    <mergeCell ref="D101:G101"/>
    <mergeCell ref="F85:G85"/>
    <mergeCell ref="B88:G88"/>
    <mergeCell ref="C90:G90"/>
    <mergeCell ref="D91:G91"/>
    <mergeCell ref="D92:G92"/>
    <mergeCell ref="F80:G80"/>
    <mergeCell ref="D81:G81"/>
    <mergeCell ref="F82:G82"/>
    <mergeCell ref="F83:G83"/>
    <mergeCell ref="F84:G84"/>
    <mergeCell ref="F75:G75"/>
    <mergeCell ref="F76:G76"/>
    <mergeCell ref="D77:G77"/>
    <mergeCell ref="D78:G78"/>
    <mergeCell ref="F79:G79"/>
    <mergeCell ref="F70:G70"/>
    <mergeCell ref="F71:G71"/>
    <mergeCell ref="D72:G72"/>
    <mergeCell ref="D73:G73"/>
    <mergeCell ref="F74:G74"/>
    <mergeCell ref="D65:G65"/>
    <mergeCell ref="D66:G66"/>
    <mergeCell ref="F67:G67"/>
    <mergeCell ref="F68:G68"/>
    <mergeCell ref="F69:G69"/>
    <mergeCell ref="D60:G60"/>
    <mergeCell ref="F61:G61"/>
    <mergeCell ref="F62:G62"/>
    <mergeCell ref="F63:G63"/>
    <mergeCell ref="D64:G64"/>
    <mergeCell ref="F55:G55"/>
    <mergeCell ref="F56:G56"/>
    <mergeCell ref="F57:G57"/>
    <mergeCell ref="F58:G58"/>
    <mergeCell ref="F59:G59"/>
    <mergeCell ref="F50:G50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40:G40"/>
    <mergeCell ref="F41:G41"/>
    <mergeCell ref="D42:G42"/>
    <mergeCell ref="F43:G43"/>
    <mergeCell ref="F44:G44"/>
    <mergeCell ref="D33:G33"/>
    <mergeCell ref="D34:G34"/>
    <mergeCell ref="D35:G35"/>
    <mergeCell ref="C38:G38"/>
    <mergeCell ref="D39:G39"/>
    <mergeCell ref="F28:G28"/>
    <mergeCell ref="F29:G29"/>
    <mergeCell ref="F30:G30"/>
    <mergeCell ref="D31:G31"/>
    <mergeCell ref="D32:G32"/>
    <mergeCell ref="F19:G19"/>
    <mergeCell ref="F24:G24"/>
    <mergeCell ref="D25:G25"/>
    <mergeCell ref="D26:G26"/>
    <mergeCell ref="D27:G27"/>
    <mergeCell ref="B1:K1"/>
    <mergeCell ref="C9:G9"/>
    <mergeCell ref="D10:G10"/>
    <mergeCell ref="F11:G11"/>
    <mergeCell ref="F12:G12"/>
  </mergeCells>
  <phoneticPr fontId="42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9"/>
  <sheetViews>
    <sheetView showGridLines="0" view="pageBreakPreview" zoomScale="85" zoomScaleNormal="75" zoomScaleSheetLayoutView="85" workbookViewId="0">
      <pane xSplit="7" ySplit="8" topLeftCell="H81" activePane="bottomRight" state="frozen"/>
      <selection activeCell="AE506" sqref="AE506:AI506"/>
      <selection pane="topRight" activeCell="AE506" sqref="AE506:AI506"/>
      <selection pane="bottomLeft" activeCell="AE506" sqref="AE506:AI506"/>
      <selection pane="bottomRight" activeCell="J91" sqref="J91"/>
    </sheetView>
  </sheetViews>
  <sheetFormatPr defaultColWidth="10.42578125" defaultRowHeight="15"/>
  <cols>
    <col min="1" max="1" width="10.42578125" style="119"/>
    <col min="2" max="2" width="4" style="148" customWidth="1"/>
    <col min="3" max="3" width="4.5703125" style="148" customWidth="1"/>
    <col min="4" max="4" width="2.5703125" style="148" customWidth="1"/>
    <col min="5" max="6" width="4" style="148" customWidth="1"/>
    <col min="7" max="7" width="59.5703125" style="119" customWidth="1"/>
    <col min="8" max="8" width="21.85546875" style="119" customWidth="1"/>
    <col min="9" max="9" width="22.42578125" style="119" customWidth="1"/>
    <col min="10" max="10" width="19" style="119" bestFit="1" customWidth="1"/>
    <col min="11" max="11" width="15.28515625" style="119" bestFit="1" customWidth="1"/>
    <col min="12" max="12" width="1.28515625" style="119" customWidth="1"/>
    <col min="13" max="13" width="23.42578125" style="119" customWidth="1"/>
    <col min="14" max="16384" width="10.42578125" style="119"/>
  </cols>
  <sheetData>
    <row r="1" spans="1:13" s="107" customFormat="1" ht="36.75" customHeight="1">
      <c r="B1" s="567" t="s">
        <v>1800</v>
      </c>
      <c r="C1" s="567"/>
      <c r="D1" s="567"/>
      <c r="E1" s="567"/>
      <c r="F1" s="567"/>
      <c r="G1" s="567"/>
      <c r="H1" s="567"/>
      <c r="I1" s="567"/>
      <c r="J1" s="567"/>
      <c r="K1" s="567"/>
      <c r="L1" s="108"/>
      <c r="M1" s="108"/>
    </row>
    <row r="2" spans="1:13" s="107" customFormat="1">
      <c r="B2" s="109"/>
      <c r="C2" s="109"/>
      <c r="D2" s="109"/>
      <c r="E2" s="109"/>
      <c r="F2" s="109"/>
      <c r="G2" s="109"/>
    </row>
    <row r="3" spans="1:13" s="107" customFormat="1" ht="15.75" thickBot="1">
      <c r="B3" s="109"/>
      <c r="C3" s="109"/>
      <c r="D3" s="109"/>
      <c r="E3" s="109"/>
      <c r="F3" s="109"/>
      <c r="G3" s="109"/>
    </row>
    <row r="4" spans="1:13" s="110" customFormat="1" ht="27.6" customHeight="1">
      <c r="B4" s="111" t="s">
        <v>3322</v>
      </c>
      <c r="C4" s="112"/>
      <c r="D4" s="112"/>
      <c r="E4" s="112"/>
      <c r="F4" s="112"/>
      <c r="G4" s="112"/>
      <c r="H4" s="112"/>
      <c r="I4" s="425"/>
      <c r="J4" s="555" t="s">
        <v>5319</v>
      </c>
      <c r="K4" s="556"/>
      <c r="L4" s="556"/>
      <c r="M4" s="557"/>
    </row>
    <row r="5" spans="1:13" s="110" customFormat="1" ht="27.6" customHeight="1" thickBot="1">
      <c r="B5" s="115"/>
      <c r="C5" s="116"/>
      <c r="D5" s="116"/>
      <c r="E5" s="116"/>
      <c r="F5" s="116"/>
      <c r="G5" s="116"/>
      <c r="H5" s="116"/>
      <c r="I5" s="424"/>
      <c r="J5" s="426"/>
      <c r="K5" s="427"/>
      <c r="L5" s="428"/>
      <c r="M5" s="429"/>
    </row>
    <row r="6" spans="1:13" ht="15" customHeight="1" thickBot="1">
      <c r="B6" s="120"/>
      <c r="C6" s="120"/>
      <c r="D6" s="120"/>
      <c r="E6" s="120"/>
      <c r="F6" s="120"/>
      <c r="G6" s="120"/>
      <c r="H6" s="121"/>
    </row>
    <row r="7" spans="1:13" ht="39.75" customHeight="1">
      <c r="B7" s="122" t="s">
        <v>4245</v>
      </c>
      <c r="C7" s="123"/>
      <c r="D7" s="123"/>
      <c r="E7" s="123"/>
      <c r="F7" s="123"/>
      <c r="G7" s="124"/>
      <c r="H7" s="407" t="s">
        <v>4347</v>
      </c>
      <c r="I7" s="407" t="s">
        <v>5315</v>
      </c>
      <c r="J7" s="126" t="str">
        <f>CONCATENATE("VARIAZIONE ",  H8, " / ", I8)</f>
        <v>VARIAZIONE 2019 / 2018</v>
      </c>
      <c r="K7" s="127"/>
      <c r="M7" s="430" t="s">
        <v>376</v>
      </c>
    </row>
    <row r="8" spans="1:13" ht="23.25" customHeight="1">
      <c r="B8" s="128"/>
      <c r="C8" s="129"/>
      <c r="D8" s="129"/>
      <c r="E8" s="129"/>
      <c r="F8" s="129"/>
      <c r="G8" s="130"/>
      <c r="H8" s="131">
        <f>'pdc2018'!Q3</f>
        <v>2019</v>
      </c>
      <c r="I8" s="131">
        <f>'pdc2018'!P3</f>
        <v>2018</v>
      </c>
      <c r="J8" s="132" t="s">
        <v>3325</v>
      </c>
      <c r="K8" s="133" t="s">
        <v>3661</v>
      </c>
      <c r="M8" s="431">
        <f>'pdc2018'!N3</f>
        <v>2017</v>
      </c>
    </row>
    <row r="9" spans="1:13" s="134" customFormat="1">
      <c r="A9" s="332"/>
      <c r="B9" s="333" t="s">
        <v>3669</v>
      </c>
      <c r="C9" s="565" t="s">
        <v>1802</v>
      </c>
      <c r="D9" s="565"/>
      <c r="E9" s="565"/>
      <c r="F9" s="565"/>
      <c r="G9" s="566"/>
      <c r="H9" s="334"/>
      <c r="I9" s="334"/>
      <c r="J9" s="335"/>
      <c r="K9" s="336"/>
      <c r="L9" s="337"/>
      <c r="M9" s="432"/>
    </row>
    <row r="10" spans="1:13" s="134" customFormat="1">
      <c r="A10" s="332"/>
      <c r="B10" s="338"/>
      <c r="C10" s="339" t="s">
        <v>3326</v>
      </c>
      <c r="D10" s="558" t="s">
        <v>3327</v>
      </c>
      <c r="E10" s="558"/>
      <c r="F10" s="558"/>
      <c r="G10" s="559"/>
      <c r="H10" s="340">
        <f>H11+H12+H19+H24</f>
        <v>1210243076</v>
      </c>
      <c r="I10" s="340">
        <f>I11+I12+I19+I24</f>
        <v>1198827415.0800002</v>
      </c>
      <c r="J10" s="341">
        <f t="shared" ref="J10:J36" si="0">H10-I10</f>
        <v>11415660.919999838</v>
      </c>
      <c r="K10" s="342">
        <f t="shared" ref="K10:K36" si="1">IF(I10=0,"-    ",J10/I10)</f>
        <v>9.5223555754587481E-3</v>
      </c>
      <c r="L10" s="337"/>
      <c r="M10" s="433">
        <f>M11+M12+M19+M24</f>
        <v>1168431630.0799999</v>
      </c>
    </row>
    <row r="11" spans="1:13" s="110" customFormat="1" ht="30" customHeight="1">
      <c r="A11" s="332" t="s">
        <v>597</v>
      </c>
      <c r="B11" s="344"/>
      <c r="C11" s="345"/>
      <c r="D11" s="346"/>
      <c r="E11" s="345" t="s">
        <v>3328</v>
      </c>
      <c r="F11" s="563" t="s">
        <v>3329</v>
      </c>
      <c r="G11" s="564"/>
      <c r="H11" s="348">
        <f>SUMIF('pdc2018'!$J$8:$J$1110,'CE statale'!$A11,'pdc2018'!$Q$8:$Q$1110)</f>
        <v>1187754008</v>
      </c>
      <c r="I11" s="348">
        <f>SUMIF('pdc2018'!$J$8:$J$1110,'CE statale'!$A11,'pdc2018'!$P$8:$P$1110)</f>
        <v>1176378361.6000001</v>
      </c>
      <c r="J11" s="349">
        <f t="shared" si="0"/>
        <v>11375646.399999857</v>
      </c>
      <c r="K11" s="350">
        <f t="shared" si="1"/>
        <v>9.6700575013363588E-3</v>
      </c>
      <c r="L11" s="332"/>
      <c r="M11" s="434">
        <f>SUMIF('pdc2018'!$J$8:$J$1110,'CE statale'!$A11,'pdc2018'!$N$8:$N$1110)</f>
        <v>1146199116.51</v>
      </c>
    </row>
    <row r="12" spans="1:13" s="110" customFormat="1">
      <c r="A12" s="332"/>
      <c r="B12" s="344"/>
      <c r="C12" s="345"/>
      <c r="D12" s="346"/>
      <c r="E12" s="345" t="s">
        <v>3330</v>
      </c>
      <c r="F12" s="563" t="s">
        <v>3331</v>
      </c>
      <c r="G12" s="564"/>
      <c r="H12" s="348">
        <f>SUM(H13:H18)</f>
        <v>22226000</v>
      </c>
      <c r="I12" s="348">
        <f>SUM(I13:I18)</f>
        <v>22309100</v>
      </c>
      <c r="J12" s="349">
        <f t="shared" si="0"/>
        <v>-83100</v>
      </c>
      <c r="K12" s="350">
        <f t="shared" si="1"/>
        <v>-3.7249373574012399E-3</v>
      </c>
      <c r="L12" s="332"/>
      <c r="M12" s="434">
        <f>SUM(M13:M18)</f>
        <v>22232513.57</v>
      </c>
    </row>
    <row r="13" spans="1:13" s="135" customFormat="1">
      <c r="A13" s="332" t="s">
        <v>3332</v>
      </c>
      <c r="B13" s="352"/>
      <c r="C13" s="353"/>
      <c r="D13" s="354"/>
      <c r="E13" s="353"/>
      <c r="F13" s="355" t="s">
        <v>3326</v>
      </c>
      <c r="G13" s="359" t="s">
        <v>3333</v>
      </c>
      <c r="H13" s="356">
        <f>SUMIF('pdc2018'!$J$8:$J$1110,'CE statale'!$A13,'pdc2018'!$Q$8:$Q$1110)</f>
        <v>0</v>
      </c>
      <c r="I13" s="356">
        <f>SUMIF('pdc2018'!$J$8:$J$1110,'CE statale'!$A13,'pdc2018'!$P$8:$P$1110)</f>
        <v>0</v>
      </c>
      <c r="J13" s="356">
        <f t="shared" si="0"/>
        <v>0</v>
      </c>
      <c r="K13" s="350" t="str">
        <f t="shared" si="1"/>
        <v xml:space="preserve">-    </v>
      </c>
      <c r="L13" s="357"/>
      <c r="M13" s="435">
        <f>SUMIF('pdc2018'!$J$8:$J$1110,'CE statale'!$A13,'pdc2018'!$N$8:$N$1110)</f>
        <v>0</v>
      </c>
    </row>
    <row r="14" spans="1:13" s="135" customFormat="1" ht="30" customHeight="1">
      <c r="A14" s="357" t="s">
        <v>3334</v>
      </c>
      <c r="B14" s="352"/>
      <c r="C14" s="353"/>
      <c r="D14" s="354"/>
      <c r="E14" s="353"/>
      <c r="F14" s="355" t="s">
        <v>3335</v>
      </c>
      <c r="G14" s="359" t="s">
        <v>3336</v>
      </c>
      <c r="H14" s="356">
        <f>SUMIF('pdc2018'!$J$8:$J$1110,'CE statale'!$A14,'pdc2018'!$Q$8:$Q$1110)</f>
        <v>0</v>
      </c>
      <c r="I14" s="356">
        <f>SUMIF('pdc2018'!$J$8:$J$1110,'CE statale'!$A14,'pdc2018'!$P$8:$P$1110)</f>
        <v>0</v>
      </c>
      <c r="J14" s="356">
        <f t="shared" si="0"/>
        <v>0</v>
      </c>
      <c r="K14" s="350" t="str">
        <f t="shared" si="1"/>
        <v xml:space="preserve">-    </v>
      </c>
      <c r="L14" s="357"/>
      <c r="M14" s="435">
        <f>SUMIF('pdc2018'!$J$8:$J$1110,'CE statale'!$A14,'pdc2018'!$N$8:$N$1110)</f>
        <v>0</v>
      </c>
    </row>
    <row r="15" spans="1:13" s="135" customFormat="1" ht="30" customHeight="1">
      <c r="A15" s="332" t="s">
        <v>3337</v>
      </c>
      <c r="B15" s="352"/>
      <c r="C15" s="353"/>
      <c r="D15" s="354"/>
      <c r="E15" s="353"/>
      <c r="F15" s="355" t="s">
        <v>3338</v>
      </c>
      <c r="G15" s="359" t="s">
        <v>3339</v>
      </c>
      <c r="H15" s="356">
        <f>SUMIF('pdc2018'!$J$8:$J$1110,'CE statale'!$A15,'pdc2018'!$Q$8:$Q$1110)</f>
        <v>22226000</v>
      </c>
      <c r="I15" s="356">
        <f>SUMIF('pdc2018'!$J$8:$J$1110,'CE statale'!$A15,'pdc2018'!$P$8:$P$1110)</f>
        <v>22301000</v>
      </c>
      <c r="J15" s="356">
        <f t="shared" si="0"/>
        <v>-75000</v>
      </c>
      <c r="K15" s="350">
        <f t="shared" si="1"/>
        <v>-3.3630778888839065E-3</v>
      </c>
      <c r="L15" s="357"/>
      <c r="M15" s="435">
        <f>SUMIF('pdc2018'!$J$8:$J$1110,'CE statale'!$A15,'pdc2018'!$N$8:$N$1110)</f>
        <v>22232513.57</v>
      </c>
    </row>
    <row r="16" spans="1:13" s="135" customFormat="1">
      <c r="A16" s="357" t="s">
        <v>3340</v>
      </c>
      <c r="B16" s="352"/>
      <c r="C16" s="353"/>
      <c r="D16" s="354"/>
      <c r="E16" s="353"/>
      <c r="F16" s="355" t="s">
        <v>3341</v>
      </c>
      <c r="G16" s="359" t="s">
        <v>3342</v>
      </c>
      <c r="H16" s="356">
        <f>SUMIF('pdc2018'!$J$8:$J$1110,'CE statale'!$A16,'pdc2018'!$Q$8:$Q$1110)</f>
        <v>0</v>
      </c>
      <c r="I16" s="356">
        <f>SUMIF('pdc2018'!$J$8:$J$1110,'CE statale'!$A16,'pdc2018'!$P$8:$P$1110)</f>
        <v>0</v>
      </c>
      <c r="J16" s="356">
        <f t="shared" si="0"/>
        <v>0</v>
      </c>
      <c r="K16" s="350" t="str">
        <f t="shared" si="1"/>
        <v xml:space="preserve">-    </v>
      </c>
      <c r="L16" s="357"/>
      <c r="M16" s="435">
        <f>SUMIF('pdc2018'!$J$8:$J$1110,'CE statale'!$A16,'pdc2018'!$N$8:$N$1110)</f>
        <v>0</v>
      </c>
    </row>
    <row r="17" spans="1:13" s="135" customFormat="1">
      <c r="A17" s="332" t="s">
        <v>4081</v>
      </c>
      <c r="B17" s="352"/>
      <c r="C17" s="353"/>
      <c r="D17" s="354"/>
      <c r="E17" s="353"/>
      <c r="F17" s="355" t="s">
        <v>4082</v>
      </c>
      <c r="G17" s="359" t="s">
        <v>4083</v>
      </c>
      <c r="H17" s="356">
        <f>SUMIF('pdc2018'!$J$8:$J$1110,'CE statale'!$A17,'pdc2018'!$Q$8:$Q$1110)</f>
        <v>0</v>
      </c>
      <c r="I17" s="356">
        <f>SUMIF('pdc2018'!$J$8:$J$1110,'CE statale'!$A17,'pdc2018'!$P$8:$P$1110)</f>
        <v>0</v>
      </c>
      <c r="J17" s="356">
        <f t="shared" si="0"/>
        <v>0</v>
      </c>
      <c r="K17" s="360" t="str">
        <f t="shared" si="1"/>
        <v xml:space="preserve">-    </v>
      </c>
      <c r="L17" s="357"/>
      <c r="M17" s="435">
        <f>SUMIF('pdc2018'!$J$8:$J$1110,'CE statale'!$A17,'pdc2018'!$N$8:$N$1110)</f>
        <v>0</v>
      </c>
    </row>
    <row r="18" spans="1:13" s="135" customFormat="1">
      <c r="A18" s="357" t="s">
        <v>4084</v>
      </c>
      <c r="B18" s="352"/>
      <c r="C18" s="353"/>
      <c r="D18" s="354"/>
      <c r="E18" s="353"/>
      <c r="F18" s="355" t="s">
        <v>4085</v>
      </c>
      <c r="G18" s="359" t="s">
        <v>4086</v>
      </c>
      <c r="H18" s="356">
        <f>SUMIF('pdc2018'!$J$8:$J$1110,'CE statale'!$A18,'pdc2018'!$Q$8:$Q$1110)</f>
        <v>0</v>
      </c>
      <c r="I18" s="356">
        <f>SUMIF('pdc2018'!$J$8:$J$1110,'CE statale'!$A18,'pdc2018'!$P$8:$P$1110)</f>
        <v>8100</v>
      </c>
      <c r="J18" s="356">
        <f t="shared" si="0"/>
        <v>-8100</v>
      </c>
      <c r="K18" s="350">
        <f t="shared" si="1"/>
        <v>-1</v>
      </c>
      <c r="L18" s="357"/>
      <c r="M18" s="435">
        <f>SUMIF('pdc2018'!$J$8:$J$1110,'CE statale'!$A18,'pdc2018'!$N$8:$N$1110)</f>
        <v>0</v>
      </c>
    </row>
    <row r="19" spans="1:13" s="110" customFormat="1">
      <c r="A19" s="332"/>
      <c r="B19" s="344"/>
      <c r="C19" s="345"/>
      <c r="D19" s="346"/>
      <c r="E19" s="345" t="s">
        <v>4087</v>
      </c>
      <c r="F19" s="563" t="s">
        <v>4088</v>
      </c>
      <c r="G19" s="564"/>
      <c r="H19" s="348">
        <f>SUM(H20:H23)</f>
        <v>263068</v>
      </c>
      <c r="I19" s="348">
        <f>SUM(I20:I23)</f>
        <v>139953.47999999998</v>
      </c>
      <c r="J19" s="349">
        <f t="shared" si="0"/>
        <v>123114.52000000002</v>
      </c>
      <c r="K19" s="350">
        <f t="shared" si="1"/>
        <v>0.87968173424483642</v>
      </c>
      <c r="L19" s="332"/>
      <c r="M19" s="434">
        <f>SUM(M20:M23)</f>
        <v>0</v>
      </c>
    </row>
    <row r="20" spans="1:13" s="110" customFormat="1">
      <c r="A20" s="332" t="s">
        <v>4089</v>
      </c>
      <c r="B20" s="344"/>
      <c r="C20" s="345"/>
      <c r="D20" s="346"/>
      <c r="E20" s="346"/>
      <c r="F20" s="361" t="s">
        <v>3326</v>
      </c>
      <c r="G20" s="359" t="s">
        <v>4090</v>
      </c>
      <c r="H20" s="356">
        <f>SUMIF('pdc2018'!$J$8:$J$1110,'CE statale'!$A20,'pdc2018'!$Q$8:$Q$1110)</f>
        <v>0</v>
      </c>
      <c r="I20" s="356">
        <f>SUMIF('pdc2018'!$J$8:$J$1110,'CE statale'!$A20,'pdc2018'!$P$8:$P$1110)</f>
        <v>0</v>
      </c>
      <c r="J20" s="356">
        <f t="shared" si="0"/>
        <v>0</v>
      </c>
      <c r="K20" s="362" t="str">
        <f t="shared" si="1"/>
        <v xml:space="preserve">-    </v>
      </c>
      <c r="L20" s="332"/>
      <c r="M20" s="435">
        <f>SUMIF('pdc2018'!$J$8:$J$1110,'CE statale'!$A20,'pdc2018'!$N$8:$N$1110)</f>
        <v>0</v>
      </c>
    </row>
    <row r="21" spans="1:13" s="110" customFormat="1">
      <c r="A21" s="332" t="s">
        <v>4029</v>
      </c>
      <c r="B21" s="344"/>
      <c r="C21" s="345"/>
      <c r="D21" s="346"/>
      <c r="E21" s="346"/>
      <c r="F21" s="361" t="s">
        <v>3335</v>
      </c>
      <c r="G21" s="359" t="s">
        <v>4091</v>
      </c>
      <c r="H21" s="356">
        <f>SUMIF('pdc2018'!$J$8:$J$1110,'CE statale'!$A21,'pdc2018'!$Q$8:$Q$1110)</f>
        <v>63068</v>
      </c>
      <c r="I21" s="356">
        <f>SUMIF('pdc2018'!$J$8:$J$1110,'CE statale'!$A21,'pdc2018'!$P$8:$P$1110)</f>
        <v>47301.3</v>
      </c>
      <c r="J21" s="356">
        <f t="shared" si="0"/>
        <v>15766.699999999997</v>
      </c>
      <c r="K21" s="362">
        <f t="shared" si="1"/>
        <v>0.33332487690613144</v>
      </c>
      <c r="L21" s="332"/>
      <c r="M21" s="435">
        <f>SUMIF('pdc2018'!$J$8:$J$1110,'CE statale'!$A21,'pdc2018'!$N$8:$N$1110)</f>
        <v>0</v>
      </c>
    </row>
    <row r="22" spans="1:13" s="110" customFormat="1">
      <c r="A22" s="332" t="s">
        <v>3523</v>
      </c>
      <c r="B22" s="344"/>
      <c r="C22" s="345"/>
      <c r="D22" s="346"/>
      <c r="E22" s="346"/>
      <c r="F22" s="361" t="s">
        <v>3338</v>
      </c>
      <c r="G22" s="359" t="s">
        <v>4092</v>
      </c>
      <c r="H22" s="356">
        <f>SUMIF('pdc2018'!$J$8:$J$1110,'CE statale'!$A22,'pdc2018'!$Q$8:$Q$1110)</f>
        <v>200000</v>
      </c>
      <c r="I22" s="356">
        <f>SUMIF('pdc2018'!$J$8:$J$1110,'CE statale'!$A22,'pdc2018'!$P$8:$P$1110)</f>
        <v>92652.18</v>
      </c>
      <c r="J22" s="356">
        <f t="shared" si="0"/>
        <v>107347.82</v>
      </c>
      <c r="K22" s="362">
        <f t="shared" si="1"/>
        <v>1.1586108389462613</v>
      </c>
      <c r="L22" s="332"/>
      <c r="M22" s="435">
        <f>SUMIF('pdc2018'!$J$8:$J$1110,'CE statale'!$A22,'pdc2018'!$N$8:$N$1110)</f>
        <v>0</v>
      </c>
    </row>
    <row r="23" spans="1:13" s="110" customFormat="1">
      <c r="A23" s="332" t="s">
        <v>4038</v>
      </c>
      <c r="B23" s="344"/>
      <c r="C23" s="345"/>
      <c r="D23" s="346"/>
      <c r="E23" s="346"/>
      <c r="F23" s="361" t="s">
        <v>3341</v>
      </c>
      <c r="G23" s="359" t="s">
        <v>4093</v>
      </c>
      <c r="H23" s="356">
        <f>SUMIF('pdc2018'!$J$8:$J$1110,'CE statale'!$A23,'pdc2018'!$Q$8:$Q$1110)</f>
        <v>0</v>
      </c>
      <c r="I23" s="356">
        <f>SUMIF('pdc2018'!$J$8:$J$1110,'CE statale'!$A23,'pdc2018'!$P$8:$P$1110)</f>
        <v>0</v>
      </c>
      <c r="J23" s="356">
        <f t="shared" si="0"/>
        <v>0</v>
      </c>
      <c r="K23" s="362" t="str">
        <f t="shared" si="1"/>
        <v xml:space="preserve">-    </v>
      </c>
      <c r="L23" s="332"/>
      <c r="M23" s="435">
        <f>SUMIF('pdc2018'!$J$8:$J$1110,'CE statale'!$A23,'pdc2018'!$N$8:$N$1110)</f>
        <v>0</v>
      </c>
    </row>
    <row r="24" spans="1:13" s="110" customFormat="1">
      <c r="A24" s="332" t="s">
        <v>4094</v>
      </c>
      <c r="B24" s="344"/>
      <c r="C24" s="345"/>
      <c r="D24" s="346"/>
      <c r="E24" s="345" t="s">
        <v>4095</v>
      </c>
      <c r="F24" s="563" t="s">
        <v>4096</v>
      </c>
      <c r="G24" s="564"/>
      <c r="H24" s="348">
        <f>SUMIF('pdc2018'!$J$8:$J$1110,'CE statale'!$A24,'pdc2018'!$Q$8:$Q$1110)</f>
        <v>0</v>
      </c>
      <c r="I24" s="356">
        <f>SUMIF('pdc2018'!$J$8:$J$1110,'CE statale'!$A24,'pdc2018'!$P$8:$P$1110)</f>
        <v>0</v>
      </c>
      <c r="J24" s="349">
        <f t="shared" si="0"/>
        <v>0</v>
      </c>
      <c r="K24" s="350" t="str">
        <f t="shared" si="1"/>
        <v xml:space="preserve">-    </v>
      </c>
      <c r="L24" s="332"/>
      <c r="M24" s="435">
        <f>SUMIF('pdc2018'!$J$8:$J$1110,'CE statale'!$A24,'pdc2018'!$N$8:$N$1110)</f>
        <v>0</v>
      </c>
    </row>
    <row r="25" spans="1:13" s="134" customFormat="1">
      <c r="A25" s="332" t="s">
        <v>4097</v>
      </c>
      <c r="B25" s="363"/>
      <c r="C25" s="339" t="s">
        <v>3335</v>
      </c>
      <c r="D25" s="558" t="s">
        <v>4098</v>
      </c>
      <c r="E25" s="558"/>
      <c r="F25" s="558"/>
      <c r="G25" s="559"/>
      <c r="H25" s="340">
        <f>SUMIF('pdc2018'!$J$8:$J$1110,'CE statale'!$A25,'pdc2018'!$Q$8:$Q$1110)</f>
        <v>0</v>
      </c>
      <c r="I25" s="340">
        <f>SUMIF('pdc2018'!$J$8:$J$1110,'CE statale'!$A25,'pdc2018'!$P$8:$P$1110)</f>
        <v>0</v>
      </c>
      <c r="J25" s="341">
        <f t="shared" si="0"/>
        <v>0</v>
      </c>
      <c r="K25" s="342" t="str">
        <f t="shared" si="1"/>
        <v xml:space="preserve">-    </v>
      </c>
      <c r="L25" s="337"/>
      <c r="M25" s="433">
        <f>SUMIF('pdc2018'!$J$8:$J$1110,'CE statale'!$A25,'pdc2018'!$N$8:$N$1110)</f>
        <v>-118883.43</v>
      </c>
    </row>
    <row r="26" spans="1:13" s="134" customFormat="1">
      <c r="A26" s="332" t="s">
        <v>4053</v>
      </c>
      <c r="B26" s="363"/>
      <c r="C26" s="339" t="s">
        <v>3338</v>
      </c>
      <c r="D26" s="558" t="s">
        <v>4099</v>
      </c>
      <c r="E26" s="558"/>
      <c r="F26" s="558"/>
      <c r="G26" s="559"/>
      <c r="H26" s="340">
        <f>SUMIF('pdc2018'!$J$8:$J$1110,'CE statale'!$A26,'pdc2018'!$Q$8:$Q$1110)</f>
        <v>0</v>
      </c>
      <c r="I26" s="340">
        <f>SUMIF('pdc2018'!$J$8:$J$1110,'CE statale'!$A26,'pdc2018'!$P$8:$P$1110)</f>
        <v>0</v>
      </c>
      <c r="J26" s="341">
        <f t="shared" si="0"/>
        <v>0</v>
      </c>
      <c r="K26" s="342" t="str">
        <f t="shared" si="1"/>
        <v xml:space="preserve">-    </v>
      </c>
      <c r="L26" s="337"/>
      <c r="M26" s="433">
        <f>SUMIF('pdc2018'!$J$8:$J$1110,'CE statale'!$A26,'pdc2018'!$N$8:$N$1110)</f>
        <v>15674.8</v>
      </c>
    </row>
    <row r="27" spans="1:13" s="134" customFormat="1">
      <c r="A27" s="332"/>
      <c r="B27" s="338"/>
      <c r="C27" s="339" t="s">
        <v>3341</v>
      </c>
      <c r="D27" s="558" t="s">
        <v>4100</v>
      </c>
      <c r="E27" s="558"/>
      <c r="F27" s="558"/>
      <c r="G27" s="559"/>
      <c r="H27" s="340">
        <f>SUM(H28:H30)</f>
        <v>61462900</v>
      </c>
      <c r="I27" s="340">
        <f>SUM(I28:I30)</f>
        <v>62018297</v>
      </c>
      <c r="J27" s="341">
        <f t="shared" si="0"/>
        <v>-555397</v>
      </c>
      <c r="K27" s="342">
        <f t="shared" si="1"/>
        <v>-8.9553732828232934E-3</v>
      </c>
      <c r="L27" s="337"/>
      <c r="M27" s="433">
        <f>SUM(M28:M30)</f>
        <v>59363718.579999998</v>
      </c>
    </row>
    <row r="28" spans="1:13" s="110" customFormat="1" ht="30" customHeight="1">
      <c r="A28" s="332" t="s">
        <v>3806</v>
      </c>
      <c r="B28" s="344"/>
      <c r="C28" s="345"/>
      <c r="D28" s="346"/>
      <c r="E28" s="345" t="s">
        <v>3328</v>
      </c>
      <c r="F28" s="563" t="s">
        <v>4102</v>
      </c>
      <c r="G28" s="564"/>
      <c r="H28" s="348">
        <f>SUMIF('pdc2018'!$J$8:$J$1110,'CE statale'!$A28,'pdc2018'!$Q$8:$Q$1110)</f>
        <v>43371300</v>
      </c>
      <c r="I28" s="348">
        <f>SUMIF('pdc2018'!$J$8:$J$1110,'CE statale'!$A28,'pdc2018'!$P$8:$P$1110)</f>
        <v>44036697</v>
      </c>
      <c r="J28" s="349">
        <f t="shared" si="0"/>
        <v>-665397</v>
      </c>
      <c r="K28" s="350">
        <f t="shared" si="1"/>
        <v>-1.5110056959994071E-2</v>
      </c>
      <c r="L28" s="332"/>
      <c r="M28" s="434">
        <f>SUMIF('pdc2018'!$J$8:$J$1110,'CE statale'!$A28,'pdc2018'!$N$8:$N$1110)</f>
        <v>40876767.829999998</v>
      </c>
    </row>
    <row r="29" spans="1:13" s="110" customFormat="1">
      <c r="A29" s="332" t="s">
        <v>3423</v>
      </c>
      <c r="B29" s="344"/>
      <c r="C29" s="345"/>
      <c r="D29" s="346"/>
      <c r="E29" s="345" t="s">
        <v>3330</v>
      </c>
      <c r="F29" s="563" t="s">
        <v>4104</v>
      </c>
      <c r="G29" s="564"/>
      <c r="H29" s="348">
        <f>SUMIF('pdc2018'!$J$8:$J$1110,'CE statale'!$A29,'pdc2018'!$Q$8:$Q$1110)</f>
        <v>3125000</v>
      </c>
      <c r="I29" s="348">
        <f>SUMIF('pdc2018'!$J$8:$J$1110,'CE statale'!$A29,'pdc2018'!$P$8:$P$1110)</f>
        <v>3015000</v>
      </c>
      <c r="J29" s="349">
        <f t="shared" si="0"/>
        <v>110000</v>
      </c>
      <c r="K29" s="350">
        <f t="shared" si="1"/>
        <v>3.6484245439469321E-2</v>
      </c>
      <c r="L29" s="332"/>
      <c r="M29" s="434">
        <f>SUMIF('pdc2018'!$J$8:$J$1110,'CE statale'!$A29,'pdc2018'!$N$8:$N$1110)</f>
        <v>3163207.81</v>
      </c>
    </row>
    <row r="30" spans="1:13" s="110" customFormat="1">
      <c r="A30" s="332" t="s">
        <v>3272</v>
      </c>
      <c r="B30" s="344"/>
      <c r="C30" s="345"/>
      <c r="D30" s="346"/>
      <c r="E30" s="345" t="s">
        <v>4087</v>
      </c>
      <c r="F30" s="563" t="s">
        <v>4106</v>
      </c>
      <c r="G30" s="564"/>
      <c r="H30" s="348">
        <f>SUMIF('pdc2018'!$J$8:$J$1110,'CE statale'!$A30,'pdc2018'!$Q$8:$Q$1110)</f>
        <v>14966600</v>
      </c>
      <c r="I30" s="348">
        <f>SUMIF('pdc2018'!$J$8:$J$1110,'CE statale'!$A30,'pdc2018'!$P$8:$P$1110)</f>
        <v>14966600</v>
      </c>
      <c r="J30" s="349">
        <f t="shared" si="0"/>
        <v>0</v>
      </c>
      <c r="K30" s="350">
        <f t="shared" si="1"/>
        <v>0</v>
      </c>
      <c r="L30" s="332"/>
      <c r="M30" s="434">
        <f>SUMIF('pdc2018'!$J$8:$J$1110,'CE statale'!$A30,'pdc2018'!$N$8:$N$1110)</f>
        <v>15323742.939999998</v>
      </c>
    </row>
    <row r="31" spans="1:13" s="134" customFormat="1">
      <c r="A31" s="332" t="s">
        <v>4107</v>
      </c>
      <c r="B31" s="363"/>
      <c r="C31" s="339" t="s">
        <v>4082</v>
      </c>
      <c r="D31" s="558" t="s">
        <v>4108</v>
      </c>
      <c r="E31" s="558"/>
      <c r="F31" s="558"/>
      <c r="G31" s="559"/>
      <c r="H31" s="340">
        <f>SUMIF('pdc2018'!$J$8:$J$1110,'CE statale'!$A31,'pdc2018'!$Q$8:$Q$1110)</f>
        <v>17914000</v>
      </c>
      <c r="I31" s="340">
        <f>SUMIF('pdc2018'!$J$8:$J$1110,'CE statale'!$A31,'pdc2018'!$P$8:$P$1110)</f>
        <v>21169459.5</v>
      </c>
      <c r="J31" s="341">
        <f t="shared" si="0"/>
        <v>-3255459.5</v>
      </c>
      <c r="K31" s="342">
        <f t="shared" si="1"/>
        <v>-0.15378094561176681</v>
      </c>
      <c r="L31" s="337"/>
      <c r="M31" s="433">
        <f>SUMIF('pdc2018'!$J$8:$J$1110,'CE statale'!$A31,'pdc2018'!$N$8:$N$1110)</f>
        <v>20130820.759999998</v>
      </c>
    </row>
    <row r="32" spans="1:13" s="134" customFormat="1">
      <c r="A32" s="332" t="s">
        <v>4109</v>
      </c>
      <c r="B32" s="363"/>
      <c r="C32" s="339" t="s">
        <v>4085</v>
      </c>
      <c r="D32" s="558" t="s">
        <v>4110</v>
      </c>
      <c r="E32" s="558"/>
      <c r="F32" s="558"/>
      <c r="G32" s="559"/>
      <c r="H32" s="340">
        <f>SUMIF('pdc2018'!$J$8:$J$1110,'CE statale'!$A32,'pdc2018'!$Q$8:$Q$1110)</f>
        <v>20800000</v>
      </c>
      <c r="I32" s="340">
        <f>SUMIF('pdc2018'!$J$8:$J$1110,'CE statale'!$A32,'pdc2018'!$P$8:$P$1110)</f>
        <v>20800000</v>
      </c>
      <c r="J32" s="341">
        <f t="shared" si="0"/>
        <v>0</v>
      </c>
      <c r="K32" s="342">
        <f t="shared" si="1"/>
        <v>0</v>
      </c>
      <c r="L32" s="337"/>
      <c r="M32" s="433">
        <f>SUMIF('pdc2018'!$J$8:$J$1110,'CE statale'!$A32,'pdc2018'!$N$8:$N$1110)</f>
        <v>19521475.669999998</v>
      </c>
    </row>
    <row r="33" spans="1:13" s="134" customFormat="1">
      <c r="A33" s="332" t="s">
        <v>4111</v>
      </c>
      <c r="B33" s="363"/>
      <c r="C33" s="339" t="s">
        <v>4112</v>
      </c>
      <c r="D33" s="558" t="s">
        <v>4113</v>
      </c>
      <c r="E33" s="558"/>
      <c r="F33" s="558"/>
      <c r="G33" s="559"/>
      <c r="H33" s="340">
        <f>SUMIF('pdc2018'!$J$8:$J$1110,'CE statale'!$A33,'pdc2018'!$Q$8:$Q$1110)</f>
        <v>22660200</v>
      </c>
      <c r="I33" s="340">
        <f>SUMIF('pdc2018'!$J$8:$J$1110,'CE statale'!$A33,'pdc2018'!$P$8:$P$1110)</f>
        <v>22660200</v>
      </c>
      <c r="J33" s="341">
        <f t="shared" si="0"/>
        <v>0</v>
      </c>
      <c r="K33" s="342">
        <f t="shared" si="1"/>
        <v>0</v>
      </c>
      <c r="L33" s="337"/>
      <c r="M33" s="433">
        <f>SUMIF('pdc2018'!$J$8:$J$1110,'CE statale'!$A33,'pdc2018'!$N$8:$N$1110)</f>
        <v>22660231.780000001</v>
      </c>
    </row>
    <row r="34" spans="1:13" s="134" customFormat="1">
      <c r="A34" s="332" t="s">
        <v>4114</v>
      </c>
      <c r="B34" s="363"/>
      <c r="C34" s="339" t="s">
        <v>4115</v>
      </c>
      <c r="D34" s="558" t="s">
        <v>4116</v>
      </c>
      <c r="E34" s="558"/>
      <c r="F34" s="558"/>
      <c r="G34" s="559"/>
      <c r="H34" s="340">
        <f>SUMIF('pdc2018'!$J$8:$J$1110,'CE statale'!$A34,'pdc2018'!$Q$8:$Q$1110)</f>
        <v>0</v>
      </c>
      <c r="I34" s="340">
        <f>SUMIF('pdc2018'!$J$8:$J$1110,'CE statale'!$A34,'pdc2018'!$P$8:$P$1110)</f>
        <v>0</v>
      </c>
      <c r="J34" s="341">
        <f t="shared" si="0"/>
        <v>0</v>
      </c>
      <c r="K34" s="342" t="str">
        <f t="shared" si="1"/>
        <v xml:space="preserve">-    </v>
      </c>
      <c r="L34" s="337"/>
      <c r="M34" s="433">
        <f>SUMIF('pdc2018'!$J$8:$J$1110,'CE statale'!$A34,'pdc2018'!$N$8:$N$1110)</f>
        <v>14602.27</v>
      </c>
    </row>
    <row r="35" spans="1:13" s="134" customFormat="1">
      <c r="A35" s="332" t="s">
        <v>4117</v>
      </c>
      <c r="B35" s="363"/>
      <c r="C35" s="339" t="s">
        <v>4118</v>
      </c>
      <c r="D35" s="558" t="s">
        <v>4119</v>
      </c>
      <c r="E35" s="558"/>
      <c r="F35" s="558"/>
      <c r="G35" s="559"/>
      <c r="H35" s="340">
        <f>SUMIF('pdc2018'!$J$8:$J$1110,'CE statale'!$A35,'pdc2018'!$Q$8:$Q$1110)</f>
        <v>5840000</v>
      </c>
      <c r="I35" s="340">
        <f>SUMIF('pdc2018'!$J$8:$J$1110,'CE statale'!$A35,'pdc2018'!$P$8:$P$1110)</f>
        <v>4439520</v>
      </c>
      <c r="J35" s="341">
        <f t="shared" si="0"/>
        <v>1400480</v>
      </c>
      <c r="K35" s="342">
        <f t="shared" si="1"/>
        <v>0.31545752693984935</v>
      </c>
      <c r="L35" s="337"/>
      <c r="M35" s="433">
        <f>SUMIF('pdc2018'!$J$8:$J$1110,'CE statale'!$A35,'pdc2018'!$N$8:$N$1110)</f>
        <v>4362532.24</v>
      </c>
    </row>
    <row r="36" spans="1:13" s="134" customFormat="1">
      <c r="A36" s="332"/>
      <c r="B36" s="364"/>
      <c r="C36" s="365" t="s">
        <v>4120</v>
      </c>
      <c r="D36" s="365"/>
      <c r="E36" s="365"/>
      <c r="F36" s="365"/>
      <c r="G36" s="366"/>
      <c r="H36" s="367">
        <f>H10+H25+H26+H27+SUM(H31:H35)</f>
        <v>1338920176</v>
      </c>
      <c r="I36" s="367">
        <f>I10+I25+I26+I27+SUM(I31:I35)</f>
        <v>1329914891.5800002</v>
      </c>
      <c r="J36" s="368">
        <f t="shared" si="0"/>
        <v>9005284.4199998379</v>
      </c>
      <c r="K36" s="369">
        <f t="shared" si="1"/>
        <v>6.7713238471231382E-3</v>
      </c>
      <c r="L36" s="337"/>
      <c r="M36" s="436">
        <f>M10+M25+M26+M27+SUM(M31:M35)</f>
        <v>1294381802.7499998</v>
      </c>
    </row>
    <row r="37" spans="1:13" s="110" customFormat="1">
      <c r="A37" s="332"/>
      <c r="B37" s="371"/>
      <c r="C37" s="345"/>
      <c r="D37" s="346"/>
      <c r="E37" s="346"/>
      <c r="F37" s="346"/>
      <c r="G37" s="347"/>
      <c r="H37" s="348"/>
      <c r="I37" s="348"/>
      <c r="J37" s="349"/>
      <c r="K37" s="350"/>
      <c r="L37" s="332"/>
      <c r="M37" s="434"/>
    </row>
    <row r="38" spans="1:13" s="134" customFormat="1">
      <c r="A38" s="332"/>
      <c r="B38" s="338" t="s">
        <v>2571</v>
      </c>
      <c r="C38" s="565" t="s">
        <v>2614</v>
      </c>
      <c r="D38" s="565"/>
      <c r="E38" s="565"/>
      <c r="F38" s="565"/>
      <c r="G38" s="566"/>
      <c r="H38" s="340"/>
      <c r="I38" s="340"/>
      <c r="J38" s="341"/>
      <c r="K38" s="342"/>
      <c r="L38" s="337"/>
      <c r="M38" s="433"/>
    </row>
    <row r="39" spans="1:13" s="134" customFormat="1">
      <c r="A39" s="332"/>
      <c r="B39" s="363"/>
      <c r="C39" s="339" t="s">
        <v>3326</v>
      </c>
      <c r="D39" s="558" t="s">
        <v>2616</v>
      </c>
      <c r="E39" s="558"/>
      <c r="F39" s="558"/>
      <c r="G39" s="559"/>
      <c r="H39" s="340">
        <f>SUM(H40:H41)</f>
        <v>201627726</v>
      </c>
      <c r="I39" s="340">
        <f>SUM(I40:I41)</f>
        <v>192696000</v>
      </c>
      <c r="J39" s="341">
        <f t="shared" ref="J39:J86" si="2">H39-I39</f>
        <v>8931726</v>
      </c>
      <c r="K39" s="342">
        <f t="shared" ref="K39:K86" si="3">IF(I39=0,"-    ",J39/I39)</f>
        <v>4.6351382488479261E-2</v>
      </c>
      <c r="L39" s="337"/>
      <c r="M39" s="433">
        <f>SUM(M40:M41)</f>
        <v>181513214.5</v>
      </c>
    </row>
    <row r="40" spans="1:13" s="110" customFormat="1">
      <c r="A40" s="332" t="s">
        <v>4182</v>
      </c>
      <c r="B40" s="344"/>
      <c r="C40" s="345"/>
      <c r="D40" s="346"/>
      <c r="E40" s="345" t="s">
        <v>3328</v>
      </c>
      <c r="F40" s="563" t="s">
        <v>4121</v>
      </c>
      <c r="G40" s="564"/>
      <c r="H40" s="348">
        <f>SUMIF('pdc2018'!$J$8:$J$1110,'CE statale'!$A40,'pdc2018'!$Q$8:$Q$1110)</f>
        <v>182784726</v>
      </c>
      <c r="I40" s="348">
        <f>SUMIF('pdc2018'!$J$8:$J$1110,'CE statale'!$A40,'pdc2018'!$P$8:$P$1110)</f>
        <v>174394000</v>
      </c>
      <c r="J40" s="349">
        <f t="shared" si="2"/>
        <v>8390726</v>
      </c>
      <c r="K40" s="350">
        <f t="shared" si="3"/>
        <v>4.8113616294138559E-2</v>
      </c>
      <c r="L40" s="332"/>
      <c r="M40" s="434">
        <f>SUMIF('pdc2018'!$J$8:$J$1110,'CE statale'!$A40,'pdc2018'!$N$8:$N$1110)</f>
        <v>163704982.88999999</v>
      </c>
    </row>
    <row r="41" spans="1:13" s="110" customFormat="1">
      <c r="A41" s="332" t="s">
        <v>3595</v>
      </c>
      <c r="B41" s="344"/>
      <c r="C41" s="345"/>
      <c r="D41" s="346"/>
      <c r="E41" s="345" t="s">
        <v>3330</v>
      </c>
      <c r="F41" s="563" t="s">
        <v>4122</v>
      </c>
      <c r="G41" s="564"/>
      <c r="H41" s="348">
        <f>SUMIF('pdc2018'!$J$8:$J$1110,'CE statale'!$A41,'pdc2018'!$Q$8:$Q$1110)</f>
        <v>18843000</v>
      </c>
      <c r="I41" s="348">
        <f>SUMIF('pdc2018'!$J$8:$J$1110,'CE statale'!$A41,'pdc2018'!$P$8:$P$1110)</f>
        <v>18302000</v>
      </c>
      <c r="J41" s="349">
        <f t="shared" si="2"/>
        <v>541000</v>
      </c>
      <c r="K41" s="350">
        <f t="shared" si="3"/>
        <v>2.9559610971478526E-2</v>
      </c>
      <c r="L41" s="332"/>
      <c r="M41" s="434">
        <f>SUMIF('pdc2018'!$J$8:$J$1110,'CE statale'!$A41,'pdc2018'!$N$8:$N$1110)</f>
        <v>17808231.609999999</v>
      </c>
    </row>
    <row r="42" spans="1:13" s="134" customFormat="1">
      <c r="A42" s="332"/>
      <c r="B42" s="363"/>
      <c r="C42" s="339" t="s">
        <v>3335</v>
      </c>
      <c r="D42" s="558" t="s">
        <v>4123</v>
      </c>
      <c r="E42" s="558"/>
      <c r="F42" s="558"/>
      <c r="G42" s="559"/>
      <c r="H42" s="340">
        <f>SUM(H43:H59)</f>
        <v>344844500</v>
      </c>
      <c r="I42" s="340">
        <f>SUM(I43:I59)</f>
        <v>340544638.17000002</v>
      </c>
      <c r="J42" s="341">
        <f t="shared" si="2"/>
        <v>4299861.8299999833</v>
      </c>
      <c r="K42" s="342">
        <f t="shared" si="3"/>
        <v>1.2626426459410266E-2</v>
      </c>
      <c r="L42" s="337"/>
      <c r="M42" s="433">
        <f>SUM(M43:M59)</f>
        <v>324455851.25999999</v>
      </c>
    </row>
    <row r="43" spans="1:13" s="110" customFormat="1">
      <c r="A43" s="332" t="s">
        <v>2569</v>
      </c>
      <c r="B43" s="371"/>
      <c r="C43" s="345"/>
      <c r="D43" s="346"/>
      <c r="E43" s="345" t="s">
        <v>3328</v>
      </c>
      <c r="F43" s="563" t="s">
        <v>4124</v>
      </c>
      <c r="G43" s="564"/>
      <c r="H43" s="348">
        <f>SUMIF('pdc2018'!$J$8:$J$1110,'CE statale'!$A43,'pdc2018'!$Q$8:$Q$1110)</f>
        <v>65348000</v>
      </c>
      <c r="I43" s="348">
        <f>SUMIF('pdc2018'!$J$8:$J$1110,'CE statale'!$A43,'pdc2018'!$P$8:$P$1110)</f>
        <v>63490000</v>
      </c>
      <c r="J43" s="349">
        <f t="shared" si="2"/>
        <v>1858000</v>
      </c>
      <c r="K43" s="350">
        <f t="shared" si="3"/>
        <v>2.9264451094660575E-2</v>
      </c>
      <c r="L43" s="332"/>
      <c r="M43" s="434">
        <f>SUMIF('pdc2018'!$J$8:$J$1110,'CE statale'!$A43,'pdc2018'!$N$8:$N$1110)</f>
        <v>57982680.010000005</v>
      </c>
    </row>
    <row r="44" spans="1:13" s="110" customFormat="1">
      <c r="A44" s="332" t="s">
        <v>1733</v>
      </c>
      <c r="B44" s="371"/>
      <c r="C44" s="345"/>
      <c r="D44" s="346"/>
      <c r="E44" s="345" t="s">
        <v>3330</v>
      </c>
      <c r="F44" s="563" t="s">
        <v>4125</v>
      </c>
      <c r="G44" s="564"/>
      <c r="H44" s="348">
        <f>SUMIF('pdc2018'!$J$8:$J$1110,'CE statale'!$A44,'pdc2018'!$Q$8:$Q$1110)</f>
        <v>47256000</v>
      </c>
      <c r="I44" s="348">
        <f>SUMIF('pdc2018'!$J$8:$J$1110,'CE statale'!$A44,'pdc2018'!$P$8:$P$1110)</f>
        <v>46906000</v>
      </c>
      <c r="J44" s="349">
        <f t="shared" si="2"/>
        <v>350000</v>
      </c>
      <c r="K44" s="350">
        <f t="shared" si="3"/>
        <v>7.4617319745874724E-3</v>
      </c>
      <c r="L44" s="332"/>
      <c r="M44" s="434">
        <f>SUMIF('pdc2018'!$J$8:$J$1110,'CE statale'!$A44,'pdc2018'!$N$8:$N$1110)</f>
        <v>47935542.120000005</v>
      </c>
    </row>
    <row r="45" spans="1:13" s="110" customFormat="1">
      <c r="A45" s="332" t="s">
        <v>3055</v>
      </c>
      <c r="B45" s="371"/>
      <c r="C45" s="345"/>
      <c r="D45" s="372"/>
      <c r="E45" s="345" t="s">
        <v>4087</v>
      </c>
      <c r="F45" s="563" t="s">
        <v>4126</v>
      </c>
      <c r="G45" s="564"/>
      <c r="H45" s="348">
        <f>SUMIF('pdc2018'!$J$8:$J$1110,'CE statale'!$A45,'pdc2018'!$Q$8:$Q$1110)</f>
        <v>13188000</v>
      </c>
      <c r="I45" s="348">
        <f>SUMIF('pdc2018'!$J$8:$J$1110,'CE statale'!$A45,'pdc2018'!$P$8:$P$1110)</f>
        <v>12225000</v>
      </c>
      <c r="J45" s="349">
        <f t="shared" si="2"/>
        <v>963000</v>
      </c>
      <c r="K45" s="350">
        <f t="shared" si="3"/>
        <v>7.877300613496932E-2</v>
      </c>
      <c r="L45" s="332"/>
      <c r="M45" s="434">
        <f>SUMIF('pdc2018'!$J$8:$J$1110,'CE statale'!$A45,'pdc2018'!$N$8:$N$1110)</f>
        <v>11793170.410000002</v>
      </c>
    </row>
    <row r="46" spans="1:13" s="110" customFormat="1">
      <c r="A46" s="332" t="s">
        <v>2450</v>
      </c>
      <c r="B46" s="371"/>
      <c r="C46" s="345"/>
      <c r="D46" s="372"/>
      <c r="E46" s="345" t="s">
        <v>4095</v>
      </c>
      <c r="F46" s="563" t="s">
        <v>4127</v>
      </c>
      <c r="G46" s="564"/>
      <c r="H46" s="348">
        <f>SUMIF('pdc2018'!$J$8:$J$1110,'CE statale'!$A46,'pdc2018'!$Q$8:$Q$1110)</f>
        <v>103000</v>
      </c>
      <c r="I46" s="348">
        <f>SUMIF('pdc2018'!$J$8:$J$1110,'CE statale'!$A46,'pdc2018'!$P$8:$P$1110)</f>
        <v>106528</v>
      </c>
      <c r="J46" s="349">
        <f t="shared" si="2"/>
        <v>-3528</v>
      </c>
      <c r="K46" s="350">
        <f t="shared" si="3"/>
        <v>-3.3118053469510363E-2</v>
      </c>
      <c r="L46" s="332"/>
      <c r="M46" s="434">
        <f>SUMIF('pdc2018'!$J$8:$J$1110,'CE statale'!$A46,'pdc2018'!$N$8:$N$1110)</f>
        <v>109190.9</v>
      </c>
    </row>
    <row r="47" spans="1:13" s="110" customFormat="1">
      <c r="A47" s="332" t="s">
        <v>2507</v>
      </c>
      <c r="B47" s="371"/>
      <c r="C47" s="345"/>
      <c r="D47" s="372"/>
      <c r="E47" s="345" t="s">
        <v>4128</v>
      </c>
      <c r="F47" s="563" t="s">
        <v>4129</v>
      </c>
      <c r="G47" s="564"/>
      <c r="H47" s="348">
        <f>SUMIF('pdc2018'!$J$8:$J$1110,'CE statale'!$A47,'pdc2018'!$Q$8:$Q$1110)</f>
        <v>27870000</v>
      </c>
      <c r="I47" s="348">
        <f>SUMIF('pdc2018'!$J$8:$J$1110,'CE statale'!$A47,'pdc2018'!$P$8:$P$1110)</f>
        <v>28019500</v>
      </c>
      <c r="J47" s="349">
        <f t="shared" si="2"/>
        <v>-149500</v>
      </c>
      <c r="K47" s="350">
        <f t="shared" si="3"/>
        <v>-5.3355698709827088E-3</v>
      </c>
      <c r="L47" s="332"/>
      <c r="M47" s="434">
        <f>SUMIF('pdc2018'!$J$8:$J$1110,'CE statale'!$A47,'pdc2018'!$N$8:$N$1110)</f>
        <v>26568708.389999997</v>
      </c>
    </row>
    <row r="48" spans="1:13" s="110" customFormat="1">
      <c r="A48" s="332" t="s">
        <v>2371</v>
      </c>
      <c r="B48" s="371"/>
      <c r="C48" s="345"/>
      <c r="D48" s="372"/>
      <c r="E48" s="345" t="s">
        <v>4130</v>
      </c>
      <c r="F48" s="563" t="s">
        <v>4131</v>
      </c>
      <c r="G48" s="564"/>
      <c r="H48" s="348">
        <f>SUMIF('pdc2018'!$J$8:$J$1110,'CE statale'!$A48,'pdc2018'!$Q$8:$Q$1110)</f>
        <v>7431000</v>
      </c>
      <c r="I48" s="348">
        <f>SUMIF('pdc2018'!$J$8:$J$1110,'CE statale'!$A48,'pdc2018'!$P$8:$P$1110)</f>
        <v>7112000</v>
      </c>
      <c r="J48" s="349">
        <f t="shared" si="2"/>
        <v>319000</v>
      </c>
      <c r="K48" s="350">
        <f t="shared" si="3"/>
        <v>4.4853768278965131E-2</v>
      </c>
      <c r="L48" s="332"/>
      <c r="M48" s="434">
        <f>SUMIF('pdc2018'!$J$8:$J$1110,'CE statale'!$A48,'pdc2018'!$N$8:$N$1110)</f>
        <v>6700942.4399999995</v>
      </c>
    </row>
    <row r="49" spans="1:13" s="110" customFormat="1">
      <c r="A49" s="332" t="s">
        <v>2341</v>
      </c>
      <c r="B49" s="371"/>
      <c r="C49" s="345"/>
      <c r="D49" s="372"/>
      <c r="E49" s="345" t="s">
        <v>4132</v>
      </c>
      <c r="F49" s="563" t="s">
        <v>4133</v>
      </c>
      <c r="G49" s="564"/>
      <c r="H49" s="348">
        <f>SUMIF('pdc2018'!$J$8:$J$1110,'CE statale'!$A49,'pdc2018'!$Q$8:$Q$1110)</f>
        <v>46004000</v>
      </c>
      <c r="I49" s="348">
        <f>SUMIF('pdc2018'!$J$8:$J$1110,'CE statale'!$A49,'pdc2018'!$P$8:$P$1110)</f>
        <v>46004000</v>
      </c>
      <c r="J49" s="349">
        <f t="shared" si="2"/>
        <v>0</v>
      </c>
      <c r="K49" s="350">
        <f t="shared" si="3"/>
        <v>0</v>
      </c>
      <c r="L49" s="332"/>
      <c r="M49" s="434">
        <f>SUMIF('pdc2018'!$J$8:$J$1110,'CE statale'!$A49,'pdc2018'!$N$8:$N$1110)</f>
        <v>44846153.970000006</v>
      </c>
    </row>
    <row r="50" spans="1:13" s="110" customFormat="1">
      <c r="A50" s="332" t="s">
        <v>2429</v>
      </c>
      <c r="B50" s="371"/>
      <c r="C50" s="345"/>
      <c r="D50" s="372"/>
      <c r="E50" s="345" t="s">
        <v>4134</v>
      </c>
      <c r="F50" s="563" t="s">
        <v>4135</v>
      </c>
      <c r="G50" s="564"/>
      <c r="H50" s="348">
        <f>SUMIF('pdc2018'!$J$8:$J$1110,'CE statale'!$A50,'pdc2018'!$Q$8:$Q$1110)</f>
        <v>10031000</v>
      </c>
      <c r="I50" s="348">
        <f>SUMIF('pdc2018'!$J$8:$J$1110,'CE statale'!$A50,'pdc2018'!$P$8:$P$1110)</f>
        <v>10031000</v>
      </c>
      <c r="J50" s="349">
        <f t="shared" si="2"/>
        <v>0</v>
      </c>
      <c r="K50" s="350">
        <f t="shared" si="3"/>
        <v>0</v>
      </c>
      <c r="L50" s="332"/>
      <c r="M50" s="434">
        <f>SUMIF('pdc2018'!$J$8:$J$1110,'CE statale'!$A50,'pdc2018'!$N$8:$N$1110)</f>
        <v>9773862.7899999991</v>
      </c>
    </row>
    <row r="51" spans="1:13" s="110" customFormat="1">
      <c r="A51" s="332" t="s">
        <v>1754</v>
      </c>
      <c r="B51" s="371"/>
      <c r="C51" s="345"/>
      <c r="D51" s="372"/>
      <c r="E51" s="345" t="s">
        <v>4136</v>
      </c>
      <c r="F51" s="563" t="s">
        <v>4137</v>
      </c>
      <c r="G51" s="564"/>
      <c r="H51" s="348">
        <f>SUMIF('pdc2018'!$J$8:$J$1110,'CE statale'!$A51,'pdc2018'!$Q$8:$Q$1110)</f>
        <v>2717500</v>
      </c>
      <c r="I51" s="348">
        <f>SUMIF('pdc2018'!$J$8:$J$1110,'CE statale'!$A51,'pdc2018'!$P$8:$P$1110)</f>
        <v>2616500</v>
      </c>
      <c r="J51" s="349">
        <f t="shared" si="2"/>
        <v>101000</v>
      </c>
      <c r="K51" s="350">
        <f t="shared" si="3"/>
        <v>3.8601184788840052E-2</v>
      </c>
      <c r="L51" s="332"/>
      <c r="M51" s="434">
        <f>SUMIF('pdc2018'!$J$8:$J$1110,'CE statale'!$A51,'pdc2018'!$N$8:$N$1110)</f>
        <v>2364465.21</v>
      </c>
    </row>
    <row r="52" spans="1:13" s="110" customFormat="1">
      <c r="A52" s="332" t="s">
        <v>4138</v>
      </c>
      <c r="B52" s="371"/>
      <c r="C52" s="345"/>
      <c r="D52" s="372"/>
      <c r="E52" s="345" t="s">
        <v>4139</v>
      </c>
      <c r="F52" s="563" t="s">
        <v>4140</v>
      </c>
      <c r="G52" s="564"/>
      <c r="H52" s="348">
        <f>SUMIF('pdc2018'!$J$8:$J$1110,'CE statale'!$A52,'pdc2018'!$Q$8:$Q$1110)</f>
        <v>665000</v>
      </c>
      <c r="I52" s="348">
        <f>SUMIF('pdc2018'!$J$8:$J$1110,'CE statale'!$A52,'pdc2018'!$P$8:$P$1110)</f>
        <v>665000</v>
      </c>
      <c r="J52" s="349">
        <f t="shared" si="2"/>
        <v>0</v>
      </c>
      <c r="K52" s="350">
        <f t="shared" si="3"/>
        <v>0</v>
      </c>
      <c r="L52" s="332"/>
      <c r="M52" s="434">
        <f>SUMIF('pdc2018'!$J$8:$J$1110,'CE statale'!$A52,'pdc2018'!$N$8:$N$1110)</f>
        <v>733456.48</v>
      </c>
    </row>
    <row r="53" spans="1:13" s="110" customFormat="1">
      <c r="A53" s="332" t="s">
        <v>4141</v>
      </c>
      <c r="B53" s="371"/>
      <c r="C53" s="345"/>
      <c r="D53" s="372"/>
      <c r="E53" s="345" t="s">
        <v>4142</v>
      </c>
      <c r="F53" s="563" t="s">
        <v>4143</v>
      </c>
      <c r="G53" s="564"/>
      <c r="H53" s="348">
        <f>SUMIF('pdc2018'!$J$8:$J$1110,'CE statale'!$A53,'pdc2018'!$Q$8:$Q$1110)</f>
        <v>32615000</v>
      </c>
      <c r="I53" s="348">
        <f>SUMIF('pdc2018'!$J$8:$J$1110,'CE statale'!$A53,'pdc2018'!$P$8:$P$1110)</f>
        <v>31981000</v>
      </c>
      <c r="J53" s="349">
        <f t="shared" si="2"/>
        <v>634000</v>
      </c>
      <c r="K53" s="350">
        <f t="shared" si="3"/>
        <v>1.9824270660704794E-2</v>
      </c>
      <c r="L53" s="332"/>
      <c r="M53" s="434">
        <f>SUMIF('pdc2018'!$J$8:$J$1110,'CE statale'!$A53,'pdc2018'!$N$8:$N$1110)</f>
        <v>30673934.949999999</v>
      </c>
    </row>
    <row r="54" spans="1:13" s="110" customFormat="1">
      <c r="A54" s="332" t="s">
        <v>4144</v>
      </c>
      <c r="B54" s="371"/>
      <c r="C54" s="345"/>
      <c r="D54" s="372"/>
      <c r="E54" s="345" t="s">
        <v>4145</v>
      </c>
      <c r="F54" s="563" t="s">
        <v>4146</v>
      </c>
      <c r="G54" s="564"/>
      <c r="H54" s="348">
        <f>SUMIF('pdc2018'!$J$8:$J$1110,'CE statale'!$A54,'pdc2018'!$Q$8:$Q$1110)</f>
        <v>52087000</v>
      </c>
      <c r="I54" s="348">
        <f>SUMIF('pdc2018'!$J$8:$J$1110,'CE statale'!$A54,'pdc2018'!$P$8:$P$1110)</f>
        <v>50899000</v>
      </c>
      <c r="J54" s="349">
        <f t="shared" si="2"/>
        <v>1188000</v>
      </c>
      <c r="K54" s="350">
        <f t="shared" si="3"/>
        <v>2.3340340674669443E-2</v>
      </c>
      <c r="L54" s="332"/>
      <c r="M54" s="434">
        <f>SUMIF('pdc2018'!$J$8:$J$1110,'CE statale'!$A54,'pdc2018'!$N$8:$N$1110)</f>
        <v>46107492.82</v>
      </c>
    </row>
    <row r="55" spans="1:13" s="110" customFormat="1">
      <c r="A55" s="332" t="s">
        <v>4147</v>
      </c>
      <c r="B55" s="371"/>
      <c r="C55" s="345"/>
      <c r="D55" s="372"/>
      <c r="E55" s="345" t="s">
        <v>4148</v>
      </c>
      <c r="F55" s="563" t="s">
        <v>2788</v>
      </c>
      <c r="G55" s="564"/>
      <c r="H55" s="348">
        <f>SUMIF('pdc2018'!$J$8:$J$1110,'CE statale'!$A55,'pdc2018'!$Q$8:$Q$1110)</f>
        <v>2305000</v>
      </c>
      <c r="I55" s="348">
        <f>SUMIF('pdc2018'!$J$8:$J$1110,'CE statale'!$A55,'pdc2018'!$P$8:$P$1110)</f>
        <v>2276000</v>
      </c>
      <c r="J55" s="349">
        <f t="shared" si="2"/>
        <v>29000</v>
      </c>
      <c r="K55" s="350">
        <f t="shared" si="3"/>
        <v>1.2741652021089631E-2</v>
      </c>
      <c r="L55" s="332"/>
      <c r="M55" s="434">
        <f>SUMIF('pdc2018'!$J$8:$J$1110,'CE statale'!$A55,'pdc2018'!$N$8:$N$1110)</f>
        <v>2082464.34</v>
      </c>
    </row>
    <row r="56" spans="1:13" s="110" customFormat="1">
      <c r="A56" s="332" t="s">
        <v>4149</v>
      </c>
      <c r="B56" s="371"/>
      <c r="C56" s="345"/>
      <c r="D56" s="372"/>
      <c r="E56" s="345" t="s">
        <v>4150</v>
      </c>
      <c r="F56" s="563" t="s">
        <v>4151</v>
      </c>
      <c r="G56" s="564"/>
      <c r="H56" s="348">
        <f>SUMIF('pdc2018'!$J$8:$J$1110,'CE statale'!$A56,'pdc2018'!$Q$8:$Q$1110)</f>
        <v>6662700</v>
      </c>
      <c r="I56" s="348">
        <f>SUMIF('pdc2018'!$J$8:$J$1110,'CE statale'!$A56,'pdc2018'!$P$8:$P$1110)</f>
        <v>6659700</v>
      </c>
      <c r="J56" s="349">
        <f t="shared" si="2"/>
        <v>3000</v>
      </c>
      <c r="K56" s="350">
        <f t="shared" si="3"/>
        <v>4.5047074192531195E-4</v>
      </c>
      <c r="L56" s="332"/>
      <c r="M56" s="434">
        <f>SUMIF('pdc2018'!$J$8:$J$1110,'CE statale'!$A56,'pdc2018'!$N$8:$N$1110)</f>
        <v>6784352.0599999996</v>
      </c>
    </row>
    <row r="57" spans="1:13" s="110" customFormat="1" ht="30" customHeight="1">
      <c r="A57" s="332" t="s">
        <v>4152</v>
      </c>
      <c r="B57" s="371"/>
      <c r="C57" s="373"/>
      <c r="D57" s="374"/>
      <c r="E57" s="345" t="s">
        <v>4153</v>
      </c>
      <c r="F57" s="563" t="s">
        <v>3345</v>
      </c>
      <c r="G57" s="564"/>
      <c r="H57" s="348">
        <f>SUMIF('pdc2018'!$J$8:$J$1110,'CE statale'!$A57,'pdc2018'!$Q$8:$Q$1110)</f>
        <v>3047300</v>
      </c>
      <c r="I57" s="348">
        <f>SUMIF('pdc2018'!$J$8:$J$1110,'CE statale'!$A57,'pdc2018'!$P$8:$P$1110)</f>
        <v>3005410.17</v>
      </c>
      <c r="J57" s="349">
        <f t="shared" si="2"/>
        <v>41889.830000000075</v>
      </c>
      <c r="K57" s="350">
        <f t="shared" si="3"/>
        <v>1.3938140762996112E-2</v>
      </c>
      <c r="L57" s="332"/>
      <c r="M57" s="434">
        <f>SUMIF('pdc2018'!$J$8:$J$1110,'CE statale'!$A57,'pdc2018'!$N$8:$N$1110)</f>
        <v>2070018.1299999997</v>
      </c>
    </row>
    <row r="58" spans="1:13" s="110" customFormat="1">
      <c r="A58" s="332" t="s">
        <v>3346</v>
      </c>
      <c r="B58" s="371"/>
      <c r="C58" s="373"/>
      <c r="D58" s="374"/>
      <c r="E58" s="345" t="s">
        <v>3347</v>
      </c>
      <c r="F58" s="563" t="s">
        <v>3348</v>
      </c>
      <c r="G58" s="564"/>
      <c r="H58" s="348">
        <f>SUMIF('pdc2018'!$J$8:$J$1110,'CE statale'!$A58,'pdc2018'!$Q$8:$Q$1110)</f>
        <v>27514000</v>
      </c>
      <c r="I58" s="348">
        <f>SUMIF('pdc2018'!$J$8:$J$1110,'CE statale'!$A58,'pdc2018'!$P$8:$P$1110)</f>
        <v>28548000</v>
      </c>
      <c r="J58" s="349">
        <f t="shared" si="2"/>
        <v>-1034000</v>
      </c>
      <c r="K58" s="350">
        <f t="shared" si="3"/>
        <v>-3.6219700154126386E-2</v>
      </c>
      <c r="L58" s="332"/>
      <c r="M58" s="434">
        <f>SUMIF('pdc2018'!$J$8:$J$1110,'CE statale'!$A58,'pdc2018'!$N$8:$N$1110)</f>
        <v>27929416.239999995</v>
      </c>
    </row>
    <row r="59" spans="1:13" s="110" customFormat="1">
      <c r="A59" s="332" t="s">
        <v>3349</v>
      </c>
      <c r="B59" s="371"/>
      <c r="C59" s="373"/>
      <c r="D59" s="374"/>
      <c r="E59" s="345" t="s">
        <v>3350</v>
      </c>
      <c r="F59" s="563" t="s">
        <v>3351</v>
      </c>
      <c r="G59" s="564"/>
      <c r="H59" s="348">
        <f>SUMIF('pdc2018'!$J$8:$J$1110,'CE statale'!$A59,'pdc2018'!$Q$8:$Q$1110)</f>
        <v>0</v>
      </c>
      <c r="I59" s="348">
        <f>SUMIF('pdc2018'!$J$8:$J$1110,'CE statale'!$A59,'pdc2018'!$P$8:$P$1110)</f>
        <v>0</v>
      </c>
      <c r="J59" s="349">
        <f t="shared" si="2"/>
        <v>0</v>
      </c>
      <c r="K59" s="350" t="str">
        <f t="shared" si="3"/>
        <v xml:space="preserve">-    </v>
      </c>
      <c r="L59" s="332"/>
      <c r="M59" s="434">
        <f>SUMIF('pdc2018'!$J$8:$J$1110,'CE statale'!$A59,'pdc2018'!$N$8:$N$1110)</f>
        <v>0</v>
      </c>
    </row>
    <row r="60" spans="1:13" s="110" customFormat="1">
      <c r="A60" s="332"/>
      <c r="B60" s="371"/>
      <c r="C60" s="339" t="s">
        <v>3338</v>
      </c>
      <c r="D60" s="558" t="s">
        <v>3352</v>
      </c>
      <c r="E60" s="558"/>
      <c r="F60" s="558"/>
      <c r="G60" s="559"/>
      <c r="H60" s="340">
        <f>SUM(H61:H63)</f>
        <v>65645850</v>
      </c>
      <c r="I60" s="340">
        <f>SUM(I61:I63)</f>
        <v>63252125.219999999</v>
      </c>
      <c r="J60" s="341">
        <f t="shared" si="2"/>
        <v>2393724.7800000012</v>
      </c>
      <c r="K60" s="342">
        <f t="shared" si="3"/>
        <v>3.7844179490796263E-2</v>
      </c>
      <c r="L60" s="332"/>
      <c r="M60" s="433">
        <f>SUM(M61:M63)</f>
        <v>60810245.629999995</v>
      </c>
    </row>
    <row r="61" spans="1:13" s="110" customFormat="1">
      <c r="A61" s="332" t="s">
        <v>3353</v>
      </c>
      <c r="B61" s="371"/>
      <c r="C61" s="339"/>
      <c r="D61" s="375"/>
      <c r="E61" s="345" t="s">
        <v>3328</v>
      </c>
      <c r="F61" s="563" t="s">
        <v>3354</v>
      </c>
      <c r="G61" s="564"/>
      <c r="H61" s="348">
        <f>SUMIF('pdc2018'!$J$8:$J$1110,'CE statale'!$A61,'pdc2018'!$Q$8:$Q$1110)</f>
        <v>62172050</v>
      </c>
      <c r="I61" s="348">
        <f>SUMIF('pdc2018'!$J$8:$J$1110,'CE statale'!$A61,'pdc2018'!$P$8:$P$1110)</f>
        <v>59836300</v>
      </c>
      <c r="J61" s="349">
        <f t="shared" si="2"/>
        <v>2335750</v>
      </c>
      <c r="K61" s="350">
        <f t="shared" si="3"/>
        <v>3.9035668983543437E-2</v>
      </c>
      <c r="L61" s="332"/>
      <c r="M61" s="434">
        <f>SUMIF('pdc2018'!$J$8:$J$1110,'CE statale'!$A61,'pdc2018'!$N$8:$N$1110)</f>
        <v>57666460.289999992</v>
      </c>
    </row>
    <row r="62" spans="1:13" s="110" customFormat="1" ht="30" customHeight="1">
      <c r="A62" s="332" t="s">
        <v>3355</v>
      </c>
      <c r="B62" s="371"/>
      <c r="C62" s="376"/>
      <c r="D62" s="345"/>
      <c r="E62" s="345" t="s">
        <v>3330</v>
      </c>
      <c r="F62" s="563" t="s">
        <v>3356</v>
      </c>
      <c r="G62" s="564"/>
      <c r="H62" s="348">
        <f>SUMIF('pdc2018'!$J$8:$J$1110,'CE statale'!$A62,'pdc2018'!$Q$8:$Q$1110)</f>
        <v>291000</v>
      </c>
      <c r="I62" s="348">
        <f>SUMIF('pdc2018'!$J$8:$J$1110,'CE statale'!$A62,'pdc2018'!$P$8:$P$1110)</f>
        <v>239025.22</v>
      </c>
      <c r="J62" s="349">
        <f t="shared" si="2"/>
        <v>51974.78</v>
      </c>
      <c r="K62" s="350">
        <f t="shared" si="3"/>
        <v>0.21744475331933591</v>
      </c>
      <c r="L62" s="332"/>
      <c r="M62" s="434">
        <f>SUMIF('pdc2018'!$J$8:$J$1110,'CE statale'!$A62,'pdc2018'!$N$8:$N$1110)</f>
        <v>213765.02999999997</v>
      </c>
    </row>
    <row r="63" spans="1:13" s="110" customFormat="1">
      <c r="A63" s="332" t="s">
        <v>3357</v>
      </c>
      <c r="B63" s="371"/>
      <c r="C63" s="376"/>
      <c r="D63" s="345"/>
      <c r="E63" s="345" t="s">
        <v>4087</v>
      </c>
      <c r="F63" s="563" t="s">
        <v>3358</v>
      </c>
      <c r="G63" s="564"/>
      <c r="H63" s="348">
        <f>SUMIF('pdc2018'!$J$8:$J$1110,'CE statale'!$A63,'pdc2018'!$Q$8:$Q$1110)</f>
        <v>3182800</v>
      </c>
      <c r="I63" s="348">
        <f>SUMIF('pdc2018'!$J$8:$J$1110,'CE statale'!$A63,'pdc2018'!$P$8:$P$1110)</f>
        <v>3176800</v>
      </c>
      <c r="J63" s="349">
        <f t="shared" si="2"/>
        <v>6000</v>
      </c>
      <c r="K63" s="350">
        <f t="shared" si="3"/>
        <v>1.8886930244270965E-3</v>
      </c>
      <c r="L63" s="332"/>
      <c r="M63" s="434">
        <f>SUMIF('pdc2018'!$J$8:$J$1110,'CE statale'!$A63,'pdc2018'!$N$8:$N$1110)</f>
        <v>2930020.3099999996</v>
      </c>
    </row>
    <row r="64" spans="1:13" s="110" customFormat="1">
      <c r="A64" s="332" t="s">
        <v>3359</v>
      </c>
      <c r="B64" s="371"/>
      <c r="C64" s="339" t="s">
        <v>3341</v>
      </c>
      <c r="D64" s="558" t="s">
        <v>3360</v>
      </c>
      <c r="E64" s="558"/>
      <c r="F64" s="558"/>
      <c r="G64" s="559"/>
      <c r="H64" s="340">
        <f>SUMIF('pdc2018'!$J$8:$J$1110,'CE statale'!$A64,'pdc2018'!$Q$8:$Q$1110)</f>
        <v>24304000</v>
      </c>
      <c r="I64" s="340">
        <f>SUMIF('pdc2018'!$J$8:$J$1110,'CE statale'!$A64,'pdc2018'!$P$8:$P$1110)</f>
        <v>23613000</v>
      </c>
      <c r="J64" s="341">
        <f t="shared" si="2"/>
        <v>691000</v>
      </c>
      <c r="K64" s="342">
        <f t="shared" si="3"/>
        <v>2.9263541269639606E-2</v>
      </c>
      <c r="L64" s="332"/>
      <c r="M64" s="433">
        <f>SUMIF('pdc2018'!$J$8:$J$1110,'CE statale'!$A64,'pdc2018'!$N$8:$N$1110)</f>
        <v>22686503.809999999</v>
      </c>
    </row>
    <row r="65" spans="1:13" s="134" customFormat="1">
      <c r="A65" s="332" t="s">
        <v>3176</v>
      </c>
      <c r="B65" s="371"/>
      <c r="C65" s="339" t="s">
        <v>4082</v>
      </c>
      <c r="D65" s="558" t="s">
        <v>1835</v>
      </c>
      <c r="E65" s="558"/>
      <c r="F65" s="558"/>
      <c r="G65" s="559"/>
      <c r="H65" s="340">
        <f>SUMIF('pdc2018'!$J$8:$J$1110,'CE statale'!$A65,'pdc2018'!$Q$8:$Q$1110)</f>
        <v>9383300</v>
      </c>
      <c r="I65" s="340">
        <f>SUMIF('pdc2018'!$J$8:$J$1110,'CE statale'!$A65,'pdc2018'!$P$8:$P$1110)</f>
        <v>9218000</v>
      </c>
      <c r="J65" s="341">
        <f t="shared" si="2"/>
        <v>165300</v>
      </c>
      <c r="K65" s="342">
        <f t="shared" si="3"/>
        <v>1.7932306357127361E-2</v>
      </c>
      <c r="L65" s="337"/>
      <c r="M65" s="433">
        <f>SUMIF('pdc2018'!$J$8:$J$1110,'CE statale'!$A65,'pdc2018'!$N$8:$N$1110)</f>
        <v>8788599.1799999997</v>
      </c>
    </row>
    <row r="66" spans="1:13" s="134" customFormat="1">
      <c r="A66" s="332"/>
      <c r="B66" s="371"/>
      <c r="C66" s="339" t="s">
        <v>4085</v>
      </c>
      <c r="D66" s="558" t="s">
        <v>1837</v>
      </c>
      <c r="E66" s="558"/>
      <c r="F66" s="558"/>
      <c r="G66" s="559"/>
      <c r="H66" s="340">
        <f>SUM(H67:H71)</f>
        <v>624842800</v>
      </c>
      <c r="I66" s="340">
        <f>SUM(I67:I71)</f>
        <v>624067488.50999999</v>
      </c>
      <c r="J66" s="341">
        <f t="shared" si="2"/>
        <v>775311.49000000954</v>
      </c>
      <c r="K66" s="342">
        <f t="shared" si="3"/>
        <v>1.2423519960174725E-3</v>
      </c>
      <c r="L66" s="337"/>
      <c r="M66" s="433">
        <f>SUM(M67:M71)</f>
        <v>599396720.31000006</v>
      </c>
    </row>
    <row r="67" spans="1:13" s="110" customFormat="1">
      <c r="A67" s="332" t="s">
        <v>1266</v>
      </c>
      <c r="B67" s="371"/>
      <c r="C67" s="345"/>
      <c r="D67" s="377"/>
      <c r="E67" s="345" t="s">
        <v>3328</v>
      </c>
      <c r="F67" s="563" t="s">
        <v>3361</v>
      </c>
      <c r="G67" s="564"/>
      <c r="H67" s="348">
        <f>SUMIF('pdc2018'!$J$8:$J$1110,'CE statale'!$A67,'pdc2018'!$Q$8:$Q$1110)</f>
        <v>211657530</v>
      </c>
      <c r="I67" s="348">
        <f>SUMIF('pdc2018'!$J$8:$J$1110,'CE statale'!$A67,'pdc2018'!$P$8:$P$1110)</f>
        <v>215393910</v>
      </c>
      <c r="J67" s="349">
        <f t="shared" si="2"/>
        <v>-3736380</v>
      </c>
      <c r="K67" s="350">
        <f t="shared" si="3"/>
        <v>-1.7346729998076547E-2</v>
      </c>
      <c r="L67" s="332"/>
      <c r="M67" s="434">
        <f>SUMIF('pdc2018'!$J$8:$J$1110,'CE statale'!$A67,'pdc2018'!$N$8:$N$1110)</f>
        <v>204496187.44000006</v>
      </c>
    </row>
    <row r="68" spans="1:13" s="110" customFormat="1">
      <c r="A68" s="332" t="s">
        <v>1289</v>
      </c>
      <c r="B68" s="371"/>
      <c r="C68" s="345"/>
      <c r="D68" s="377"/>
      <c r="E68" s="345" t="s">
        <v>3330</v>
      </c>
      <c r="F68" s="563" t="s">
        <v>3362</v>
      </c>
      <c r="G68" s="564"/>
      <c r="H68" s="348">
        <f>SUMIF('pdc2018'!$J$8:$J$1110,'CE statale'!$A68,'pdc2018'!$Q$8:$Q$1110)</f>
        <v>29596940</v>
      </c>
      <c r="I68" s="348">
        <f>SUMIF('pdc2018'!$J$8:$J$1110,'CE statale'!$A68,'pdc2018'!$P$8:$P$1110)</f>
        <v>29753290</v>
      </c>
      <c r="J68" s="349">
        <f t="shared" si="2"/>
        <v>-156350</v>
      </c>
      <c r="K68" s="350">
        <f t="shared" si="3"/>
        <v>-5.2548810568511916E-3</v>
      </c>
      <c r="L68" s="332"/>
      <c r="M68" s="434">
        <f>SUMIF('pdc2018'!$J$8:$J$1110,'CE statale'!$A68,'pdc2018'!$N$8:$N$1110)</f>
        <v>28076702.860000007</v>
      </c>
    </row>
    <row r="69" spans="1:13" s="110" customFormat="1">
      <c r="A69" s="332" t="s">
        <v>1321</v>
      </c>
      <c r="B69" s="371"/>
      <c r="C69" s="345"/>
      <c r="D69" s="377"/>
      <c r="E69" s="345" t="s">
        <v>4087</v>
      </c>
      <c r="F69" s="563" t="s">
        <v>3363</v>
      </c>
      <c r="G69" s="564"/>
      <c r="H69" s="348">
        <f>SUMIF('pdc2018'!$J$8:$J$1110,'CE statale'!$A69,'pdc2018'!$Q$8:$Q$1110)</f>
        <v>244126610</v>
      </c>
      <c r="I69" s="348">
        <f>SUMIF('pdc2018'!$J$8:$J$1110,'CE statale'!$A69,'pdc2018'!$P$8:$P$1110)</f>
        <v>241049810</v>
      </c>
      <c r="J69" s="349">
        <f t="shared" si="2"/>
        <v>3076800</v>
      </c>
      <c r="K69" s="350">
        <f t="shared" si="3"/>
        <v>1.2764166874887808E-2</v>
      </c>
      <c r="L69" s="332"/>
      <c r="M69" s="434">
        <f>SUMIF('pdc2018'!$J$8:$J$1110,'CE statale'!$A69,'pdc2018'!$N$8:$N$1110)</f>
        <v>232143983.56</v>
      </c>
    </row>
    <row r="70" spans="1:13" s="110" customFormat="1">
      <c r="A70" s="332" t="s">
        <v>280</v>
      </c>
      <c r="B70" s="371"/>
      <c r="C70" s="345"/>
      <c r="D70" s="377"/>
      <c r="E70" s="345" t="s">
        <v>4095</v>
      </c>
      <c r="F70" s="563" t="s">
        <v>3364</v>
      </c>
      <c r="G70" s="564"/>
      <c r="H70" s="348">
        <f>SUMIF('pdc2018'!$J$8:$J$1110,'CE statale'!$A70,'pdc2018'!$Q$8:$Q$1110)</f>
        <v>9178320</v>
      </c>
      <c r="I70" s="348">
        <f>SUMIF('pdc2018'!$J$8:$J$1110,'CE statale'!$A70,'pdc2018'!$P$8:$P$1110)</f>
        <v>9039660</v>
      </c>
      <c r="J70" s="349">
        <f t="shared" si="2"/>
        <v>138660</v>
      </c>
      <c r="K70" s="350">
        <f t="shared" si="3"/>
        <v>1.5339072487239565E-2</v>
      </c>
      <c r="L70" s="332"/>
      <c r="M70" s="434">
        <f>SUMIF('pdc2018'!$J$8:$J$1110,'CE statale'!$A70,'pdc2018'!$N$8:$N$1110)</f>
        <v>8341142.5699999994</v>
      </c>
    </row>
    <row r="71" spans="1:13" s="110" customFormat="1">
      <c r="A71" s="332" t="s">
        <v>3365</v>
      </c>
      <c r="B71" s="371"/>
      <c r="C71" s="345"/>
      <c r="D71" s="377"/>
      <c r="E71" s="345" t="s">
        <v>4128</v>
      </c>
      <c r="F71" s="563" t="s">
        <v>3366</v>
      </c>
      <c r="G71" s="564"/>
      <c r="H71" s="348">
        <f>SUMIF('pdc2018'!$J$8:$J$1110,'CE statale'!$A71,'pdc2018'!$Q$8:$Q$1110)</f>
        <v>130283400</v>
      </c>
      <c r="I71" s="348">
        <f>SUMIF('pdc2018'!$J$8:$J$1110,'CE statale'!$A71,'pdc2018'!$P$8:$P$1110)</f>
        <v>128830818.50999999</v>
      </c>
      <c r="J71" s="349">
        <f t="shared" si="2"/>
        <v>1452581.4900000095</v>
      </c>
      <c r="K71" s="350">
        <f t="shared" si="3"/>
        <v>1.1275108757360403E-2</v>
      </c>
      <c r="L71" s="332"/>
      <c r="M71" s="434">
        <f>SUMIF('pdc2018'!$J$8:$J$1110,'CE statale'!$A71,'pdc2018'!$N$8:$N$1110)</f>
        <v>126338703.88000003</v>
      </c>
    </row>
    <row r="72" spans="1:13" s="110" customFormat="1">
      <c r="A72" s="332" t="s">
        <v>268</v>
      </c>
      <c r="B72" s="371"/>
      <c r="C72" s="339" t="s">
        <v>4112</v>
      </c>
      <c r="D72" s="558" t="s">
        <v>3367</v>
      </c>
      <c r="E72" s="558"/>
      <c r="F72" s="558"/>
      <c r="G72" s="559"/>
      <c r="H72" s="340">
        <f>SUMIF('pdc2018'!$J$8:$J$1110,'CE statale'!$A72,'pdc2018'!$Q$8:$Q$1110)</f>
        <v>3518500</v>
      </c>
      <c r="I72" s="340">
        <f>SUMIF('pdc2018'!$J$8:$J$1110,'CE statale'!$A72,'pdc2018'!$P$8:$P$1110)</f>
        <v>3504872.3</v>
      </c>
      <c r="J72" s="341">
        <f t="shared" si="2"/>
        <v>13627.700000000186</v>
      </c>
      <c r="K72" s="342">
        <f t="shared" si="3"/>
        <v>3.8882158417013332E-3</v>
      </c>
      <c r="L72" s="332"/>
      <c r="M72" s="433">
        <f>SUMIF('pdc2018'!$J$8:$J$1110,'CE statale'!$A72,'pdc2018'!$N$8:$N$1110)</f>
        <v>2955468.91</v>
      </c>
    </row>
    <row r="73" spans="1:13" s="134" customFormat="1">
      <c r="A73" s="332"/>
      <c r="B73" s="371"/>
      <c r="C73" s="339" t="s">
        <v>4115</v>
      </c>
      <c r="D73" s="558" t="s">
        <v>1234</v>
      </c>
      <c r="E73" s="558"/>
      <c r="F73" s="558"/>
      <c r="G73" s="559"/>
      <c r="H73" s="340">
        <f>SUM(H74:H76)</f>
        <v>23349000</v>
      </c>
      <c r="I73" s="340">
        <f>SUM(I74:I76)</f>
        <v>23349765.93</v>
      </c>
      <c r="J73" s="341">
        <f t="shared" si="2"/>
        <v>-765.92999999970198</v>
      </c>
      <c r="K73" s="342">
        <f t="shared" si="3"/>
        <v>-3.2802470153057418E-5</v>
      </c>
      <c r="L73" s="337"/>
      <c r="M73" s="433">
        <f>SUM(M74:M76)</f>
        <v>23349765.93</v>
      </c>
    </row>
    <row r="74" spans="1:13" s="110" customFormat="1">
      <c r="A74" s="332" t="s">
        <v>3368</v>
      </c>
      <c r="B74" s="371"/>
      <c r="C74" s="345"/>
      <c r="D74" s="377"/>
      <c r="E74" s="345" t="s">
        <v>3328</v>
      </c>
      <c r="F74" s="563" t="s">
        <v>3369</v>
      </c>
      <c r="G74" s="564"/>
      <c r="H74" s="348">
        <f>SUMIF('pdc2018'!$J$8:$J$1110,'CE statale'!$A74,'pdc2018'!$Q$8:$Q$1110)</f>
        <v>9834000</v>
      </c>
      <c r="I74" s="348">
        <f>SUMIF('pdc2018'!$J$8:$J$1110,'CE statale'!$A74,'pdc2018'!$P$8:$P$1110)</f>
        <v>9834797.4199999999</v>
      </c>
      <c r="J74" s="349">
        <f t="shared" si="2"/>
        <v>-797.41999999992549</v>
      </c>
      <c r="K74" s="350">
        <f t="shared" si="3"/>
        <v>-8.1081487085671512E-5</v>
      </c>
      <c r="L74" s="332"/>
      <c r="M74" s="434">
        <f>SUMIF('pdc2018'!$J$8:$J$1110,'CE statale'!$A74,'pdc2018'!$N$8:$N$1110)</f>
        <v>9834797.4199999999</v>
      </c>
    </row>
    <row r="75" spans="1:13" s="134" customFormat="1">
      <c r="A75" s="332" t="s">
        <v>3370</v>
      </c>
      <c r="B75" s="363"/>
      <c r="C75" s="339"/>
      <c r="D75" s="379"/>
      <c r="E75" s="345" t="s">
        <v>3330</v>
      </c>
      <c r="F75" s="563" t="s">
        <v>3371</v>
      </c>
      <c r="G75" s="564"/>
      <c r="H75" s="340">
        <f>SUMIF('pdc2018'!$J$8:$J$1110,'CE statale'!$A75,'pdc2018'!$Q$8:$Q$1110)</f>
        <v>0</v>
      </c>
      <c r="I75" s="340">
        <f>SUMIF('pdc2018'!$J$8:$J$1110,'CE statale'!$A75,'pdc2018'!$P$8:$P$1110)</f>
        <v>0</v>
      </c>
      <c r="J75" s="341">
        <f t="shared" si="2"/>
        <v>0</v>
      </c>
      <c r="K75" s="342" t="str">
        <f t="shared" si="3"/>
        <v xml:space="preserve">-    </v>
      </c>
      <c r="L75" s="337"/>
      <c r="M75" s="433">
        <f>SUMIF('pdc2018'!$J$8:$J$1110,'CE statale'!$A75,'pdc2018'!$N$8:$N$1110)</f>
        <v>0</v>
      </c>
    </row>
    <row r="76" spans="1:13" s="134" customFormat="1">
      <c r="A76" s="332" t="s">
        <v>3372</v>
      </c>
      <c r="B76" s="363"/>
      <c r="C76" s="339"/>
      <c r="D76" s="379"/>
      <c r="E76" s="345" t="s">
        <v>4087</v>
      </c>
      <c r="F76" s="563" t="s">
        <v>1294</v>
      </c>
      <c r="G76" s="564"/>
      <c r="H76" s="348">
        <f>SUMIF('pdc2018'!$J$8:$J$1110,'CE statale'!$A76,'pdc2018'!$Q$8:$Q$1110)</f>
        <v>13515000</v>
      </c>
      <c r="I76" s="348">
        <f>SUMIF('pdc2018'!$J$8:$J$1110,'CE statale'!$A76,'pdc2018'!$P$8:$P$1110)</f>
        <v>13514968.510000002</v>
      </c>
      <c r="J76" s="349">
        <f t="shared" si="2"/>
        <v>31.489999998360872</v>
      </c>
      <c r="K76" s="350">
        <f t="shared" si="3"/>
        <v>2.3300091284016518E-6</v>
      </c>
      <c r="L76" s="337"/>
      <c r="M76" s="434">
        <f>SUMIF('pdc2018'!$J$8:$J$1110,'CE statale'!$A76,'pdc2018'!$N$8:$N$1110)</f>
        <v>13514968.510000002</v>
      </c>
    </row>
    <row r="77" spans="1:13" s="134" customFormat="1">
      <c r="A77" s="332" t="s">
        <v>1335</v>
      </c>
      <c r="B77" s="363"/>
      <c r="C77" s="339" t="s">
        <v>4118</v>
      </c>
      <c r="D77" s="558" t="s">
        <v>3373</v>
      </c>
      <c r="E77" s="558"/>
      <c r="F77" s="558"/>
      <c r="G77" s="559"/>
      <c r="H77" s="340">
        <f>SUMIF('pdc2018'!$J$8:$J$1110,'CE statale'!$A77,'pdc2018'!$Q$8:$Q$1110)</f>
        <v>1050000</v>
      </c>
      <c r="I77" s="340">
        <f>SUMIF('pdc2018'!$J$8:$J$1110,'CE statale'!$A77,'pdc2018'!$P$8:$P$1110)</f>
        <v>1050000</v>
      </c>
      <c r="J77" s="341">
        <f t="shared" si="2"/>
        <v>0</v>
      </c>
      <c r="K77" s="342">
        <f t="shared" si="3"/>
        <v>0</v>
      </c>
      <c r="L77" s="337"/>
      <c r="M77" s="433">
        <f>SUMIF('pdc2018'!$J$8:$J$1110,'CE statale'!$A77,'pdc2018'!$N$8:$N$1110)</f>
        <v>1049952.97</v>
      </c>
    </row>
    <row r="78" spans="1:13" s="134" customFormat="1">
      <c r="A78" s="332"/>
      <c r="B78" s="363"/>
      <c r="C78" s="339" t="s">
        <v>3374</v>
      </c>
      <c r="D78" s="558" t="s">
        <v>1839</v>
      </c>
      <c r="E78" s="558"/>
      <c r="F78" s="558"/>
      <c r="G78" s="559"/>
      <c r="H78" s="340">
        <f>SUM(H79:H80)</f>
        <v>155000</v>
      </c>
      <c r="I78" s="340">
        <f>SUM(I79:I80)</f>
        <v>155000</v>
      </c>
      <c r="J78" s="341">
        <f t="shared" si="2"/>
        <v>0</v>
      </c>
      <c r="K78" s="342">
        <f t="shared" si="3"/>
        <v>0</v>
      </c>
      <c r="L78" s="337"/>
      <c r="M78" s="433">
        <f>SUM(M79:M80)</f>
        <v>-1060294.6000000001</v>
      </c>
    </row>
    <row r="79" spans="1:13" s="110" customFormat="1">
      <c r="A79" s="332" t="s">
        <v>3375</v>
      </c>
      <c r="B79" s="380"/>
      <c r="C79" s="373"/>
      <c r="D79" s="377"/>
      <c r="E79" s="345" t="s">
        <v>3328</v>
      </c>
      <c r="F79" s="563" t="s">
        <v>3376</v>
      </c>
      <c r="G79" s="564"/>
      <c r="H79" s="348">
        <f>SUMIF('pdc2018'!$J$8:$J$1110,'CE statale'!$A79,'pdc2018'!$Q$8:$Q$1110)</f>
        <v>110000</v>
      </c>
      <c r="I79" s="348">
        <f>SUMIF('pdc2018'!$J$8:$J$1110,'CE statale'!$A79,'pdc2018'!$P$8:$P$1110)</f>
        <v>110000</v>
      </c>
      <c r="J79" s="349">
        <f t="shared" si="2"/>
        <v>0</v>
      </c>
      <c r="K79" s="350">
        <f t="shared" si="3"/>
        <v>0</v>
      </c>
      <c r="L79" s="332"/>
      <c r="M79" s="434">
        <f>SUMIF('pdc2018'!$J$8:$J$1110,'CE statale'!$A79,'pdc2018'!$N$8:$N$1110)</f>
        <v>-998908.29</v>
      </c>
    </row>
    <row r="80" spans="1:13" s="110" customFormat="1">
      <c r="A80" s="332" t="s">
        <v>3377</v>
      </c>
      <c r="B80" s="380"/>
      <c r="C80" s="373"/>
      <c r="D80" s="377"/>
      <c r="E80" s="345" t="s">
        <v>3330</v>
      </c>
      <c r="F80" s="563" t="s">
        <v>3378</v>
      </c>
      <c r="G80" s="564"/>
      <c r="H80" s="348">
        <f>SUMIF('pdc2018'!$J$8:$J$1110,'CE statale'!$A80,'pdc2018'!$Q$8:$Q$1110)</f>
        <v>45000</v>
      </c>
      <c r="I80" s="348">
        <f>SUMIF('pdc2018'!$J$8:$J$1110,'CE statale'!$A80,'pdc2018'!$P$8:$P$1110)</f>
        <v>45000</v>
      </c>
      <c r="J80" s="349">
        <f t="shared" si="2"/>
        <v>0</v>
      </c>
      <c r="K80" s="350">
        <f t="shared" si="3"/>
        <v>0</v>
      </c>
      <c r="L80" s="332"/>
      <c r="M80" s="434">
        <f>SUMIF('pdc2018'!$J$8:$J$1110,'CE statale'!$A80,'pdc2018'!$N$8:$N$1110)</f>
        <v>-61386.31</v>
      </c>
    </row>
    <row r="81" spans="1:13" s="134" customFormat="1">
      <c r="A81" s="332"/>
      <c r="B81" s="380"/>
      <c r="C81" s="339" t="s">
        <v>3379</v>
      </c>
      <c r="D81" s="558" t="s">
        <v>3380</v>
      </c>
      <c r="E81" s="558"/>
      <c r="F81" s="558"/>
      <c r="G81" s="559"/>
      <c r="H81" s="340">
        <f>SUM(H82:H85)</f>
        <v>1042000</v>
      </c>
      <c r="I81" s="340">
        <f>SUM(I82:I85)</f>
        <v>573078.67000000004</v>
      </c>
      <c r="J81" s="341">
        <f t="shared" si="2"/>
        <v>468921.32999999996</v>
      </c>
      <c r="K81" s="342">
        <f t="shared" si="3"/>
        <v>0.81824949094685362</v>
      </c>
      <c r="L81" s="337"/>
      <c r="M81" s="433">
        <f>SUM(M82:M85)</f>
        <v>29394398.039999999</v>
      </c>
    </row>
    <row r="82" spans="1:13" s="110" customFormat="1">
      <c r="A82" s="332" t="s">
        <v>3381</v>
      </c>
      <c r="B82" s="380"/>
      <c r="C82" s="373"/>
      <c r="D82" s="377"/>
      <c r="E82" s="345" t="s">
        <v>3328</v>
      </c>
      <c r="F82" s="563" t="s">
        <v>1841</v>
      </c>
      <c r="G82" s="564"/>
      <c r="H82" s="348">
        <f>SUMIF('pdc2018'!$J$8:$J$1110,'CE statale'!$A82,'pdc2018'!$Q$8:$Q$1110)</f>
        <v>710000</v>
      </c>
      <c r="I82" s="348">
        <f>SUMIF('pdc2018'!$J$8:$J$1110,'CE statale'!$A82,'pdc2018'!$P$8:$P$1110)</f>
        <v>241078.67</v>
      </c>
      <c r="J82" s="349">
        <f t="shared" si="2"/>
        <v>468921.32999999996</v>
      </c>
      <c r="K82" s="350">
        <f t="shared" si="3"/>
        <v>1.9450967188428572</v>
      </c>
      <c r="L82" s="332"/>
      <c r="M82" s="434">
        <f>SUMIF('pdc2018'!$J$8:$J$1110,'CE statale'!$A82,'pdc2018'!$N$8:$N$1110)</f>
        <v>26452337.149999999</v>
      </c>
    </row>
    <row r="83" spans="1:13" s="110" customFormat="1">
      <c r="A83" s="332" t="s">
        <v>3382</v>
      </c>
      <c r="B83" s="380"/>
      <c r="C83" s="373"/>
      <c r="D83" s="377"/>
      <c r="E83" s="345" t="s">
        <v>3330</v>
      </c>
      <c r="F83" s="563" t="s">
        <v>3383</v>
      </c>
      <c r="G83" s="564"/>
      <c r="H83" s="348">
        <f>SUMIF('pdc2018'!$J$8:$J$1110,'CE statale'!$A83,'pdc2018'!$Q$8:$Q$1110)</f>
        <v>37000</v>
      </c>
      <c r="I83" s="348">
        <f>SUMIF('pdc2018'!$J$8:$J$1110,'CE statale'!$A83,'pdc2018'!$P$8:$P$1110)</f>
        <v>37000</v>
      </c>
      <c r="J83" s="349">
        <f t="shared" si="2"/>
        <v>0</v>
      </c>
      <c r="K83" s="350">
        <f t="shared" si="3"/>
        <v>0</v>
      </c>
      <c r="L83" s="332"/>
      <c r="M83" s="434">
        <f>SUMIF('pdc2018'!$J$8:$J$1110,'CE statale'!$A83,'pdc2018'!$N$8:$N$1110)</f>
        <v>25000</v>
      </c>
    </row>
    <row r="84" spans="1:13" s="110" customFormat="1">
      <c r="A84" s="332" t="s">
        <v>3384</v>
      </c>
      <c r="B84" s="380"/>
      <c r="C84" s="373"/>
      <c r="D84" s="377"/>
      <c r="E84" s="345" t="s">
        <v>4087</v>
      </c>
      <c r="F84" s="563" t="s">
        <v>3385</v>
      </c>
      <c r="G84" s="564"/>
      <c r="H84" s="348">
        <f>SUMIF('pdc2018'!$J$8:$J$1110,'CE statale'!$A84,'pdc2018'!$Q$8:$Q$1110)</f>
        <v>0</v>
      </c>
      <c r="I84" s="348">
        <f>SUMIF('pdc2018'!$J$8:$J$1110,'CE statale'!$A84,'pdc2018'!$P$8:$P$1110)</f>
        <v>0</v>
      </c>
      <c r="J84" s="349">
        <f t="shared" si="2"/>
        <v>0</v>
      </c>
      <c r="K84" s="350" t="str">
        <f t="shared" si="3"/>
        <v xml:space="preserve">-    </v>
      </c>
      <c r="L84" s="332"/>
      <c r="M84" s="434">
        <f>SUMIF('pdc2018'!$J$8:$J$1110,'CE statale'!$A84,'pdc2018'!$N$8:$N$1110)</f>
        <v>0</v>
      </c>
    </row>
    <row r="85" spans="1:13" s="110" customFormat="1">
      <c r="A85" s="332" t="s">
        <v>3386</v>
      </c>
      <c r="B85" s="380"/>
      <c r="C85" s="373"/>
      <c r="D85" s="377"/>
      <c r="E85" s="345" t="s">
        <v>4095</v>
      </c>
      <c r="F85" s="563" t="s">
        <v>3186</v>
      </c>
      <c r="G85" s="564"/>
      <c r="H85" s="348">
        <f>SUMIF('pdc2018'!$J$8:$J$1110,'CE statale'!$A85,'pdc2018'!$Q$8:$Q$1110)</f>
        <v>295000</v>
      </c>
      <c r="I85" s="348">
        <f>SUMIF('pdc2018'!$J$8:$J$1110,'CE statale'!$A85,'pdc2018'!$P$8:$P$1110)</f>
        <v>295000</v>
      </c>
      <c r="J85" s="349">
        <f t="shared" si="2"/>
        <v>0</v>
      </c>
      <c r="K85" s="350">
        <f t="shared" si="3"/>
        <v>0</v>
      </c>
      <c r="L85" s="332"/>
      <c r="M85" s="434">
        <f>SUMIF('pdc2018'!$J$8:$J$1110,'CE statale'!$A85,'pdc2018'!$N$8:$N$1110)</f>
        <v>2917060.8899999997</v>
      </c>
    </row>
    <row r="86" spans="1:13" s="134" customFormat="1">
      <c r="A86" s="332"/>
      <c r="B86" s="364"/>
      <c r="C86" s="365" t="s">
        <v>3387</v>
      </c>
      <c r="D86" s="365"/>
      <c r="E86" s="365"/>
      <c r="F86" s="365"/>
      <c r="G86" s="366"/>
      <c r="H86" s="367">
        <f>H39+H42+H60+H64+H65+H66+H72+H73+H77+H78+H81</f>
        <v>1299762676</v>
      </c>
      <c r="I86" s="367">
        <f>I39+I42+I60+I64+I65+I66+I72+I73+I77+I78+I81</f>
        <v>1282023968.8000002</v>
      </c>
      <c r="J86" s="368">
        <f t="shared" si="2"/>
        <v>17738707.199999809</v>
      </c>
      <c r="K86" s="369">
        <f t="shared" si="3"/>
        <v>1.3836486393155028E-2</v>
      </c>
      <c r="L86" s="337"/>
      <c r="M86" s="436">
        <f>M39+M42+M60+M64+M65+M66+M72+M73+M77+M78+M81</f>
        <v>1253340425.9400003</v>
      </c>
    </row>
    <row r="87" spans="1:13" s="110" customFormat="1" ht="15.75" thickBot="1">
      <c r="A87" s="332"/>
      <c r="B87" s="380"/>
      <c r="C87" s="345"/>
      <c r="D87" s="377"/>
      <c r="E87" s="374"/>
      <c r="F87" s="377"/>
      <c r="G87" s="378"/>
      <c r="H87" s="348"/>
      <c r="I87" s="348"/>
      <c r="J87" s="349"/>
      <c r="K87" s="350"/>
      <c r="L87" s="332"/>
      <c r="M87" s="434"/>
    </row>
    <row r="88" spans="1:13" s="136" customFormat="1" ht="16.5" thickTop="1" thickBot="1">
      <c r="A88" s="381"/>
      <c r="B88" s="560" t="s">
        <v>3388</v>
      </c>
      <c r="C88" s="561"/>
      <c r="D88" s="561"/>
      <c r="E88" s="561"/>
      <c r="F88" s="561"/>
      <c r="G88" s="562"/>
      <c r="H88" s="385">
        <f>H36-H86</f>
        <v>39157500</v>
      </c>
      <c r="I88" s="385">
        <f>I36-I86</f>
        <v>47890922.779999971</v>
      </c>
      <c r="J88" s="386">
        <f>H88-I88</f>
        <v>-8733422.7799999714</v>
      </c>
      <c r="K88" s="387">
        <f>IF(I88=0,"-    ",J88/I88)</f>
        <v>-0.18236071207312779</v>
      </c>
      <c r="L88" s="388"/>
      <c r="M88" s="437">
        <f>M36-M86</f>
        <v>41041376.809999466</v>
      </c>
    </row>
    <row r="89" spans="1:13" s="136" customFormat="1" ht="15.75" thickTop="1">
      <c r="A89" s="381"/>
      <c r="B89" s="390"/>
      <c r="C89" s="391"/>
      <c r="D89" s="391"/>
      <c r="E89" s="392"/>
      <c r="F89" s="393"/>
      <c r="G89" s="394"/>
      <c r="H89" s="395"/>
      <c r="I89" s="395"/>
      <c r="J89" s="396"/>
      <c r="K89" s="397"/>
      <c r="L89" s="388"/>
      <c r="M89" s="438"/>
    </row>
    <row r="90" spans="1:13" s="134" customFormat="1">
      <c r="A90" s="332"/>
      <c r="B90" s="338" t="s">
        <v>2698</v>
      </c>
      <c r="C90" s="565" t="s">
        <v>1844</v>
      </c>
      <c r="D90" s="565"/>
      <c r="E90" s="565"/>
      <c r="F90" s="565"/>
      <c r="G90" s="566"/>
      <c r="H90" s="340"/>
      <c r="I90" s="340"/>
      <c r="J90" s="341"/>
      <c r="K90" s="342"/>
      <c r="L90" s="337"/>
      <c r="M90" s="433"/>
    </row>
    <row r="91" spans="1:13" s="134" customFormat="1">
      <c r="A91" s="332" t="s">
        <v>3389</v>
      </c>
      <c r="B91" s="363"/>
      <c r="C91" s="339" t="s">
        <v>3326</v>
      </c>
      <c r="D91" s="558" t="s">
        <v>3390</v>
      </c>
      <c r="E91" s="558"/>
      <c r="F91" s="558"/>
      <c r="G91" s="559"/>
      <c r="H91" s="340">
        <f>SUMIF('pdc2018'!$J$8:$J$1110,'CE statale'!$A91,'pdc2018'!$Q$8:$Q$1110)</f>
        <v>15000</v>
      </c>
      <c r="I91" s="340">
        <f>SUMIF('pdc2018'!$J$8:$J$1110,'CE statale'!$A91,'pdc2018'!$P$8:$P$1110)</f>
        <v>18000</v>
      </c>
      <c r="J91" s="341">
        <f>H91-I91</f>
        <v>-3000</v>
      </c>
      <c r="K91" s="342">
        <f>IF(I91=0,"-    ",J91/I91)</f>
        <v>-0.16666666666666666</v>
      </c>
      <c r="L91" s="337"/>
      <c r="M91" s="433">
        <f>SUMIF('pdc2018'!$J$8:$J$1110,'CE statale'!$A91,'pdc2018'!$N$8:$N$1110)</f>
        <v>38880.939999999995</v>
      </c>
    </row>
    <row r="92" spans="1:13" s="134" customFormat="1">
      <c r="A92" s="332" t="s">
        <v>3391</v>
      </c>
      <c r="B92" s="363"/>
      <c r="C92" s="339" t="s">
        <v>3335</v>
      </c>
      <c r="D92" s="558" t="s">
        <v>3392</v>
      </c>
      <c r="E92" s="558"/>
      <c r="F92" s="558"/>
      <c r="G92" s="559"/>
      <c r="H92" s="340">
        <f>SUMIF('pdc2018'!$J$8:$J$1110,'CE statale'!$A92,'pdc2018'!$Q$8:$Q$1110)</f>
        <v>101000</v>
      </c>
      <c r="I92" s="340">
        <f>SUMIF('pdc2018'!$J$8:$J$1110,'CE statale'!$A92,'pdc2018'!$P$8:$P$1110)</f>
        <v>83556.08</v>
      </c>
      <c r="J92" s="341">
        <f>H92-I92</f>
        <v>17443.919999999998</v>
      </c>
      <c r="K92" s="342">
        <f>IF(I92=0,"-    ",J92/I92)</f>
        <v>0.20876900879026394</v>
      </c>
      <c r="L92" s="337"/>
      <c r="M92" s="433">
        <f>SUMIF('pdc2018'!$J$8:$J$1110,'CE statale'!$A92,'pdc2018'!$N$8:$N$1110)</f>
        <v>3257.9999999999995</v>
      </c>
    </row>
    <row r="93" spans="1:13" s="134" customFormat="1">
      <c r="A93" s="332"/>
      <c r="B93" s="364"/>
      <c r="C93" s="365" t="s">
        <v>3393</v>
      </c>
      <c r="D93" s="365"/>
      <c r="E93" s="365"/>
      <c r="F93" s="365"/>
      <c r="G93" s="366"/>
      <c r="H93" s="367">
        <f>+H91-H92</f>
        <v>-86000</v>
      </c>
      <c r="I93" s="367">
        <f>+I91-I92</f>
        <v>-65556.08</v>
      </c>
      <c r="J93" s="368">
        <f>H93-I93</f>
        <v>-20443.919999999998</v>
      </c>
      <c r="K93" s="369">
        <f>IF(I93=0,"-    ",J93/I93)</f>
        <v>0.31185391194836537</v>
      </c>
      <c r="L93" s="337"/>
      <c r="M93" s="436">
        <f>+M91-M92</f>
        <v>35622.939999999995</v>
      </c>
    </row>
    <row r="94" spans="1:13" s="110" customFormat="1">
      <c r="A94" s="332"/>
      <c r="B94" s="371"/>
      <c r="C94" s="345"/>
      <c r="D94" s="377"/>
      <c r="E94" s="372"/>
      <c r="F94" s="377"/>
      <c r="G94" s="378"/>
      <c r="H94" s="348"/>
      <c r="I94" s="348"/>
      <c r="J94" s="349"/>
      <c r="K94" s="350"/>
      <c r="L94" s="332"/>
      <c r="M94" s="434"/>
    </row>
    <row r="95" spans="1:13" s="134" customFormat="1">
      <c r="A95" s="332"/>
      <c r="B95" s="338" t="s">
        <v>2800</v>
      </c>
      <c r="C95" s="565" t="s">
        <v>1846</v>
      </c>
      <c r="D95" s="565"/>
      <c r="E95" s="565"/>
      <c r="F95" s="565"/>
      <c r="G95" s="566"/>
      <c r="H95" s="340"/>
      <c r="I95" s="340"/>
      <c r="J95" s="341"/>
      <c r="K95" s="342"/>
      <c r="L95" s="337"/>
      <c r="M95" s="433"/>
    </row>
    <row r="96" spans="1:13" s="134" customFormat="1">
      <c r="A96" s="332" t="s">
        <v>985</v>
      </c>
      <c r="B96" s="363"/>
      <c r="C96" s="339" t="s">
        <v>3326</v>
      </c>
      <c r="D96" s="558" t="s">
        <v>984</v>
      </c>
      <c r="E96" s="558"/>
      <c r="F96" s="558"/>
      <c r="G96" s="559"/>
      <c r="H96" s="340">
        <f>SUMIF('pdc2018'!$J$8:$J$1110,'CE statale'!$A96,'pdc2018'!$Q$8:$Q$1110)</f>
        <v>0</v>
      </c>
      <c r="I96" s="340">
        <f>SUMIF('pdc2018'!$J$8:$J$1110,'CE statale'!$A96,'pdc2018'!$P$8:$P$1110)</f>
        <v>0</v>
      </c>
      <c r="J96" s="341">
        <f>H96-I96</f>
        <v>0</v>
      </c>
      <c r="K96" s="342" t="str">
        <f>IF(I96=0,"-    ",J96/I96)</f>
        <v xml:space="preserve">-    </v>
      </c>
      <c r="L96" s="337"/>
      <c r="M96" s="433">
        <f>SUMIF('pdc2018'!$J$8:$J$1110,'CE statale'!$A96,'pdc2018'!$N$8:$N$1110)</f>
        <v>22457.85</v>
      </c>
    </row>
    <row r="97" spans="1:13" s="134" customFormat="1">
      <c r="A97" s="332" t="s">
        <v>2215</v>
      </c>
      <c r="B97" s="363"/>
      <c r="C97" s="339" t="s">
        <v>3335</v>
      </c>
      <c r="D97" s="558" t="s">
        <v>2214</v>
      </c>
      <c r="E97" s="558"/>
      <c r="F97" s="558"/>
      <c r="G97" s="559"/>
      <c r="H97" s="340">
        <f>SUMIF('pdc2018'!$J$8:$J$1110,'CE statale'!$A97,'pdc2018'!$Q$8:$Q$1110)</f>
        <v>0</v>
      </c>
      <c r="I97" s="340">
        <f>SUMIF('pdc2018'!$J$8:$J$1110,'CE statale'!$A97,'pdc2018'!$P$8:$P$1110)</f>
        <v>0</v>
      </c>
      <c r="J97" s="341">
        <f>H97-I97</f>
        <v>0</v>
      </c>
      <c r="K97" s="342" t="str">
        <f>IF(I97=0,"-    ",J97/I97)</f>
        <v xml:space="preserve">-    </v>
      </c>
      <c r="L97" s="337"/>
      <c r="M97" s="433">
        <f>SUMIF('pdc2018'!$J$8:$J$1110,'CE statale'!$A97,'pdc2018'!$N$8:$N$1110)</f>
        <v>0</v>
      </c>
    </row>
    <row r="98" spans="1:13" s="134" customFormat="1">
      <c r="A98" s="332"/>
      <c r="B98" s="364"/>
      <c r="C98" s="365" t="s">
        <v>3394</v>
      </c>
      <c r="D98" s="365"/>
      <c r="E98" s="365"/>
      <c r="F98" s="365"/>
      <c r="G98" s="366"/>
      <c r="H98" s="367">
        <f>H96-H97</f>
        <v>0</v>
      </c>
      <c r="I98" s="367">
        <f>I96-I97</f>
        <v>0</v>
      </c>
      <c r="J98" s="368">
        <f>H98-I98</f>
        <v>0</v>
      </c>
      <c r="K98" s="369" t="str">
        <f>IF(I98=0,"-    ",J98/I98)</f>
        <v xml:space="preserve">-    </v>
      </c>
      <c r="L98" s="337"/>
      <c r="M98" s="436">
        <f>M96-M97</f>
        <v>22457.85</v>
      </c>
    </row>
    <row r="99" spans="1:13" s="110" customFormat="1">
      <c r="A99" s="332"/>
      <c r="B99" s="371"/>
      <c r="C99" s="345"/>
      <c r="D99" s="374"/>
      <c r="E99" s="372"/>
      <c r="F99" s="346"/>
      <c r="G99" s="347"/>
      <c r="H99" s="348"/>
      <c r="I99" s="348"/>
      <c r="J99" s="349"/>
      <c r="K99" s="350"/>
      <c r="L99" s="332"/>
      <c r="M99" s="434"/>
    </row>
    <row r="100" spans="1:13" s="134" customFormat="1">
      <c r="A100" s="332"/>
      <c r="B100" s="338" t="s">
        <v>1849</v>
      </c>
      <c r="C100" s="565" t="s">
        <v>1851</v>
      </c>
      <c r="D100" s="565"/>
      <c r="E100" s="565"/>
      <c r="F100" s="565"/>
      <c r="G100" s="566"/>
      <c r="H100" s="340"/>
      <c r="I100" s="340"/>
      <c r="J100" s="341"/>
      <c r="K100" s="342"/>
      <c r="L100" s="337"/>
      <c r="M100" s="433"/>
    </row>
    <row r="101" spans="1:13" s="134" customFormat="1">
      <c r="A101" s="332"/>
      <c r="B101" s="363"/>
      <c r="C101" s="339" t="s">
        <v>3326</v>
      </c>
      <c r="D101" s="558" t="s">
        <v>3395</v>
      </c>
      <c r="E101" s="558"/>
      <c r="F101" s="558"/>
      <c r="G101" s="559"/>
      <c r="H101" s="340">
        <f>SUM(H102:H103)</f>
        <v>16000</v>
      </c>
      <c r="I101" s="340">
        <f>SUM(I102:I103)</f>
        <v>2637455.7500000005</v>
      </c>
      <c r="J101" s="341">
        <f t="shared" ref="J101:J107" si="4">H101-I101</f>
        <v>-2621455.7500000005</v>
      </c>
      <c r="K101" s="342">
        <f t="shared" ref="K101:K107" si="5">IF(I101=0,"-    ",J101/I101)</f>
        <v>-0.99393354751070229</v>
      </c>
      <c r="L101" s="337"/>
      <c r="M101" s="433">
        <f>SUM(M102:M103)</f>
        <v>10590688.199999997</v>
      </c>
    </row>
    <row r="102" spans="1:13" s="110" customFormat="1">
      <c r="A102" s="332" t="s">
        <v>6</v>
      </c>
      <c r="B102" s="371"/>
      <c r="C102" s="373"/>
      <c r="D102" s="377"/>
      <c r="E102" s="345" t="s">
        <v>3328</v>
      </c>
      <c r="F102" s="563" t="s">
        <v>1</v>
      </c>
      <c r="G102" s="564"/>
      <c r="H102" s="348">
        <f>SUMIF('pdc2018'!$J$8:$J$1110,'CE statale'!$A102,'pdc2018'!$Q$8:$Q$1110)</f>
        <v>0</v>
      </c>
      <c r="I102" s="348">
        <f>SUMIF('pdc2018'!$J$8:$J$1110,'CE statale'!$A102,'pdc2018'!$P$8:$P$1110)</f>
        <v>0</v>
      </c>
      <c r="J102" s="349">
        <f t="shared" si="4"/>
        <v>0</v>
      </c>
      <c r="K102" s="350" t="str">
        <f t="shared" si="5"/>
        <v xml:space="preserve">-    </v>
      </c>
      <c r="L102" s="332"/>
      <c r="M102" s="434">
        <f>SUMIF('pdc2018'!$J$8:$J$1110,'CE statale'!$A102,'pdc2018'!$N$8:$N$1110)</f>
        <v>0</v>
      </c>
    </row>
    <row r="103" spans="1:13" s="110" customFormat="1">
      <c r="A103" s="332" t="s">
        <v>954</v>
      </c>
      <c r="B103" s="371"/>
      <c r="C103" s="373"/>
      <c r="D103" s="377"/>
      <c r="E103" s="345" t="s">
        <v>3330</v>
      </c>
      <c r="F103" s="563" t="s">
        <v>959</v>
      </c>
      <c r="G103" s="564"/>
      <c r="H103" s="348">
        <f>SUMIF('pdc2018'!$J$8:$J$1110,'CE statale'!$A103,'pdc2018'!$Q$8:$Q$1110)</f>
        <v>16000</v>
      </c>
      <c r="I103" s="348">
        <f>SUMIF('pdc2018'!$J$8:$J$1110,'CE statale'!$A103,'pdc2018'!$P$8:$P$1110)</f>
        <v>2637455.7500000005</v>
      </c>
      <c r="J103" s="349">
        <f t="shared" si="4"/>
        <v>-2621455.7500000005</v>
      </c>
      <c r="K103" s="350">
        <f t="shared" si="5"/>
        <v>-0.99393354751070229</v>
      </c>
      <c r="L103" s="332"/>
      <c r="M103" s="434">
        <f>SUMIF('pdc2018'!$J$8:$J$1110,'CE statale'!$A103,'pdc2018'!$N$8:$N$1110)</f>
        <v>10590688.199999997</v>
      </c>
    </row>
    <row r="104" spans="1:13" s="134" customFormat="1">
      <c r="A104" s="332"/>
      <c r="B104" s="363"/>
      <c r="C104" s="339" t="s">
        <v>3335</v>
      </c>
      <c r="D104" s="558" t="s">
        <v>3396</v>
      </c>
      <c r="E104" s="558"/>
      <c r="F104" s="558"/>
      <c r="G104" s="559"/>
      <c r="H104" s="340">
        <f>SUM(H105:H106)</f>
        <v>256500</v>
      </c>
      <c r="I104" s="340">
        <f>SUM(I105:I106)</f>
        <v>3703338.02</v>
      </c>
      <c r="J104" s="341">
        <f t="shared" si="4"/>
        <v>-3446838.02</v>
      </c>
      <c r="K104" s="342">
        <f t="shared" si="5"/>
        <v>-0.93073816146007649</v>
      </c>
      <c r="L104" s="337"/>
      <c r="M104" s="433">
        <f>SUM(M105:M106)</f>
        <v>1824275.8099999998</v>
      </c>
    </row>
    <row r="105" spans="1:13" s="110" customFormat="1">
      <c r="A105" s="332" t="s">
        <v>2238</v>
      </c>
      <c r="B105" s="371"/>
      <c r="C105" s="373"/>
      <c r="D105" s="377"/>
      <c r="E105" s="345" t="s">
        <v>3328</v>
      </c>
      <c r="F105" s="563" t="s">
        <v>2235</v>
      </c>
      <c r="G105" s="564"/>
      <c r="H105" s="348">
        <f>SUMIF('pdc2018'!$J$8:$J$1110,'CE statale'!$A105,'pdc2018'!$Q$8:$Q$1110)</f>
        <v>72000</v>
      </c>
      <c r="I105" s="348">
        <f>SUMIF('pdc2018'!$J$8:$J$1110,'CE statale'!$A105,'pdc2018'!$P$8:$P$1110)</f>
        <v>72000</v>
      </c>
      <c r="J105" s="349">
        <f t="shared" si="4"/>
        <v>0</v>
      </c>
      <c r="K105" s="350">
        <f t="shared" si="5"/>
        <v>0</v>
      </c>
      <c r="L105" s="332"/>
      <c r="M105" s="434">
        <f>SUMIF('pdc2018'!$J$8:$J$1110,'CE statale'!$A105,'pdc2018'!$N$8:$N$1110)</f>
        <v>72105.83</v>
      </c>
    </row>
    <row r="106" spans="1:13" s="110" customFormat="1">
      <c r="A106" s="332" t="s">
        <v>2188</v>
      </c>
      <c r="B106" s="371"/>
      <c r="C106" s="373"/>
      <c r="D106" s="377"/>
      <c r="E106" s="345" t="s">
        <v>3330</v>
      </c>
      <c r="F106" s="563" t="s">
        <v>2192</v>
      </c>
      <c r="G106" s="564"/>
      <c r="H106" s="348">
        <f>SUMIF('pdc2018'!$J$8:$J$1110,'CE statale'!$A106,'pdc2018'!$Q$8:$Q$1110)</f>
        <v>184500</v>
      </c>
      <c r="I106" s="348">
        <f>SUMIF('pdc2018'!$J$8:$J$1110,'CE statale'!$A106,'pdc2018'!$P$8:$P$1110)</f>
        <v>3631338.02</v>
      </c>
      <c r="J106" s="349">
        <f t="shared" si="4"/>
        <v>-3446838.02</v>
      </c>
      <c r="K106" s="350">
        <f t="shared" si="5"/>
        <v>-0.94919228147205092</v>
      </c>
      <c r="L106" s="332"/>
      <c r="M106" s="434">
        <f>SUMIF('pdc2018'!$J$8:$J$1110,'CE statale'!$A106,'pdc2018'!$N$8:$N$1110)</f>
        <v>1752169.9799999997</v>
      </c>
    </row>
    <row r="107" spans="1:13" s="134" customFormat="1">
      <c r="A107" s="332"/>
      <c r="B107" s="364"/>
      <c r="C107" s="365" t="s">
        <v>3397</v>
      </c>
      <c r="D107" s="365"/>
      <c r="E107" s="365"/>
      <c r="F107" s="365"/>
      <c r="G107" s="366"/>
      <c r="H107" s="367">
        <f>H101-H104</f>
        <v>-240500</v>
      </c>
      <c r="I107" s="367">
        <f>I101-I104</f>
        <v>-1065882.2699999996</v>
      </c>
      <c r="J107" s="368">
        <f t="shared" si="4"/>
        <v>825382.26999999955</v>
      </c>
      <c r="K107" s="369">
        <f t="shared" si="5"/>
        <v>-0.77436532460569019</v>
      </c>
      <c r="L107" s="337"/>
      <c r="M107" s="436">
        <f>M101-M104</f>
        <v>8766412.3899999969</v>
      </c>
    </row>
    <row r="108" spans="1:13" s="110" customFormat="1" ht="15.75" thickBot="1">
      <c r="A108" s="332"/>
      <c r="B108" s="380"/>
      <c r="C108" s="345"/>
      <c r="D108" s="377"/>
      <c r="E108" s="374"/>
      <c r="F108" s="377"/>
      <c r="G108" s="378"/>
      <c r="H108" s="348"/>
      <c r="I108" s="348"/>
      <c r="J108" s="349"/>
      <c r="K108" s="350"/>
      <c r="L108" s="332"/>
      <c r="M108" s="434"/>
    </row>
    <row r="109" spans="1:13" s="136" customFormat="1" ht="16.5" thickTop="1" thickBot="1">
      <c r="A109" s="381"/>
      <c r="B109" s="382" t="s">
        <v>3398</v>
      </c>
      <c r="C109" s="383"/>
      <c r="D109" s="383"/>
      <c r="E109" s="383"/>
      <c r="F109" s="383"/>
      <c r="G109" s="384"/>
      <c r="H109" s="385">
        <f>H88+H93+H98+H107</f>
        <v>38831000</v>
      </c>
      <c r="I109" s="385">
        <f>I88+I93+I98+I107</f>
        <v>46759484.429999977</v>
      </c>
      <c r="J109" s="386">
        <f>H109-I109</f>
        <v>-7928484.4299999774</v>
      </c>
      <c r="K109" s="387">
        <f>IF(I109=0,"-    ",J109/I109)</f>
        <v>-0.16955885050163674</v>
      </c>
      <c r="L109" s="388"/>
      <c r="M109" s="437">
        <f>M88+M93+M98+M107</f>
        <v>49865869.989999458</v>
      </c>
    </row>
    <row r="110" spans="1:13" s="136" customFormat="1" ht="15.75" thickTop="1">
      <c r="A110" s="381"/>
      <c r="B110" s="390"/>
      <c r="C110" s="391"/>
      <c r="D110" s="391"/>
      <c r="E110" s="392"/>
      <c r="F110" s="393"/>
      <c r="G110" s="394"/>
      <c r="H110" s="395"/>
      <c r="I110" s="395"/>
      <c r="J110" s="396"/>
      <c r="K110" s="397"/>
      <c r="L110" s="388"/>
      <c r="M110" s="438"/>
    </row>
    <row r="111" spans="1:13" s="134" customFormat="1">
      <c r="A111" s="332"/>
      <c r="B111" s="338" t="s">
        <v>3399</v>
      </c>
      <c r="C111" s="565" t="s">
        <v>3400</v>
      </c>
      <c r="D111" s="565"/>
      <c r="E111" s="565"/>
      <c r="F111" s="565"/>
      <c r="G111" s="566"/>
      <c r="H111" s="340"/>
      <c r="I111" s="340"/>
      <c r="J111" s="341"/>
      <c r="K111" s="342"/>
      <c r="L111" s="337"/>
      <c r="M111" s="433"/>
    </row>
    <row r="112" spans="1:13" s="134" customFormat="1">
      <c r="A112" s="332"/>
      <c r="B112" s="363"/>
      <c r="C112" s="339" t="s">
        <v>3326</v>
      </c>
      <c r="D112" s="558" t="s">
        <v>2258</v>
      </c>
      <c r="E112" s="558"/>
      <c r="F112" s="558"/>
      <c r="G112" s="559"/>
      <c r="H112" s="340">
        <f>SUM(H113:H116)</f>
        <v>38831000</v>
      </c>
      <c r="I112" s="340">
        <f>SUM(I113:I116)</f>
        <v>38786000</v>
      </c>
      <c r="J112" s="341">
        <f t="shared" ref="J112:J119" si="6">H112-I112</f>
        <v>45000</v>
      </c>
      <c r="K112" s="342">
        <f t="shared" ref="K112:K119" si="7">IF(I112=0,"-    ",J112/I112)</f>
        <v>1.1602124477904398E-3</v>
      </c>
      <c r="L112" s="337"/>
      <c r="M112" s="433">
        <f>SUM(M113:M116)</f>
        <v>37174390.189999998</v>
      </c>
    </row>
    <row r="113" spans="1:13" s="110" customFormat="1">
      <c r="A113" s="332" t="s">
        <v>3401</v>
      </c>
      <c r="B113" s="380"/>
      <c r="C113" s="373"/>
      <c r="D113" s="377"/>
      <c r="E113" s="345" t="s">
        <v>3328</v>
      </c>
      <c r="F113" s="563" t="s">
        <v>2966</v>
      </c>
      <c r="G113" s="564"/>
      <c r="H113" s="348">
        <f>SUMIF('pdc2018'!$J$8:$J$1110,'CE statale'!$A113,'pdc2018'!$Q$8:$Q$1110)</f>
        <v>38494000</v>
      </c>
      <c r="I113" s="348">
        <f>SUMIF('pdc2018'!$J$8:$J$1110,'CE statale'!$A113,'pdc2018'!$P$8:$P$1110)</f>
        <v>38449000</v>
      </c>
      <c r="J113" s="349">
        <f t="shared" si="6"/>
        <v>45000</v>
      </c>
      <c r="K113" s="350">
        <f t="shared" si="7"/>
        <v>1.1703815443834689E-3</v>
      </c>
      <c r="L113" s="332"/>
      <c r="M113" s="434">
        <f>SUMIF('pdc2018'!$J$8:$J$1110,'CE statale'!$A113,'pdc2018'!$N$8:$N$1110)</f>
        <v>36852647.689999998</v>
      </c>
    </row>
    <row r="114" spans="1:13" s="110" customFormat="1">
      <c r="A114" s="332" t="s">
        <v>3402</v>
      </c>
      <c r="B114" s="380"/>
      <c r="C114" s="373"/>
      <c r="D114" s="377"/>
      <c r="E114" s="345" t="s">
        <v>3330</v>
      </c>
      <c r="F114" s="563" t="s">
        <v>2969</v>
      </c>
      <c r="G114" s="564"/>
      <c r="H114" s="348">
        <f>SUMIF('pdc2018'!$J$8:$J$1110,'CE statale'!$A114,'pdc2018'!$Q$8:$Q$1110)</f>
        <v>185000</v>
      </c>
      <c r="I114" s="348">
        <f>SUMIF('pdc2018'!$J$8:$J$1110,'CE statale'!$A114,'pdc2018'!$P$8:$P$1110)</f>
        <v>185000</v>
      </c>
      <c r="J114" s="349">
        <f t="shared" si="6"/>
        <v>0</v>
      </c>
      <c r="K114" s="350">
        <f t="shared" si="7"/>
        <v>0</v>
      </c>
      <c r="L114" s="332"/>
      <c r="M114" s="434">
        <f>SUMIF('pdc2018'!$J$8:$J$1110,'CE statale'!$A114,'pdc2018'!$N$8:$N$1110)</f>
        <v>185801.75</v>
      </c>
    </row>
    <row r="115" spans="1:13" s="110" customFormat="1">
      <c r="A115" s="332" t="s">
        <v>3403</v>
      </c>
      <c r="B115" s="380"/>
      <c r="C115" s="373"/>
      <c r="D115" s="377"/>
      <c r="E115" s="345" t="s">
        <v>4087</v>
      </c>
      <c r="F115" s="563" t="s">
        <v>2281</v>
      </c>
      <c r="G115" s="564"/>
      <c r="H115" s="348">
        <f>SUMIF('pdc2018'!$J$8:$J$1110,'CE statale'!$A115,'pdc2018'!$Q$8:$Q$1110)</f>
        <v>152000</v>
      </c>
      <c r="I115" s="348">
        <f>SUMIF('pdc2018'!$J$8:$J$1110,'CE statale'!$A115,'pdc2018'!$P$8:$P$1110)</f>
        <v>152000</v>
      </c>
      <c r="J115" s="349">
        <f t="shared" si="6"/>
        <v>0</v>
      </c>
      <c r="K115" s="350">
        <f t="shared" si="7"/>
        <v>0</v>
      </c>
      <c r="L115" s="332"/>
      <c r="M115" s="434">
        <f>SUMIF('pdc2018'!$J$8:$J$1110,'CE statale'!$A115,'pdc2018'!$N$8:$N$1110)</f>
        <v>135940.75</v>
      </c>
    </row>
    <row r="116" spans="1:13" s="110" customFormat="1">
      <c r="A116" s="332" t="s">
        <v>3404</v>
      </c>
      <c r="B116" s="380"/>
      <c r="C116" s="373"/>
      <c r="D116" s="377"/>
      <c r="E116" s="345" t="s">
        <v>4095</v>
      </c>
      <c r="F116" s="563" t="s">
        <v>2973</v>
      </c>
      <c r="G116" s="564"/>
      <c r="H116" s="348">
        <f>SUMIF('pdc2018'!$J$8:$J$1110,'CE statale'!$A116,'pdc2018'!$Q$8:$Q$1110)</f>
        <v>0</v>
      </c>
      <c r="I116" s="348">
        <f>SUMIF('pdc2018'!$J$8:$J$1110,'CE statale'!$A116,'pdc2018'!$P$8:$P$1110)</f>
        <v>0</v>
      </c>
      <c r="J116" s="349">
        <f t="shared" si="6"/>
        <v>0</v>
      </c>
      <c r="K116" s="350" t="str">
        <f t="shared" si="7"/>
        <v xml:space="preserve">-    </v>
      </c>
      <c r="L116" s="332"/>
      <c r="M116" s="434">
        <f>SUMIF('pdc2018'!$J$8:$J$1110,'CE statale'!$A116,'pdc2018'!$N$8:$N$1110)</f>
        <v>0</v>
      </c>
    </row>
    <row r="117" spans="1:13" s="134" customFormat="1">
      <c r="A117" s="332" t="s">
        <v>3405</v>
      </c>
      <c r="B117" s="363"/>
      <c r="C117" s="339" t="s">
        <v>3335</v>
      </c>
      <c r="D117" s="558" t="s">
        <v>2244</v>
      </c>
      <c r="E117" s="558"/>
      <c r="F117" s="558"/>
      <c r="G117" s="559"/>
      <c r="H117" s="340">
        <f>SUMIF('pdc2018'!$J$8:$J$1110,'CE statale'!$A117,'pdc2018'!$Q$8:$Q$1110)</f>
        <v>0</v>
      </c>
      <c r="I117" s="340">
        <f>SUMIF('pdc2018'!$J$8:$J$1110,'CE statale'!$A117,'pdc2018'!$P$8:$P$1110)</f>
        <v>0</v>
      </c>
      <c r="J117" s="341">
        <f t="shared" si="6"/>
        <v>0</v>
      </c>
      <c r="K117" s="342" t="str">
        <f t="shared" si="7"/>
        <v xml:space="preserve">-    </v>
      </c>
      <c r="L117" s="337"/>
      <c r="M117" s="433">
        <f>SUMIF('pdc2018'!$J$8:$J$1110,'CE statale'!$A117,'pdc2018'!$N$8:$N$1110)</f>
        <v>0</v>
      </c>
    </row>
    <row r="118" spans="1:13" s="134" customFormat="1">
      <c r="A118" s="332" t="s">
        <v>1334</v>
      </c>
      <c r="B118" s="363"/>
      <c r="C118" s="339" t="s">
        <v>3338</v>
      </c>
      <c r="D118" s="558" t="s">
        <v>3406</v>
      </c>
      <c r="E118" s="558"/>
      <c r="F118" s="558"/>
      <c r="G118" s="559"/>
      <c r="H118" s="340">
        <f>SUMIF('pdc2018'!$J$8:$J$1110,'CE statale'!$A118,'pdc2018'!$Q$8:$Q$1110)</f>
        <v>0</v>
      </c>
      <c r="I118" s="340">
        <f>SUMIF('pdc2018'!$J$8:$J$1110,'CE statale'!$A118,'pdc2018'!$P$8:$P$1110)</f>
        <v>0</v>
      </c>
      <c r="J118" s="341">
        <f t="shared" si="6"/>
        <v>0</v>
      </c>
      <c r="K118" s="342" t="str">
        <f t="shared" si="7"/>
        <v xml:space="preserve">-    </v>
      </c>
      <c r="L118" s="337"/>
      <c r="M118" s="433">
        <f>SUMIF('pdc2018'!$J$8:$J$1110,'CE statale'!$A118,'pdc2018'!$N$8:$N$1110)</f>
        <v>0</v>
      </c>
    </row>
    <row r="119" spans="1:13" s="134" customFormat="1">
      <c r="A119" s="332"/>
      <c r="B119" s="364"/>
      <c r="C119" s="365" t="s">
        <v>3407</v>
      </c>
      <c r="D119" s="365"/>
      <c r="E119" s="365"/>
      <c r="F119" s="365"/>
      <c r="G119" s="366"/>
      <c r="H119" s="367">
        <f>H112+H117+H118</f>
        <v>38831000</v>
      </c>
      <c r="I119" s="367">
        <f>I112+I117+I118</f>
        <v>38786000</v>
      </c>
      <c r="J119" s="368">
        <f t="shared" si="6"/>
        <v>45000</v>
      </c>
      <c r="K119" s="369">
        <f t="shared" si="7"/>
        <v>1.1602124477904398E-3</v>
      </c>
      <c r="L119" s="337"/>
      <c r="M119" s="436">
        <f>M112+M117+M118</f>
        <v>37174390.189999998</v>
      </c>
    </row>
    <row r="120" spans="1:13" s="110" customFormat="1">
      <c r="A120" s="332"/>
      <c r="B120" s="380"/>
      <c r="C120" s="345"/>
      <c r="D120" s="377"/>
      <c r="E120" s="374"/>
      <c r="F120" s="377"/>
      <c r="G120" s="378"/>
      <c r="H120" s="348"/>
      <c r="I120" s="348"/>
      <c r="J120" s="349"/>
      <c r="K120" s="350"/>
      <c r="L120" s="332"/>
      <c r="M120" s="434"/>
    </row>
    <row r="121" spans="1:13" s="136" customFormat="1" ht="15.75" thickBot="1">
      <c r="A121" s="381"/>
      <c r="B121" s="399" t="s">
        <v>1852</v>
      </c>
      <c r="C121" s="400"/>
      <c r="D121" s="401"/>
      <c r="E121" s="400"/>
      <c r="F121" s="402"/>
      <c r="G121" s="403"/>
      <c r="H121" s="404">
        <f>H109-H119</f>
        <v>0</v>
      </c>
      <c r="I121" s="404">
        <f>I109-I119</f>
        <v>7973484.4299999774</v>
      </c>
      <c r="J121" s="405">
        <f>H121-I121</f>
        <v>-7973484.4299999774</v>
      </c>
      <c r="K121" s="406">
        <f>IF(I121=0,"-    ",J121/I121)</f>
        <v>-1</v>
      </c>
      <c r="L121" s="388"/>
      <c r="M121" s="439">
        <f>M109-M119</f>
        <v>12691479.799999461</v>
      </c>
    </row>
    <row r="122" spans="1:13" s="110" customFormat="1">
      <c r="B122" s="137"/>
      <c r="C122" s="137"/>
      <c r="D122" s="138"/>
      <c r="E122" s="138"/>
      <c r="F122" s="139"/>
      <c r="G122" s="139"/>
      <c r="H122" s="140"/>
      <c r="I122" s="140"/>
      <c r="J122" s="141"/>
      <c r="K122" s="142"/>
      <c r="M122" s="140"/>
    </row>
    <row r="123" spans="1:13">
      <c r="B123" s="143"/>
      <c r="C123" s="143"/>
      <c r="D123" s="109"/>
      <c r="E123" s="109"/>
      <c r="F123" s="109"/>
      <c r="G123" s="109"/>
      <c r="H123" s="107"/>
      <c r="I123" s="144"/>
      <c r="M123" s="144"/>
    </row>
    <row r="124" spans="1:13">
      <c r="B124" s="145"/>
      <c r="C124" s="145"/>
      <c r="D124" s="146"/>
      <c r="E124" s="146"/>
      <c r="F124" s="146"/>
      <c r="G124" s="147"/>
      <c r="H124" s="144"/>
      <c r="I124" s="144"/>
      <c r="M124" s="144"/>
    </row>
    <row r="125" spans="1:13">
      <c r="B125" s="145"/>
      <c r="C125" s="145"/>
      <c r="D125" s="146"/>
      <c r="E125" s="146"/>
      <c r="F125" s="146"/>
      <c r="G125" s="147"/>
      <c r="H125" s="144"/>
      <c r="I125" s="144"/>
      <c r="M125" s="144"/>
    </row>
    <row r="126" spans="1:13">
      <c r="B126" s="145"/>
      <c r="C126" s="145"/>
      <c r="D126" s="146"/>
      <c r="E126" s="146"/>
      <c r="F126" s="146"/>
      <c r="G126" s="147"/>
      <c r="H126" s="144"/>
      <c r="I126" s="144"/>
      <c r="M126" s="144"/>
    </row>
    <row r="127" spans="1:13">
      <c r="B127" s="145"/>
      <c r="C127" s="145"/>
      <c r="D127" s="146"/>
      <c r="E127" s="146"/>
      <c r="F127" s="146"/>
      <c r="G127" s="147"/>
      <c r="H127" s="144"/>
      <c r="I127" s="144"/>
      <c r="M127" s="144"/>
    </row>
    <row r="128" spans="1:13">
      <c r="B128" s="145"/>
      <c r="C128" s="145"/>
      <c r="D128" s="146"/>
      <c r="E128" s="146"/>
      <c r="F128" s="146"/>
      <c r="G128" s="147"/>
      <c r="H128" s="144"/>
      <c r="I128" s="144"/>
      <c r="M128" s="144"/>
    </row>
    <row r="129" spans="2:13">
      <c r="B129" s="145"/>
      <c r="C129" s="145"/>
      <c r="D129" s="146"/>
      <c r="E129" s="146"/>
      <c r="F129" s="146"/>
      <c r="G129" s="147"/>
      <c r="H129" s="144"/>
      <c r="I129" s="144"/>
      <c r="M129" s="144"/>
    </row>
    <row r="130" spans="2:13">
      <c r="B130" s="145"/>
      <c r="C130" s="145"/>
      <c r="D130" s="146"/>
      <c r="E130" s="146"/>
      <c r="F130" s="146"/>
      <c r="G130" s="147"/>
      <c r="H130" s="144"/>
      <c r="I130" s="144"/>
      <c r="M130" s="144"/>
    </row>
    <row r="131" spans="2:13">
      <c r="B131" s="145"/>
      <c r="C131" s="145"/>
      <c r="D131" s="146"/>
      <c r="E131" s="146"/>
      <c r="F131" s="146"/>
      <c r="G131" s="147"/>
      <c r="H131" s="144"/>
      <c r="I131" s="144"/>
      <c r="M131" s="144"/>
    </row>
    <row r="132" spans="2:13">
      <c r="B132" s="145"/>
      <c r="C132" s="145"/>
      <c r="D132" s="146"/>
      <c r="E132" s="146"/>
      <c r="F132" s="146"/>
      <c r="G132" s="147"/>
      <c r="H132" s="144"/>
      <c r="I132" s="144"/>
      <c r="M132" s="144"/>
    </row>
    <row r="133" spans="2:13">
      <c r="B133" s="145"/>
      <c r="C133" s="145"/>
      <c r="D133" s="146"/>
      <c r="E133" s="146"/>
      <c r="F133" s="146"/>
      <c r="G133" s="147"/>
      <c r="H133" s="144"/>
      <c r="I133" s="144"/>
      <c r="M133" s="144"/>
    </row>
    <row r="134" spans="2:13">
      <c r="B134" s="145"/>
      <c r="C134" s="145"/>
      <c r="D134" s="146"/>
      <c r="E134" s="146"/>
      <c r="F134" s="146"/>
      <c r="G134" s="147"/>
      <c r="H134" s="144"/>
      <c r="I134" s="144"/>
      <c r="M134" s="144"/>
    </row>
    <row r="135" spans="2:13">
      <c r="B135" s="145"/>
      <c r="C135" s="145"/>
      <c r="D135" s="146"/>
      <c r="E135" s="146"/>
      <c r="F135" s="146"/>
      <c r="G135" s="147"/>
    </row>
    <row r="136" spans="2:13">
      <c r="B136" s="145"/>
      <c r="C136" s="145"/>
      <c r="D136" s="146"/>
      <c r="E136" s="146"/>
      <c r="F136" s="146"/>
      <c r="G136" s="147"/>
    </row>
    <row r="137" spans="2:13">
      <c r="B137" s="145"/>
      <c r="C137" s="145"/>
      <c r="D137" s="146"/>
      <c r="E137" s="146"/>
      <c r="F137" s="146"/>
      <c r="G137" s="147"/>
    </row>
    <row r="138" spans="2:13">
      <c r="B138" s="145"/>
      <c r="C138" s="145"/>
      <c r="D138" s="146"/>
      <c r="E138" s="146"/>
      <c r="F138" s="146"/>
      <c r="G138" s="147"/>
    </row>
    <row r="139" spans="2:13">
      <c r="B139" s="145"/>
      <c r="C139" s="145"/>
      <c r="D139" s="146"/>
      <c r="E139" s="146"/>
      <c r="F139" s="146"/>
      <c r="G139" s="147"/>
    </row>
    <row r="140" spans="2:13">
      <c r="B140" s="145"/>
      <c r="C140" s="145"/>
      <c r="D140" s="146"/>
      <c r="E140" s="146"/>
      <c r="F140" s="146"/>
      <c r="G140" s="147"/>
    </row>
    <row r="141" spans="2:13">
      <c r="B141" s="145"/>
      <c r="C141" s="145"/>
      <c r="D141" s="146"/>
      <c r="E141" s="146"/>
      <c r="F141" s="146"/>
      <c r="G141" s="147"/>
    </row>
    <row r="142" spans="2:13">
      <c r="B142" s="145"/>
      <c r="C142" s="145"/>
      <c r="D142" s="146"/>
      <c r="E142" s="146"/>
      <c r="F142" s="146"/>
      <c r="G142" s="147"/>
    </row>
    <row r="143" spans="2:13" s="148" customFormat="1">
      <c r="B143" s="145"/>
      <c r="C143" s="145"/>
      <c r="D143" s="146"/>
      <c r="E143" s="146"/>
      <c r="F143" s="146"/>
      <c r="G143" s="147"/>
      <c r="H143" s="119"/>
      <c r="I143" s="119"/>
      <c r="J143" s="119"/>
      <c r="K143" s="119"/>
      <c r="L143" s="119"/>
      <c r="M143" s="119"/>
    </row>
    <row r="144" spans="2:13" s="148" customFormat="1">
      <c r="B144" s="145"/>
      <c r="C144" s="145"/>
      <c r="D144" s="146"/>
      <c r="E144" s="146"/>
      <c r="F144" s="146"/>
      <c r="G144" s="147"/>
      <c r="H144" s="119"/>
      <c r="I144" s="119"/>
      <c r="J144" s="119"/>
      <c r="K144" s="119"/>
      <c r="L144" s="119"/>
      <c r="M144" s="119"/>
    </row>
    <row r="145" spans="2:13" s="148" customFormat="1">
      <c r="B145" s="145"/>
      <c r="C145" s="145"/>
      <c r="D145" s="146"/>
      <c r="E145" s="146"/>
      <c r="F145" s="146"/>
      <c r="G145" s="147"/>
      <c r="H145" s="119"/>
      <c r="I145" s="119"/>
      <c r="J145" s="119"/>
      <c r="K145" s="119"/>
      <c r="L145" s="119"/>
      <c r="M145" s="119"/>
    </row>
    <row r="146" spans="2:13" s="148" customFormat="1">
      <c r="B146" s="145"/>
      <c r="C146" s="145"/>
      <c r="D146" s="146"/>
      <c r="E146" s="146"/>
      <c r="F146" s="146"/>
      <c r="G146" s="147"/>
      <c r="H146" s="119"/>
      <c r="I146" s="119"/>
      <c r="J146" s="119"/>
      <c r="K146" s="119"/>
      <c r="L146" s="119"/>
      <c r="M146" s="119"/>
    </row>
    <row r="147" spans="2:13" s="148" customFormat="1">
      <c r="B147" s="145"/>
      <c r="C147" s="145"/>
      <c r="D147" s="146"/>
      <c r="E147" s="146"/>
      <c r="F147" s="146"/>
      <c r="G147" s="147"/>
      <c r="H147" s="119"/>
      <c r="I147" s="119"/>
      <c r="J147" s="119"/>
      <c r="K147" s="119"/>
      <c r="L147" s="119"/>
      <c r="M147" s="119"/>
    </row>
    <row r="148" spans="2:13" s="148" customFormat="1">
      <c r="B148" s="145"/>
      <c r="C148" s="145"/>
      <c r="D148" s="146"/>
      <c r="E148" s="146"/>
      <c r="F148" s="146"/>
      <c r="G148" s="147"/>
      <c r="H148" s="119"/>
      <c r="I148" s="119"/>
      <c r="J148" s="119"/>
      <c r="K148" s="119"/>
      <c r="L148" s="119"/>
      <c r="M148" s="119"/>
    </row>
    <row r="149" spans="2:13" s="148" customFormat="1">
      <c r="B149" s="145"/>
      <c r="C149" s="145"/>
      <c r="D149" s="146"/>
      <c r="E149" s="146"/>
      <c r="F149" s="146"/>
      <c r="G149" s="147"/>
      <c r="H149" s="119"/>
      <c r="I149" s="119"/>
      <c r="J149" s="119"/>
      <c r="K149" s="119"/>
      <c r="L149" s="119"/>
      <c r="M149" s="119"/>
    </row>
    <row r="150" spans="2:13" s="148" customFormat="1">
      <c r="B150" s="145"/>
      <c r="C150" s="145"/>
      <c r="D150" s="146"/>
      <c r="E150" s="146"/>
      <c r="F150" s="146"/>
      <c r="G150" s="147"/>
      <c r="H150" s="119"/>
      <c r="I150" s="119"/>
      <c r="J150" s="119"/>
      <c r="K150" s="119"/>
      <c r="L150" s="119"/>
      <c r="M150" s="119"/>
    </row>
    <row r="151" spans="2:13" s="148" customFormat="1">
      <c r="B151" s="145"/>
      <c r="C151" s="145"/>
      <c r="D151" s="146"/>
      <c r="E151" s="146"/>
      <c r="F151" s="146"/>
      <c r="G151" s="147"/>
      <c r="H151" s="119"/>
      <c r="I151" s="119"/>
      <c r="J151" s="119"/>
      <c r="K151" s="119"/>
      <c r="L151" s="119"/>
      <c r="M151" s="119"/>
    </row>
    <row r="152" spans="2:13" s="148" customFormat="1">
      <c r="B152" s="145"/>
      <c r="C152" s="145"/>
      <c r="D152" s="146"/>
      <c r="E152" s="146"/>
      <c r="F152" s="146"/>
      <c r="G152" s="147"/>
      <c r="H152" s="119"/>
      <c r="I152" s="119"/>
      <c r="J152" s="119"/>
      <c r="K152" s="119"/>
      <c r="L152" s="119"/>
      <c r="M152" s="119"/>
    </row>
    <row r="153" spans="2:13" s="148" customFormat="1">
      <c r="B153" s="145"/>
      <c r="C153" s="145"/>
      <c r="D153" s="146"/>
      <c r="E153" s="146"/>
      <c r="F153" s="146"/>
      <c r="G153" s="147"/>
      <c r="H153" s="119"/>
      <c r="I153" s="119"/>
      <c r="J153" s="119"/>
      <c r="K153" s="119"/>
      <c r="L153" s="119"/>
      <c r="M153" s="119"/>
    </row>
    <row r="154" spans="2:13" s="148" customFormat="1">
      <c r="B154" s="145"/>
      <c r="C154" s="145"/>
      <c r="D154" s="146"/>
      <c r="E154" s="146"/>
      <c r="F154" s="146"/>
      <c r="G154" s="147"/>
      <c r="H154" s="119"/>
      <c r="I154" s="119"/>
      <c r="J154" s="119"/>
      <c r="K154" s="119"/>
      <c r="L154" s="119"/>
      <c r="M154" s="119"/>
    </row>
    <row r="155" spans="2:13" s="148" customFormat="1">
      <c r="B155" s="145"/>
      <c r="C155" s="145"/>
      <c r="D155" s="146"/>
      <c r="E155" s="146"/>
      <c r="F155" s="146"/>
      <c r="G155" s="147"/>
      <c r="H155" s="119"/>
      <c r="I155" s="119"/>
      <c r="J155" s="119"/>
      <c r="K155" s="119"/>
      <c r="L155" s="119"/>
      <c r="M155" s="119"/>
    </row>
    <row r="156" spans="2:13" s="148" customFormat="1">
      <c r="B156" s="145"/>
      <c r="C156" s="145"/>
      <c r="D156" s="146"/>
      <c r="E156" s="146"/>
      <c r="F156" s="146"/>
      <c r="G156" s="147"/>
      <c r="H156" s="119"/>
      <c r="I156" s="119"/>
      <c r="J156" s="119"/>
      <c r="K156" s="119"/>
      <c r="L156" s="119"/>
      <c r="M156" s="119"/>
    </row>
    <row r="157" spans="2:13" s="148" customFormat="1">
      <c r="B157" s="145"/>
      <c r="C157" s="145"/>
      <c r="D157" s="146"/>
      <c r="E157" s="146"/>
      <c r="F157" s="146"/>
      <c r="G157" s="147"/>
      <c r="H157" s="119"/>
      <c r="I157" s="119"/>
      <c r="J157" s="119"/>
      <c r="K157" s="119"/>
      <c r="L157" s="119"/>
      <c r="M157" s="119"/>
    </row>
    <row r="158" spans="2:13" s="148" customFormat="1">
      <c r="B158" s="145"/>
      <c r="C158" s="145"/>
      <c r="D158" s="146"/>
      <c r="E158" s="146"/>
      <c r="F158" s="146"/>
      <c r="G158" s="147"/>
      <c r="H158" s="119"/>
      <c r="I158" s="119"/>
      <c r="J158" s="119"/>
      <c r="K158" s="119"/>
      <c r="L158" s="119"/>
      <c r="M158" s="119"/>
    </row>
    <row r="159" spans="2:13" s="148" customFormat="1">
      <c r="B159" s="145"/>
      <c r="C159" s="145"/>
      <c r="D159" s="146"/>
      <c r="E159" s="146"/>
      <c r="F159" s="146"/>
      <c r="G159" s="147"/>
      <c r="H159" s="119"/>
      <c r="I159" s="119"/>
      <c r="J159" s="119"/>
      <c r="K159" s="119"/>
      <c r="L159" s="119"/>
      <c r="M159" s="119"/>
    </row>
    <row r="160" spans="2:13" s="148" customFormat="1">
      <c r="B160" s="145"/>
      <c r="C160" s="145"/>
      <c r="D160" s="146"/>
      <c r="E160" s="146"/>
      <c r="F160" s="146"/>
      <c r="G160" s="147"/>
      <c r="H160" s="119"/>
      <c r="I160" s="119"/>
      <c r="J160" s="119"/>
      <c r="K160" s="119"/>
      <c r="L160" s="119"/>
      <c r="M160" s="119"/>
    </row>
    <row r="161" spans="2:13" s="148" customFormat="1">
      <c r="B161" s="145"/>
      <c r="C161" s="145"/>
      <c r="D161" s="146"/>
      <c r="E161" s="146"/>
      <c r="F161" s="146"/>
      <c r="G161" s="147"/>
      <c r="H161" s="119"/>
      <c r="I161" s="119"/>
      <c r="J161" s="119"/>
      <c r="K161" s="119"/>
      <c r="L161" s="119"/>
      <c r="M161" s="119"/>
    </row>
    <row r="162" spans="2:13" s="148" customFormat="1">
      <c r="B162" s="145"/>
      <c r="C162" s="145"/>
      <c r="D162" s="146"/>
      <c r="E162" s="146"/>
      <c r="F162" s="146"/>
      <c r="G162" s="147"/>
      <c r="H162" s="119"/>
      <c r="I162" s="119"/>
      <c r="J162" s="119"/>
      <c r="K162" s="119"/>
      <c r="L162" s="119"/>
      <c r="M162" s="119"/>
    </row>
    <row r="163" spans="2:13" s="148" customFormat="1">
      <c r="B163" s="145"/>
      <c r="C163" s="145"/>
      <c r="D163" s="146"/>
      <c r="E163" s="146"/>
      <c r="F163" s="146"/>
      <c r="G163" s="147"/>
      <c r="H163" s="119"/>
      <c r="I163" s="119"/>
      <c r="J163" s="119"/>
      <c r="K163" s="119"/>
      <c r="L163" s="119"/>
      <c r="M163" s="119"/>
    </row>
    <row r="164" spans="2:13" s="148" customFormat="1">
      <c r="B164" s="145"/>
      <c r="C164" s="145"/>
      <c r="D164" s="146"/>
      <c r="E164" s="146"/>
      <c r="F164" s="146"/>
      <c r="G164" s="147"/>
      <c r="H164" s="119"/>
      <c r="I164" s="119"/>
      <c r="J164" s="119"/>
      <c r="K164" s="119"/>
      <c r="L164" s="119"/>
      <c r="M164" s="119"/>
    </row>
    <row r="165" spans="2:13" s="148" customFormat="1">
      <c r="B165" s="145"/>
      <c r="C165" s="145"/>
      <c r="D165" s="146"/>
      <c r="E165" s="146"/>
      <c r="F165" s="146"/>
      <c r="G165" s="147"/>
      <c r="H165" s="119"/>
      <c r="I165" s="119"/>
      <c r="J165" s="119"/>
      <c r="K165" s="119"/>
      <c r="L165" s="119"/>
      <c r="M165" s="119"/>
    </row>
    <row r="166" spans="2:13" s="148" customFormat="1">
      <c r="B166" s="145"/>
      <c r="C166" s="145"/>
      <c r="D166" s="146"/>
      <c r="E166" s="146"/>
      <c r="F166" s="146"/>
      <c r="G166" s="147"/>
      <c r="H166" s="119"/>
      <c r="I166" s="119"/>
      <c r="J166" s="119"/>
      <c r="K166" s="119"/>
      <c r="L166" s="119"/>
      <c r="M166" s="119"/>
    </row>
    <row r="167" spans="2:13" s="148" customFormat="1">
      <c r="B167" s="145"/>
      <c r="C167" s="145"/>
      <c r="D167" s="146"/>
      <c r="E167" s="146"/>
      <c r="F167" s="146"/>
      <c r="G167" s="147"/>
      <c r="H167" s="119"/>
      <c r="I167" s="119"/>
      <c r="J167" s="119"/>
      <c r="K167" s="119"/>
      <c r="L167" s="119"/>
      <c r="M167" s="119"/>
    </row>
    <row r="168" spans="2:13" s="148" customFormat="1">
      <c r="B168" s="149"/>
      <c r="C168" s="149"/>
      <c r="G168" s="119"/>
      <c r="H168" s="119"/>
      <c r="I168" s="119"/>
      <c r="J168" s="119"/>
      <c r="K168" s="119"/>
      <c r="L168" s="119"/>
      <c r="M168" s="119"/>
    </row>
    <row r="169" spans="2:13" s="148" customFormat="1">
      <c r="B169" s="149"/>
      <c r="C169" s="149"/>
      <c r="G169" s="119"/>
      <c r="H169" s="119"/>
      <c r="I169" s="119"/>
      <c r="J169" s="119"/>
      <c r="K169" s="119"/>
      <c r="L169" s="119"/>
      <c r="M169" s="119"/>
    </row>
    <row r="170" spans="2:13" s="148" customFormat="1">
      <c r="B170" s="149"/>
      <c r="C170" s="149"/>
      <c r="G170" s="119"/>
      <c r="H170" s="119"/>
      <c r="I170" s="119"/>
      <c r="J170" s="119"/>
      <c r="K170" s="119"/>
      <c r="L170" s="119"/>
      <c r="M170" s="119"/>
    </row>
    <row r="171" spans="2:13" s="148" customFormat="1">
      <c r="B171" s="149"/>
      <c r="C171" s="149"/>
      <c r="G171" s="119"/>
      <c r="H171" s="119"/>
      <c r="I171" s="119"/>
      <c r="J171" s="119"/>
      <c r="K171" s="119"/>
      <c r="L171" s="119"/>
      <c r="M171" s="119"/>
    </row>
    <row r="172" spans="2:13" s="148" customFormat="1">
      <c r="B172" s="149"/>
      <c r="C172" s="149"/>
      <c r="G172" s="119"/>
      <c r="H172" s="119"/>
      <c r="I172" s="119"/>
      <c r="J172" s="119"/>
      <c r="K172" s="119"/>
      <c r="L172" s="119"/>
      <c r="M172" s="119"/>
    </row>
    <row r="173" spans="2:13" s="148" customFormat="1">
      <c r="B173" s="149"/>
      <c r="C173" s="149"/>
      <c r="G173" s="119"/>
      <c r="H173" s="119"/>
      <c r="I173" s="119"/>
      <c r="J173" s="119"/>
      <c r="K173" s="119"/>
      <c r="L173" s="119"/>
      <c r="M173" s="119"/>
    </row>
    <row r="174" spans="2:13" s="148" customFormat="1">
      <c r="B174" s="149"/>
      <c r="C174" s="149"/>
      <c r="G174" s="119"/>
      <c r="H174" s="119"/>
      <c r="I174" s="119"/>
      <c r="J174" s="119"/>
      <c r="K174" s="119"/>
      <c r="L174" s="119"/>
      <c r="M174" s="119"/>
    </row>
    <row r="175" spans="2:13" s="148" customFormat="1">
      <c r="B175" s="149"/>
      <c r="C175" s="149"/>
      <c r="G175" s="119"/>
      <c r="H175" s="119"/>
      <c r="I175" s="119"/>
      <c r="J175" s="119"/>
      <c r="K175" s="119"/>
      <c r="L175" s="119"/>
      <c r="M175" s="119"/>
    </row>
    <row r="176" spans="2:13" s="148" customFormat="1">
      <c r="B176" s="149"/>
      <c r="C176" s="149"/>
      <c r="G176" s="119"/>
      <c r="H176" s="119"/>
      <c r="I176" s="119"/>
      <c r="J176" s="119"/>
      <c r="K176" s="119"/>
      <c r="L176" s="119"/>
      <c r="M176" s="119"/>
    </row>
    <row r="177" spans="2:13" s="148" customFormat="1">
      <c r="B177" s="149"/>
      <c r="C177" s="149"/>
      <c r="G177" s="119"/>
      <c r="H177" s="119"/>
      <c r="I177" s="119"/>
      <c r="J177" s="119"/>
      <c r="K177" s="119"/>
      <c r="L177" s="119"/>
      <c r="M177" s="119"/>
    </row>
    <row r="178" spans="2:13" s="148" customFormat="1">
      <c r="B178" s="149"/>
      <c r="C178" s="149"/>
      <c r="G178" s="119"/>
      <c r="H178" s="119"/>
      <c r="I178" s="119"/>
      <c r="J178" s="119"/>
      <c r="K178" s="119"/>
      <c r="L178" s="119"/>
      <c r="M178" s="119"/>
    </row>
    <row r="179" spans="2:13" s="148" customFormat="1">
      <c r="B179" s="149"/>
      <c r="C179" s="149"/>
      <c r="G179" s="119"/>
      <c r="H179" s="119"/>
      <c r="I179" s="119"/>
      <c r="J179" s="119"/>
      <c r="K179" s="119"/>
      <c r="L179" s="119"/>
      <c r="M179" s="119"/>
    </row>
    <row r="180" spans="2:13" s="148" customFormat="1">
      <c r="B180" s="149"/>
      <c r="C180" s="149"/>
      <c r="G180" s="119"/>
      <c r="H180" s="119"/>
      <c r="I180" s="119"/>
      <c r="J180" s="119"/>
      <c r="K180" s="119"/>
      <c r="L180" s="119"/>
      <c r="M180" s="119"/>
    </row>
    <row r="181" spans="2:13" s="148" customFormat="1">
      <c r="B181" s="149"/>
      <c r="C181" s="149"/>
      <c r="G181" s="119"/>
      <c r="H181" s="119"/>
      <c r="I181" s="119"/>
      <c r="J181" s="119"/>
      <c r="K181" s="119"/>
      <c r="L181" s="119"/>
      <c r="M181" s="119"/>
    </row>
    <row r="182" spans="2:13" s="148" customFormat="1">
      <c r="B182" s="149"/>
      <c r="C182" s="149"/>
      <c r="G182" s="119"/>
      <c r="H182" s="119"/>
      <c r="I182" s="119"/>
      <c r="J182" s="119"/>
      <c r="K182" s="119"/>
      <c r="L182" s="119"/>
      <c r="M182" s="119"/>
    </row>
    <row r="183" spans="2:13" s="148" customFormat="1">
      <c r="B183" s="149"/>
      <c r="C183" s="149"/>
      <c r="G183" s="119"/>
      <c r="H183" s="119"/>
      <c r="I183" s="119"/>
      <c r="J183" s="119"/>
      <c r="K183" s="119"/>
      <c r="L183" s="119"/>
      <c r="M183" s="119"/>
    </row>
    <row r="184" spans="2:13" s="148" customFormat="1">
      <c r="B184" s="149"/>
      <c r="C184" s="149"/>
      <c r="G184" s="119"/>
      <c r="H184" s="119"/>
      <c r="I184" s="119"/>
      <c r="J184" s="119"/>
      <c r="K184" s="119"/>
      <c r="L184" s="119"/>
      <c r="M184" s="119"/>
    </row>
    <row r="185" spans="2:13" s="148" customFormat="1">
      <c r="B185" s="149"/>
      <c r="C185" s="149"/>
      <c r="G185" s="119"/>
      <c r="H185" s="119"/>
      <c r="I185" s="119"/>
      <c r="J185" s="119"/>
      <c r="K185" s="119"/>
      <c r="L185" s="119"/>
      <c r="M185" s="119"/>
    </row>
    <row r="186" spans="2:13" s="148" customFormat="1">
      <c r="B186" s="149"/>
      <c r="C186" s="149"/>
      <c r="G186" s="119"/>
      <c r="H186" s="119"/>
      <c r="I186" s="119"/>
      <c r="J186" s="119"/>
      <c r="K186" s="119"/>
      <c r="L186" s="119"/>
      <c r="M186" s="119"/>
    </row>
    <row r="187" spans="2:13" s="148" customFormat="1">
      <c r="B187" s="149"/>
      <c r="C187" s="149"/>
      <c r="G187" s="119"/>
      <c r="H187" s="119"/>
      <c r="I187" s="119"/>
      <c r="J187" s="119"/>
      <c r="K187" s="119"/>
      <c r="L187" s="119"/>
      <c r="M187" s="119"/>
    </row>
    <row r="188" spans="2:13" s="148" customFormat="1">
      <c r="B188" s="149"/>
      <c r="C188" s="149"/>
      <c r="G188" s="119"/>
      <c r="H188" s="119"/>
      <c r="I188" s="119"/>
      <c r="J188" s="119"/>
      <c r="K188" s="119"/>
      <c r="L188" s="119"/>
      <c r="M188" s="119"/>
    </row>
    <row r="189" spans="2:13" s="148" customFormat="1">
      <c r="B189" s="149"/>
      <c r="C189" s="149"/>
      <c r="G189" s="119"/>
      <c r="H189" s="119"/>
      <c r="I189" s="119"/>
      <c r="J189" s="119"/>
      <c r="K189" s="119"/>
      <c r="L189" s="119"/>
      <c r="M189" s="119"/>
    </row>
    <row r="190" spans="2:13" s="148" customFormat="1">
      <c r="B190" s="149"/>
      <c r="C190" s="149"/>
      <c r="G190" s="119"/>
      <c r="H190" s="119"/>
      <c r="I190" s="119"/>
      <c r="J190" s="119"/>
      <c r="K190" s="119"/>
      <c r="L190" s="119"/>
      <c r="M190" s="119"/>
    </row>
    <row r="191" spans="2:13" s="148" customFormat="1">
      <c r="B191" s="149"/>
      <c r="C191" s="149"/>
      <c r="G191" s="119"/>
      <c r="H191" s="119"/>
      <c r="I191" s="119"/>
      <c r="J191" s="119"/>
      <c r="K191" s="119"/>
      <c r="L191" s="119"/>
      <c r="M191" s="119"/>
    </row>
    <row r="192" spans="2:13" s="148" customFormat="1">
      <c r="B192" s="149"/>
      <c r="C192" s="149"/>
      <c r="G192" s="119"/>
      <c r="H192" s="119"/>
      <c r="I192" s="119"/>
      <c r="J192" s="119"/>
      <c r="K192" s="119"/>
      <c r="L192" s="119"/>
      <c r="M192" s="119"/>
    </row>
    <row r="193" spans="2:13" s="148" customFormat="1">
      <c r="B193" s="149"/>
      <c r="C193" s="149"/>
      <c r="G193" s="119"/>
      <c r="H193" s="119"/>
      <c r="I193" s="119"/>
      <c r="J193" s="119"/>
      <c r="K193" s="119"/>
      <c r="L193" s="119"/>
      <c r="M193" s="119"/>
    </row>
    <row r="194" spans="2:13" s="148" customFormat="1">
      <c r="B194" s="149"/>
      <c r="C194" s="149"/>
      <c r="G194" s="119"/>
      <c r="H194" s="119"/>
      <c r="I194" s="119"/>
      <c r="J194" s="119"/>
      <c r="K194" s="119"/>
      <c r="L194" s="119"/>
      <c r="M194" s="119"/>
    </row>
    <row r="195" spans="2:13" s="148" customFormat="1">
      <c r="B195" s="149"/>
      <c r="C195" s="149"/>
      <c r="G195" s="119"/>
      <c r="H195" s="119"/>
      <c r="I195" s="119"/>
      <c r="J195" s="119"/>
      <c r="K195" s="119"/>
      <c r="L195" s="119"/>
      <c r="M195" s="119"/>
    </row>
    <row r="196" spans="2:13" s="148" customFormat="1">
      <c r="B196" s="149"/>
      <c r="C196" s="149"/>
      <c r="G196" s="119"/>
      <c r="H196" s="119"/>
      <c r="I196" s="119"/>
      <c r="J196" s="119"/>
      <c r="K196" s="119"/>
      <c r="L196" s="119"/>
      <c r="M196" s="119"/>
    </row>
    <row r="197" spans="2:13" s="148" customFormat="1">
      <c r="B197" s="149"/>
      <c r="G197" s="119"/>
      <c r="H197" s="119"/>
      <c r="I197" s="119"/>
      <c r="J197" s="119"/>
      <c r="K197" s="119"/>
      <c r="L197" s="119"/>
      <c r="M197" s="119"/>
    </row>
    <row r="198" spans="2:13" s="148" customFormat="1">
      <c r="B198" s="149"/>
      <c r="G198" s="119"/>
      <c r="H198" s="119"/>
      <c r="I198" s="119"/>
      <c r="J198" s="119"/>
      <c r="K198" s="119"/>
      <c r="L198" s="119"/>
      <c r="M198" s="119"/>
    </row>
    <row r="199" spans="2:13" s="148" customFormat="1">
      <c r="B199" s="149"/>
      <c r="G199" s="119"/>
      <c r="H199" s="119"/>
      <c r="I199" s="119"/>
      <c r="J199" s="119"/>
      <c r="K199" s="119"/>
      <c r="L199" s="119"/>
      <c r="M199" s="119"/>
    </row>
    <row r="200" spans="2:13" s="148" customFormat="1">
      <c r="B200" s="149"/>
      <c r="G200" s="119"/>
      <c r="H200" s="119"/>
      <c r="I200" s="119"/>
      <c r="J200" s="119"/>
      <c r="K200" s="119"/>
      <c r="L200" s="119"/>
      <c r="M200" s="119"/>
    </row>
    <row r="201" spans="2:13" s="148" customFormat="1">
      <c r="B201" s="149"/>
      <c r="G201" s="119"/>
      <c r="H201" s="119"/>
      <c r="I201" s="119"/>
      <c r="J201" s="119"/>
      <c r="K201" s="119"/>
      <c r="L201" s="119"/>
      <c r="M201" s="119"/>
    </row>
    <row r="202" spans="2:13" s="148" customFormat="1">
      <c r="B202" s="149"/>
      <c r="G202" s="119"/>
      <c r="H202" s="119"/>
      <c r="I202" s="119"/>
      <c r="J202" s="119"/>
      <c r="K202" s="119"/>
      <c r="L202" s="119"/>
      <c r="M202" s="119"/>
    </row>
    <row r="203" spans="2:13" s="148" customFormat="1">
      <c r="B203" s="149"/>
      <c r="G203" s="119"/>
      <c r="H203" s="119"/>
      <c r="I203" s="119"/>
      <c r="J203" s="119"/>
      <c r="K203" s="119"/>
      <c r="L203" s="119"/>
      <c r="M203" s="119"/>
    </row>
    <row r="204" spans="2:13" s="148" customFormat="1">
      <c r="B204" s="149"/>
      <c r="G204" s="119"/>
      <c r="H204" s="119"/>
      <c r="I204" s="119"/>
      <c r="J204" s="119"/>
      <c r="K204" s="119"/>
      <c r="L204" s="119"/>
      <c r="M204" s="119"/>
    </row>
    <row r="205" spans="2:13" s="148" customFormat="1">
      <c r="B205" s="149"/>
      <c r="G205" s="119"/>
      <c r="H205" s="119"/>
      <c r="I205" s="119"/>
      <c r="J205" s="119"/>
      <c r="K205" s="119"/>
      <c r="L205" s="119"/>
      <c r="M205" s="119"/>
    </row>
    <row r="206" spans="2:13" s="148" customFormat="1">
      <c r="B206" s="149"/>
      <c r="G206" s="119"/>
      <c r="H206" s="119"/>
      <c r="I206" s="119"/>
      <c r="J206" s="119"/>
      <c r="K206" s="119"/>
      <c r="L206" s="119"/>
      <c r="M206" s="119"/>
    </row>
    <row r="207" spans="2:13" s="148" customFormat="1">
      <c r="B207" s="149"/>
      <c r="G207" s="119"/>
      <c r="H207" s="119"/>
      <c r="I207" s="119"/>
      <c r="J207" s="119"/>
      <c r="K207" s="119"/>
      <c r="L207" s="119"/>
      <c r="M207" s="119"/>
    </row>
    <row r="208" spans="2:13" s="148" customFormat="1">
      <c r="B208" s="149"/>
      <c r="G208" s="119"/>
      <c r="H208" s="119"/>
      <c r="I208" s="119"/>
      <c r="J208" s="119"/>
      <c r="K208" s="119"/>
      <c r="L208" s="119"/>
      <c r="M208" s="119"/>
    </row>
    <row r="209" spans="2:13" s="148" customFormat="1">
      <c r="B209" s="149"/>
      <c r="G209" s="119"/>
      <c r="H209" s="119"/>
      <c r="I209" s="119"/>
      <c r="J209" s="119"/>
      <c r="K209" s="119"/>
      <c r="L209" s="119"/>
      <c r="M209" s="119"/>
    </row>
    <row r="210" spans="2:13" s="148" customFormat="1">
      <c r="B210" s="149"/>
      <c r="G210" s="119"/>
      <c r="H210" s="119"/>
      <c r="I210" s="119"/>
      <c r="J210" s="119"/>
      <c r="K210" s="119"/>
      <c r="L210" s="119"/>
      <c r="M210" s="119"/>
    </row>
    <row r="211" spans="2:13" s="148" customFormat="1">
      <c r="B211" s="149"/>
      <c r="G211" s="119"/>
      <c r="H211" s="119"/>
      <c r="I211" s="119"/>
      <c r="J211" s="119"/>
      <c r="K211" s="119"/>
      <c r="L211" s="119"/>
      <c r="M211" s="119"/>
    </row>
    <row r="212" spans="2:13" s="148" customFormat="1">
      <c r="B212" s="149"/>
      <c r="G212" s="119"/>
      <c r="H212" s="119"/>
      <c r="I212" s="119"/>
      <c r="J212" s="119"/>
      <c r="K212" s="119"/>
      <c r="L212" s="119"/>
      <c r="M212" s="119"/>
    </row>
    <row r="213" spans="2:13" s="148" customFormat="1">
      <c r="B213" s="149"/>
      <c r="G213" s="119"/>
      <c r="H213" s="119"/>
      <c r="I213" s="119"/>
      <c r="J213" s="119"/>
      <c r="K213" s="119"/>
      <c r="L213" s="119"/>
      <c r="M213" s="119"/>
    </row>
    <row r="214" spans="2:13" s="148" customFormat="1">
      <c r="B214" s="149"/>
      <c r="G214" s="119"/>
      <c r="H214" s="119"/>
      <c r="I214" s="119"/>
      <c r="J214" s="119"/>
      <c r="K214" s="119"/>
      <c r="L214" s="119"/>
      <c r="M214" s="119"/>
    </row>
    <row r="215" spans="2:13" s="148" customFormat="1">
      <c r="B215" s="149"/>
      <c r="G215" s="119"/>
      <c r="H215" s="119"/>
      <c r="I215" s="119"/>
      <c r="J215" s="119"/>
      <c r="K215" s="119"/>
      <c r="L215" s="119"/>
      <c r="M215" s="119"/>
    </row>
    <row r="216" spans="2:13" s="148" customFormat="1">
      <c r="B216" s="149"/>
      <c r="G216" s="119"/>
      <c r="H216" s="119"/>
      <c r="I216" s="119"/>
      <c r="J216" s="119"/>
      <c r="K216" s="119"/>
      <c r="L216" s="119"/>
      <c r="M216" s="119"/>
    </row>
    <row r="217" spans="2:13" s="148" customFormat="1">
      <c r="B217" s="149"/>
      <c r="G217" s="119"/>
      <c r="H217" s="119"/>
      <c r="I217" s="119"/>
      <c r="J217" s="119"/>
      <c r="K217" s="119"/>
      <c r="L217" s="119"/>
      <c r="M217" s="119"/>
    </row>
    <row r="218" spans="2:13" s="148" customFormat="1">
      <c r="B218" s="149"/>
      <c r="G218" s="119"/>
      <c r="H218" s="119"/>
      <c r="I218" s="119"/>
      <c r="J218" s="119"/>
      <c r="K218" s="119"/>
      <c r="L218" s="119"/>
      <c r="M218" s="119"/>
    </row>
    <row r="219" spans="2:13" s="148" customFormat="1">
      <c r="B219" s="149"/>
      <c r="G219" s="119"/>
      <c r="H219" s="119"/>
      <c r="I219" s="119"/>
      <c r="J219" s="119"/>
      <c r="K219" s="119"/>
      <c r="L219" s="119"/>
      <c r="M219" s="119"/>
    </row>
    <row r="220" spans="2:13" s="148" customFormat="1">
      <c r="B220" s="149"/>
      <c r="G220" s="119"/>
      <c r="H220" s="119"/>
      <c r="I220" s="119"/>
      <c r="J220" s="119"/>
      <c r="K220" s="119"/>
      <c r="L220" s="119"/>
      <c r="M220" s="119"/>
    </row>
    <row r="221" spans="2:13" s="148" customFormat="1">
      <c r="B221" s="149"/>
      <c r="G221" s="119"/>
      <c r="H221" s="119"/>
      <c r="I221" s="119"/>
      <c r="J221" s="119"/>
      <c r="K221" s="119"/>
      <c r="L221" s="119"/>
      <c r="M221" s="119"/>
    </row>
    <row r="222" spans="2:13" s="148" customFormat="1">
      <c r="B222" s="149"/>
      <c r="G222" s="119"/>
      <c r="H222" s="119"/>
      <c r="I222" s="119"/>
      <c r="J222" s="119"/>
      <c r="K222" s="119"/>
      <c r="L222" s="119"/>
      <c r="M222" s="119"/>
    </row>
    <row r="223" spans="2:13" s="148" customFormat="1">
      <c r="B223" s="149"/>
      <c r="G223" s="119"/>
      <c r="H223" s="119"/>
      <c r="I223" s="119"/>
      <c r="J223" s="119"/>
      <c r="K223" s="119"/>
      <c r="L223" s="119"/>
      <c r="M223" s="119"/>
    </row>
    <row r="224" spans="2:13" s="148" customFormat="1">
      <c r="B224" s="149"/>
      <c r="G224" s="119"/>
      <c r="H224" s="119"/>
      <c r="I224" s="119"/>
      <c r="J224" s="119"/>
      <c r="K224" s="119"/>
      <c r="L224" s="119"/>
      <c r="M224" s="119"/>
    </row>
    <row r="225" spans="2:13" s="148" customFormat="1">
      <c r="B225" s="149"/>
      <c r="G225" s="119"/>
      <c r="H225" s="119"/>
      <c r="I225" s="119"/>
      <c r="J225" s="119"/>
      <c r="K225" s="119"/>
      <c r="L225" s="119"/>
      <c r="M225" s="119"/>
    </row>
    <row r="226" spans="2:13" s="148" customFormat="1">
      <c r="B226" s="149"/>
      <c r="G226" s="119"/>
      <c r="H226" s="119"/>
      <c r="I226" s="119"/>
      <c r="J226" s="119"/>
      <c r="K226" s="119"/>
      <c r="L226" s="119"/>
      <c r="M226" s="119"/>
    </row>
    <row r="227" spans="2:13" s="148" customFormat="1">
      <c r="B227" s="149"/>
      <c r="G227" s="119"/>
      <c r="H227" s="119"/>
      <c r="I227" s="119"/>
      <c r="J227" s="119"/>
      <c r="K227" s="119"/>
      <c r="L227" s="119"/>
      <c r="M227" s="119"/>
    </row>
    <row r="228" spans="2:13" s="148" customFormat="1">
      <c r="B228" s="149"/>
      <c r="G228" s="119"/>
      <c r="H228" s="119"/>
      <c r="I228" s="119"/>
      <c r="J228" s="119"/>
      <c r="K228" s="119"/>
      <c r="L228" s="119"/>
      <c r="M228" s="119"/>
    </row>
    <row r="229" spans="2:13" s="148" customFormat="1">
      <c r="B229" s="149"/>
      <c r="G229" s="119"/>
      <c r="H229" s="119"/>
      <c r="I229" s="119"/>
      <c r="J229" s="119"/>
      <c r="K229" s="119"/>
      <c r="L229" s="119"/>
      <c r="M229" s="119"/>
    </row>
    <row r="230" spans="2:13" s="148" customFormat="1">
      <c r="B230" s="149"/>
      <c r="G230" s="119"/>
      <c r="H230" s="119"/>
      <c r="I230" s="119"/>
      <c r="J230" s="119"/>
      <c r="K230" s="119"/>
      <c r="L230" s="119"/>
      <c r="M230" s="119"/>
    </row>
    <row r="231" spans="2:13" s="148" customFormat="1">
      <c r="B231" s="149"/>
      <c r="G231" s="119"/>
      <c r="H231" s="119"/>
      <c r="I231" s="119"/>
      <c r="J231" s="119"/>
      <c r="K231" s="119"/>
      <c r="L231" s="119"/>
      <c r="M231" s="119"/>
    </row>
    <row r="232" spans="2:13" s="148" customFormat="1">
      <c r="B232" s="149"/>
      <c r="G232" s="119"/>
      <c r="H232" s="119"/>
      <c r="I232" s="119"/>
      <c r="J232" s="119"/>
      <c r="K232" s="119"/>
      <c r="L232" s="119"/>
      <c r="M232" s="119"/>
    </row>
    <row r="233" spans="2:13" s="148" customFormat="1">
      <c r="B233" s="149"/>
      <c r="G233" s="119"/>
      <c r="H233" s="119"/>
      <c r="I233" s="119"/>
      <c r="J233" s="119"/>
      <c r="K233" s="119"/>
      <c r="L233" s="119"/>
      <c r="M233" s="119"/>
    </row>
    <row r="234" spans="2:13" s="148" customFormat="1">
      <c r="B234" s="149"/>
      <c r="G234" s="119"/>
      <c r="H234" s="119"/>
      <c r="I234" s="119"/>
      <c r="J234" s="119"/>
      <c r="K234" s="119"/>
      <c r="L234" s="119"/>
      <c r="M234" s="119"/>
    </row>
    <row r="235" spans="2:13" s="148" customFormat="1">
      <c r="B235" s="149"/>
      <c r="G235" s="119"/>
      <c r="H235" s="119"/>
      <c r="I235" s="119"/>
      <c r="J235" s="119"/>
      <c r="K235" s="119"/>
      <c r="L235" s="119"/>
      <c r="M235" s="119"/>
    </row>
    <row r="236" spans="2:13" s="148" customFormat="1">
      <c r="B236" s="149"/>
      <c r="G236" s="119"/>
      <c r="H236" s="119"/>
      <c r="I236" s="119"/>
      <c r="J236" s="119"/>
      <c r="K236" s="119"/>
      <c r="L236" s="119"/>
      <c r="M236" s="119"/>
    </row>
    <row r="237" spans="2:13" s="148" customFormat="1">
      <c r="B237" s="149"/>
      <c r="G237" s="119"/>
      <c r="H237" s="119"/>
      <c r="I237" s="119"/>
      <c r="J237" s="119"/>
      <c r="K237" s="119"/>
      <c r="L237" s="119"/>
      <c r="M237" s="119"/>
    </row>
    <row r="238" spans="2:13" s="148" customFormat="1">
      <c r="B238" s="149"/>
      <c r="G238" s="119"/>
      <c r="H238" s="119"/>
      <c r="I238" s="119"/>
      <c r="J238" s="119"/>
      <c r="K238" s="119"/>
      <c r="L238" s="119"/>
      <c r="M238" s="119"/>
    </row>
    <row r="239" spans="2:13" s="148" customFormat="1">
      <c r="B239" s="149"/>
      <c r="G239" s="119"/>
      <c r="H239" s="119"/>
      <c r="I239" s="119"/>
      <c r="J239" s="119"/>
      <c r="K239" s="119"/>
      <c r="L239" s="119"/>
      <c r="M239" s="119"/>
    </row>
    <row r="240" spans="2:13" s="148" customFormat="1">
      <c r="B240" s="149"/>
      <c r="G240" s="119"/>
      <c r="H240" s="119"/>
      <c r="I240" s="119"/>
      <c r="J240" s="119"/>
      <c r="K240" s="119"/>
      <c r="L240" s="119"/>
      <c r="M240" s="119"/>
    </row>
    <row r="241" spans="2:13" s="148" customFormat="1">
      <c r="B241" s="149"/>
      <c r="G241" s="119"/>
      <c r="H241" s="119"/>
      <c r="I241" s="119"/>
      <c r="J241" s="119"/>
      <c r="K241" s="119"/>
      <c r="L241" s="119"/>
      <c r="M241" s="119"/>
    </row>
    <row r="242" spans="2:13" s="148" customFormat="1">
      <c r="B242" s="149"/>
      <c r="G242" s="119"/>
      <c r="H242" s="119"/>
      <c r="I242" s="119"/>
      <c r="J242" s="119"/>
      <c r="K242" s="119"/>
      <c r="L242" s="119"/>
      <c r="M242" s="119"/>
    </row>
    <row r="243" spans="2:13" s="148" customFormat="1">
      <c r="B243" s="149"/>
      <c r="G243" s="119"/>
      <c r="H243" s="119"/>
      <c r="I243" s="119"/>
      <c r="J243" s="119"/>
      <c r="K243" s="119"/>
      <c r="L243" s="119"/>
      <c r="M243" s="119"/>
    </row>
    <row r="244" spans="2:13" s="148" customFormat="1">
      <c r="B244" s="149"/>
      <c r="G244" s="119"/>
      <c r="H244" s="119"/>
      <c r="I244" s="119"/>
      <c r="J244" s="119"/>
      <c r="K244" s="119"/>
      <c r="L244" s="119"/>
      <c r="M244" s="119"/>
    </row>
    <row r="245" spans="2:13" s="148" customFormat="1">
      <c r="B245" s="149"/>
      <c r="G245" s="119"/>
      <c r="H245" s="119"/>
      <c r="I245" s="119"/>
      <c r="J245" s="119"/>
      <c r="K245" s="119"/>
      <c r="L245" s="119"/>
      <c r="M245" s="119"/>
    </row>
    <row r="246" spans="2:13" s="148" customFormat="1">
      <c r="B246" s="149"/>
      <c r="G246" s="119"/>
      <c r="H246" s="119"/>
      <c r="I246" s="119"/>
      <c r="J246" s="119"/>
      <c r="K246" s="119"/>
      <c r="L246" s="119"/>
      <c r="M246" s="119"/>
    </row>
    <row r="247" spans="2:13" s="148" customFormat="1">
      <c r="B247" s="149"/>
      <c r="G247" s="119"/>
      <c r="H247" s="119"/>
      <c r="I247" s="119"/>
      <c r="J247" s="119"/>
      <c r="K247" s="119"/>
      <c r="L247" s="119"/>
      <c r="M247" s="119"/>
    </row>
    <row r="248" spans="2:13" s="148" customFormat="1">
      <c r="B248" s="149"/>
      <c r="G248" s="119"/>
      <c r="H248" s="119"/>
      <c r="I248" s="119"/>
      <c r="J248" s="119"/>
      <c r="K248" s="119"/>
      <c r="L248" s="119"/>
      <c r="M248" s="119"/>
    </row>
    <row r="249" spans="2:13" s="148" customFormat="1">
      <c r="B249" s="149"/>
      <c r="G249" s="119"/>
      <c r="H249" s="119"/>
      <c r="I249" s="119"/>
      <c r="J249" s="119"/>
      <c r="K249" s="119"/>
      <c r="L249" s="119"/>
      <c r="M249" s="119"/>
    </row>
    <row r="250" spans="2:13" s="148" customFormat="1">
      <c r="B250" s="149"/>
      <c r="G250" s="119"/>
      <c r="H250" s="119"/>
      <c r="I250" s="119"/>
      <c r="J250" s="119"/>
      <c r="K250" s="119"/>
      <c r="L250" s="119"/>
      <c r="M250" s="119"/>
    </row>
    <row r="251" spans="2:13" s="148" customFormat="1">
      <c r="B251" s="149"/>
      <c r="G251" s="119"/>
      <c r="H251" s="119"/>
      <c r="I251" s="119"/>
      <c r="J251" s="119"/>
      <c r="K251" s="119"/>
      <c r="L251" s="119"/>
      <c r="M251" s="119"/>
    </row>
    <row r="252" spans="2:13" s="148" customFormat="1">
      <c r="B252" s="149"/>
      <c r="G252" s="119"/>
      <c r="H252" s="119"/>
      <c r="I252" s="119"/>
      <c r="J252" s="119"/>
      <c r="K252" s="119"/>
      <c r="L252" s="119"/>
      <c r="M252" s="119"/>
    </row>
    <row r="253" spans="2:13" s="148" customFormat="1">
      <c r="B253" s="149"/>
      <c r="G253" s="119"/>
      <c r="H253" s="119"/>
      <c r="I253" s="119"/>
      <c r="J253" s="119"/>
      <c r="K253" s="119"/>
      <c r="L253" s="119"/>
      <c r="M253" s="119"/>
    </row>
    <row r="254" spans="2:13" s="148" customFormat="1">
      <c r="B254" s="149"/>
      <c r="G254" s="119"/>
      <c r="H254" s="119"/>
      <c r="I254" s="119"/>
      <c r="J254" s="119"/>
      <c r="K254" s="119"/>
      <c r="L254" s="119"/>
      <c r="M254" s="119"/>
    </row>
    <row r="255" spans="2:13" s="148" customFormat="1">
      <c r="B255" s="149"/>
      <c r="G255" s="119"/>
      <c r="H255" s="119"/>
      <c r="I255" s="119"/>
      <c r="J255" s="119"/>
      <c r="K255" s="119"/>
      <c r="L255" s="119"/>
      <c r="M255" s="119"/>
    </row>
    <row r="256" spans="2:13" s="148" customFormat="1">
      <c r="B256" s="149"/>
      <c r="G256" s="119"/>
      <c r="H256" s="119"/>
      <c r="I256" s="119"/>
      <c r="J256" s="119"/>
      <c r="K256" s="119"/>
      <c r="L256" s="119"/>
      <c r="M256" s="119"/>
    </row>
    <row r="257" spans="2:13" s="148" customFormat="1">
      <c r="B257" s="149"/>
      <c r="G257" s="119"/>
      <c r="H257" s="119"/>
      <c r="I257" s="119"/>
      <c r="J257" s="119"/>
      <c r="K257" s="119"/>
      <c r="L257" s="119"/>
      <c r="M257" s="119"/>
    </row>
    <row r="258" spans="2:13" s="148" customFormat="1">
      <c r="B258" s="149"/>
      <c r="G258" s="119"/>
      <c r="H258" s="119"/>
      <c r="I258" s="119"/>
      <c r="J258" s="119"/>
      <c r="K258" s="119"/>
      <c r="L258" s="119"/>
      <c r="M258" s="119"/>
    </row>
    <row r="259" spans="2:13" s="148" customFormat="1">
      <c r="B259" s="149"/>
      <c r="G259" s="119"/>
      <c r="H259" s="119"/>
      <c r="I259" s="119"/>
      <c r="J259" s="119"/>
      <c r="K259" s="119"/>
      <c r="L259" s="119"/>
      <c r="M259" s="119"/>
    </row>
    <row r="260" spans="2:13" s="148" customFormat="1">
      <c r="B260" s="149"/>
      <c r="G260" s="119"/>
      <c r="H260" s="119"/>
      <c r="I260" s="119"/>
      <c r="J260" s="119"/>
      <c r="K260" s="119"/>
      <c r="L260" s="119"/>
      <c r="M260" s="119"/>
    </row>
    <row r="261" spans="2:13" s="148" customFormat="1">
      <c r="B261" s="149"/>
      <c r="G261" s="119"/>
      <c r="H261" s="119"/>
      <c r="I261" s="119"/>
      <c r="J261" s="119"/>
      <c r="K261" s="119"/>
      <c r="L261" s="119"/>
      <c r="M261" s="119"/>
    </row>
    <row r="262" spans="2:13" s="148" customFormat="1">
      <c r="B262" s="149"/>
      <c r="G262" s="119"/>
      <c r="H262" s="119"/>
      <c r="I262" s="119"/>
      <c r="J262" s="119"/>
      <c r="K262" s="119"/>
      <c r="L262" s="119"/>
      <c r="M262" s="119"/>
    </row>
    <row r="263" spans="2:13" s="148" customFormat="1">
      <c r="B263" s="149"/>
      <c r="G263" s="119"/>
      <c r="H263" s="119"/>
      <c r="I263" s="119"/>
      <c r="J263" s="119"/>
      <c r="K263" s="119"/>
      <c r="L263" s="119"/>
      <c r="M263" s="119"/>
    </row>
    <row r="264" spans="2:13" s="148" customFormat="1">
      <c r="B264" s="149"/>
      <c r="G264" s="119"/>
      <c r="H264" s="119"/>
      <c r="I264" s="119"/>
      <c r="J264" s="119"/>
      <c r="K264" s="119"/>
      <c r="L264" s="119"/>
      <c r="M264" s="119"/>
    </row>
    <row r="265" spans="2:13" s="148" customFormat="1">
      <c r="B265" s="149"/>
      <c r="G265" s="119"/>
      <c r="H265" s="119"/>
      <c r="I265" s="119"/>
      <c r="J265" s="119"/>
      <c r="K265" s="119"/>
      <c r="L265" s="119"/>
      <c r="M265" s="119"/>
    </row>
    <row r="266" spans="2:13" s="148" customFormat="1">
      <c r="B266" s="149"/>
      <c r="G266" s="119"/>
      <c r="H266" s="119"/>
      <c r="I266" s="119"/>
      <c r="J266" s="119"/>
      <c r="K266" s="119"/>
      <c r="L266" s="119"/>
      <c r="M266" s="119"/>
    </row>
    <row r="267" spans="2:13" s="148" customFormat="1">
      <c r="B267" s="149"/>
      <c r="G267" s="119"/>
      <c r="H267" s="119"/>
      <c r="I267" s="119"/>
      <c r="J267" s="119"/>
      <c r="K267" s="119"/>
      <c r="L267" s="119"/>
      <c r="M267" s="119"/>
    </row>
    <row r="268" spans="2:13" s="148" customFormat="1">
      <c r="B268" s="149"/>
      <c r="G268" s="119"/>
      <c r="H268" s="119"/>
      <c r="I268" s="119"/>
      <c r="J268" s="119"/>
      <c r="K268" s="119"/>
      <c r="L268" s="119"/>
      <c r="M268" s="119"/>
    </row>
    <row r="269" spans="2:13" s="148" customFormat="1">
      <c r="B269" s="149"/>
      <c r="G269" s="119"/>
      <c r="H269" s="119"/>
      <c r="I269" s="119"/>
      <c r="J269" s="119"/>
      <c r="K269" s="119"/>
      <c r="L269" s="119"/>
      <c r="M269" s="119"/>
    </row>
    <row r="270" spans="2:13" s="148" customFormat="1">
      <c r="B270" s="149"/>
      <c r="G270" s="119"/>
      <c r="H270" s="119"/>
      <c r="I270" s="119"/>
      <c r="J270" s="119"/>
      <c r="K270" s="119"/>
      <c r="L270" s="119"/>
      <c r="M270" s="119"/>
    </row>
    <row r="271" spans="2:13" s="148" customFormat="1">
      <c r="B271" s="149"/>
      <c r="G271" s="119"/>
      <c r="H271" s="119"/>
      <c r="I271" s="119"/>
      <c r="J271" s="119"/>
      <c r="K271" s="119"/>
      <c r="L271" s="119"/>
      <c r="M271" s="119"/>
    </row>
    <row r="272" spans="2:13" s="148" customFormat="1">
      <c r="B272" s="149"/>
      <c r="G272" s="119"/>
      <c r="H272" s="119"/>
      <c r="I272" s="119"/>
      <c r="J272" s="119"/>
      <c r="K272" s="119"/>
      <c r="L272" s="119"/>
      <c r="M272" s="119"/>
    </row>
    <row r="273" spans="2:13" s="148" customFormat="1">
      <c r="B273" s="149"/>
      <c r="G273" s="119"/>
      <c r="H273" s="119"/>
      <c r="I273" s="119"/>
      <c r="J273" s="119"/>
      <c r="K273" s="119"/>
      <c r="L273" s="119"/>
      <c r="M273" s="119"/>
    </row>
    <row r="274" spans="2:13" s="148" customFormat="1">
      <c r="B274" s="149"/>
      <c r="G274" s="119"/>
      <c r="H274" s="119"/>
      <c r="I274" s="119"/>
      <c r="J274" s="119"/>
      <c r="K274" s="119"/>
      <c r="L274" s="119"/>
      <c r="M274" s="119"/>
    </row>
    <row r="275" spans="2:13" s="148" customFormat="1">
      <c r="B275" s="149"/>
      <c r="G275" s="119"/>
      <c r="H275" s="119"/>
      <c r="I275" s="119"/>
      <c r="J275" s="119"/>
      <c r="K275" s="119"/>
      <c r="L275" s="119"/>
      <c r="M275" s="119"/>
    </row>
    <row r="276" spans="2:13" s="148" customFormat="1">
      <c r="B276" s="149"/>
      <c r="G276" s="119"/>
      <c r="H276" s="119"/>
      <c r="I276" s="119"/>
      <c r="J276" s="119"/>
      <c r="K276" s="119"/>
      <c r="L276" s="119"/>
      <c r="M276" s="119"/>
    </row>
    <row r="277" spans="2:13" s="148" customFormat="1">
      <c r="B277" s="149"/>
      <c r="G277" s="119"/>
      <c r="H277" s="119"/>
      <c r="I277" s="119"/>
      <c r="J277" s="119"/>
      <c r="K277" s="119"/>
      <c r="L277" s="119"/>
      <c r="M277" s="119"/>
    </row>
    <row r="278" spans="2:13" s="148" customFormat="1">
      <c r="B278" s="149"/>
      <c r="G278" s="119"/>
      <c r="H278" s="119"/>
      <c r="I278" s="119"/>
      <c r="J278" s="119"/>
      <c r="K278" s="119"/>
      <c r="L278" s="119"/>
      <c r="M278" s="119"/>
    </row>
    <row r="279" spans="2:13" s="148" customFormat="1">
      <c r="B279" s="149"/>
      <c r="G279" s="119"/>
      <c r="H279" s="119"/>
      <c r="I279" s="119"/>
      <c r="J279" s="119"/>
      <c r="K279" s="119"/>
      <c r="L279" s="119"/>
      <c r="M279" s="119"/>
    </row>
    <row r="280" spans="2:13" s="148" customFormat="1">
      <c r="B280" s="149"/>
      <c r="G280" s="119"/>
      <c r="H280" s="119"/>
      <c r="I280" s="119"/>
      <c r="J280" s="119"/>
      <c r="K280" s="119"/>
      <c r="L280" s="119"/>
      <c r="M280" s="119"/>
    </row>
    <row r="281" spans="2:13" s="148" customFormat="1">
      <c r="B281" s="149"/>
      <c r="G281" s="119"/>
      <c r="H281" s="119"/>
      <c r="I281" s="119"/>
      <c r="J281" s="119"/>
      <c r="K281" s="119"/>
      <c r="L281" s="119"/>
      <c r="M281" s="119"/>
    </row>
    <row r="282" spans="2:13" s="148" customFormat="1">
      <c r="B282" s="149"/>
      <c r="G282" s="119"/>
      <c r="H282" s="119"/>
      <c r="I282" s="119"/>
      <c r="J282" s="119"/>
      <c r="K282" s="119"/>
      <c r="L282" s="119"/>
      <c r="M282" s="119"/>
    </row>
    <row r="283" spans="2:13" s="148" customFormat="1">
      <c r="B283" s="149"/>
      <c r="G283" s="119"/>
      <c r="H283" s="119"/>
      <c r="I283" s="119"/>
      <c r="J283" s="119"/>
      <c r="K283" s="119"/>
      <c r="L283" s="119"/>
      <c r="M283" s="119"/>
    </row>
    <row r="284" spans="2:13" s="148" customFormat="1">
      <c r="B284" s="149"/>
      <c r="G284" s="119"/>
      <c r="H284" s="119"/>
      <c r="I284" s="119"/>
      <c r="J284" s="119"/>
      <c r="K284" s="119"/>
      <c r="L284" s="119"/>
      <c r="M284" s="119"/>
    </row>
    <row r="285" spans="2:13" s="148" customFormat="1">
      <c r="B285" s="149"/>
      <c r="G285" s="119"/>
      <c r="H285" s="119"/>
      <c r="I285" s="119"/>
      <c r="J285" s="119"/>
      <c r="K285" s="119"/>
      <c r="L285" s="119"/>
      <c r="M285" s="119"/>
    </row>
    <row r="286" spans="2:13" s="148" customFormat="1">
      <c r="B286" s="149"/>
      <c r="G286" s="119"/>
      <c r="H286" s="119"/>
      <c r="I286" s="119"/>
      <c r="J286" s="119"/>
      <c r="K286" s="119"/>
      <c r="L286" s="119"/>
      <c r="M286" s="119"/>
    </row>
    <row r="287" spans="2:13" s="148" customFormat="1">
      <c r="B287" s="149"/>
      <c r="G287" s="119"/>
      <c r="H287" s="119"/>
      <c r="I287" s="119"/>
      <c r="J287" s="119"/>
      <c r="K287" s="119"/>
      <c r="L287" s="119"/>
      <c r="M287" s="119"/>
    </row>
    <row r="288" spans="2:13" s="148" customFormat="1">
      <c r="B288" s="149"/>
      <c r="G288" s="119"/>
      <c r="H288" s="119"/>
      <c r="I288" s="119"/>
      <c r="J288" s="119"/>
      <c r="K288" s="119"/>
      <c r="L288" s="119"/>
      <c r="M288" s="119"/>
    </row>
    <row r="289" spans="2:13" s="148" customFormat="1">
      <c r="B289" s="149"/>
      <c r="G289" s="119"/>
      <c r="H289" s="119"/>
      <c r="I289" s="119"/>
      <c r="J289" s="119"/>
      <c r="K289" s="119"/>
      <c r="L289" s="119"/>
      <c r="M289" s="119"/>
    </row>
  </sheetData>
  <mergeCells count="89">
    <mergeCell ref="F40:G40"/>
    <mergeCell ref="B1:K1"/>
    <mergeCell ref="D10:G10"/>
    <mergeCell ref="D25:G25"/>
    <mergeCell ref="D26:G26"/>
    <mergeCell ref="D32:G32"/>
    <mergeCell ref="D27:G27"/>
    <mergeCell ref="D31:G31"/>
    <mergeCell ref="C9:G9"/>
    <mergeCell ref="F24:G24"/>
    <mergeCell ref="F28:G28"/>
    <mergeCell ref="F29:G29"/>
    <mergeCell ref="F11:G11"/>
    <mergeCell ref="F12:G12"/>
    <mergeCell ref="F19:G19"/>
    <mergeCell ref="F30:G30"/>
    <mergeCell ref="F44:G44"/>
    <mergeCell ref="F52:G52"/>
    <mergeCell ref="F53:G53"/>
    <mergeCell ref="D33:G33"/>
    <mergeCell ref="D34:G34"/>
    <mergeCell ref="D35:G35"/>
    <mergeCell ref="F43:G43"/>
    <mergeCell ref="F45:G45"/>
    <mergeCell ref="D39:G39"/>
    <mergeCell ref="D42:G42"/>
    <mergeCell ref="F46:G46"/>
    <mergeCell ref="F47:G47"/>
    <mergeCell ref="F48:G48"/>
    <mergeCell ref="F49:G49"/>
    <mergeCell ref="F41:G41"/>
    <mergeCell ref="C38:G38"/>
    <mergeCell ref="D117:G117"/>
    <mergeCell ref="D118:G118"/>
    <mergeCell ref="C111:G111"/>
    <mergeCell ref="C100:G100"/>
    <mergeCell ref="F105:G105"/>
    <mergeCell ref="F106:G106"/>
    <mergeCell ref="F115:G115"/>
    <mergeCell ref="F114:G114"/>
    <mergeCell ref="F103:G103"/>
    <mergeCell ref="F116:G116"/>
    <mergeCell ref="F113:G113"/>
    <mergeCell ref="F102:G102"/>
    <mergeCell ref="D112:G112"/>
    <mergeCell ref="D104:G104"/>
    <mergeCell ref="F76:G76"/>
    <mergeCell ref="F75:G75"/>
    <mergeCell ref="F79:G79"/>
    <mergeCell ref="F50:G50"/>
    <mergeCell ref="F51:G51"/>
    <mergeCell ref="F69:G69"/>
    <mergeCell ref="D66:G66"/>
    <mergeCell ref="F58:G58"/>
    <mergeCell ref="F57:G57"/>
    <mergeCell ref="F74:G74"/>
    <mergeCell ref="D77:G77"/>
    <mergeCell ref="D64:G64"/>
    <mergeCell ref="D65:G65"/>
    <mergeCell ref="D73:G73"/>
    <mergeCell ref="F54:G54"/>
    <mergeCell ref="F55:G55"/>
    <mergeCell ref="D72:G72"/>
    <mergeCell ref="F63:G63"/>
    <mergeCell ref="F67:G67"/>
    <mergeCell ref="F68:G68"/>
    <mergeCell ref="F56:G56"/>
    <mergeCell ref="F59:G59"/>
    <mergeCell ref="F61:G61"/>
    <mergeCell ref="D60:G60"/>
    <mergeCell ref="F70:G70"/>
    <mergeCell ref="F71:G71"/>
    <mergeCell ref="F62:G62"/>
    <mergeCell ref="J4:M4"/>
    <mergeCell ref="D96:G96"/>
    <mergeCell ref="D97:G97"/>
    <mergeCell ref="D101:G101"/>
    <mergeCell ref="B88:G88"/>
    <mergeCell ref="F82:G82"/>
    <mergeCell ref="F85:G85"/>
    <mergeCell ref="C90:G90"/>
    <mergeCell ref="D78:G78"/>
    <mergeCell ref="D81:G81"/>
    <mergeCell ref="F83:G83"/>
    <mergeCell ref="F84:G84"/>
    <mergeCell ref="C95:G95"/>
    <mergeCell ref="D91:G91"/>
    <mergeCell ref="D92:G92"/>
    <mergeCell ref="F80:G80"/>
  </mergeCells>
  <phoneticPr fontId="42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49" fitToHeight="0" orientation="portrait" r:id="rId1"/>
  <headerFooter alignWithMargins="0">
    <oddFooter>&amp;C&amp;"Garamond,Corsivo"&amp;P / &amp;N</oddFooter>
  </headerFooter>
  <rowBreaks count="1" manualBreakCount="1">
    <brk id="8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N289"/>
  <sheetViews>
    <sheetView showGridLines="0" view="pageBreakPreview" zoomScale="90" zoomScaleNormal="100" zoomScaleSheetLayoutView="90" workbookViewId="0">
      <pane xSplit="7" ySplit="8" topLeftCell="H90" activePane="bottomRight" state="frozen"/>
      <selection activeCell="AE506" sqref="AE506:AI506"/>
      <selection pane="topRight" activeCell="AE506" sqref="AE506:AI506"/>
      <selection pane="bottomLeft" activeCell="AE506" sqref="AE506:AI506"/>
      <selection pane="bottomRight" activeCell="C95" sqref="C95:G95"/>
    </sheetView>
  </sheetViews>
  <sheetFormatPr defaultColWidth="10.42578125" defaultRowHeight="15"/>
  <cols>
    <col min="1" max="1" width="10.42578125" style="119"/>
    <col min="2" max="2" width="4" style="148" customWidth="1"/>
    <col min="3" max="3" width="4.5703125" style="148" customWidth="1"/>
    <col min="4" max="4" width="2.5703125" style="148" customWidth="1"/>
    <col min="5" max="6" width="4" style="148" customWidth="1"/>
    <col min="7" max="7" width="59.5703125" style="119" customWidth="1"/>
    <col min="8" max="9" width="23.140625" style="119" customWidth="1"/>
    <col min="10" max="10" width="19.7109375" style="119" customWidth="1"/>
    <col min="11" max="11" width="15.85546875" style="119" bestFit="1" customWidth="1"/>
    <col min="12" max="12" width="1.42578125" style="119" customWidth="1"/>
    <col min="13" max="13" width="23.7109375" style="119" customWidth="1"/>
    <col min="14" max="16384" width="10.42578125" style="119"/>
  </cols>
  <sheetData>
    <row r="1" spans="1:14" s="107" customFormat="1" ht="36.75" customHeight="1">
      <c r="B1" s="567" t="s">
        <v>1799</v>
      </c>
      <c r="C1" s="567" t="s">
        <v>1799</v>
      </c>
      <c r="D1" s="567"/>
      <c r="E1" s="567"/>
      <c r="F1" s="567"/>
      <c r="G1" s="567"/>
      <c r="H1" s="567"/>
      <c r="I1" s="567"/>
      <c r="J1" s="567"/>
      <c r="K1" s="567"/>
      <c r="L1" s="108"/>
      <c r="M1" s="108"/>
      <c r="N1" s="108"/>
    </row>
    <row r="2" spans="1:14" s="107" customFormat="1">
      <c r="B2" s="109"/>
      <c r="C2" s="109"/>
      <c r="D2" s="109"/>
      <c r="E2" s="109"/>
      <c r="F2" s="109"/>
      <c r="G2" s="109"/>
    </row>
    <row r="3" spans="1:14" s="107" customFormat="1" ht="15.75" thickBot="1">
      <c r="B3" s="109"/>
      <c r="C3" s="109"/>
      <c r="D3" s="109"/>
      <c r="E3" s="109"/>
      <c r="F3" s="109"/>
      <c r="G3" s="109"/>
    </row>
    <row r="4" spans="1:14" s="110" customFormat="1" ht="27.6" customHeight="1">
      <c r="B4" s="111" t="s">
        <v>3573</v>
      </c>
      <c r="C4" s="112"/>
      <c r="D4" s="112"/>
      <c r="E4" s="112"/>
      <c r="F4" s="112"/>
      <c r="G4" s="112"/>
      <c r="H4" s="112"/>
      <c r="I4" s="112"/>
      <c r="J4" s="555" t="s">
        <v>3631</v>
      </c>
      <c r="K4" s="556"/>
      <c r="L4" s="556"/>
      <c r="M4" s="557"/>
    </row>
    <row r="5" spans="1:14" s="110" customFormat="1" ht="27.6" customHeight="1" thickBot="1">
      <c r="B5" s="115"/>
      <c r="C5" s="116"/>
      <c r="D5" s="116"/>
      <c r="E5" s="116"/>
      <c r="F5" s="116"/>
      <c r="G5" s="116"/>
      <c r="H5" s="116"/>
      <c r="I5" s="116"/>
      <c r="J5" s="426"/>
      <c r="K5" s="427"/>
      <c r="L5" s="428"/>
      <c r="M5" s="429"/>
    </row>
    <row r="6" spans="1:14" ht="15" customHeight="1" thickBot="1">
      <c r="B6" s="120"/>
      <c r="C6" s="120"/>
      <c r="D6" s="120"/>
      <c r="E6" s="120"/>
      <c r="F6" s="120"/>
      <c r="G6" s="120"/>
      <c r="H6" s="121"/>
    </row>
    <row r="7" spans="1:14" ht="39.75" customHeight="1">
      <c r="B7" s="122" t="s">
        <v>4246</v>
      </c>
      <c r="C7" s="123"/>
      <c r="D7" s="123"/>
      <c r="E7" s="123"/>
      <c r="F7" s="123"/>
      <c r="G7" s="124"/>
      <c r="H7" s="407" t="s">
        <v>4346</v>
      </c>
      <c r="I7" s="407" t="s">
        <v>5316</v>
      </c>
      <c r="J7" s="126" t="str">
        <f>CONCATENATE("ABWEICHUNG ",  H8, " / ", I8)</f>
        <v>ABWEICHUNG 2019 / 2018</v>
      </c>
      <c r="K7" s="127"/>
      <c r="M7" s="430" t="s">
        <v>5318</v>
      </c>
    </row>
    <row r="8" spans="1:14" ht="22.5" customHeight="1">
      <c r="B8" s="128"/>
      <c r="C8" s="129"/>
      <c r="D8" s="129"/>
      <c r="E8" s="129"/>
      <c r="F8" s="129"/>
      <c r="G8" s="130"/>
      <c r="H8" s="131">
        <f>IF('CE statale'!H8=0,"",'CE statale'!H8)</f>
        <v>2019</v>
      </c>
      <c r="I8" s="131">
        <f>IF('CE statale'!I8=0,"",'CE statale'!I8)</f>
        <v>2018</v>
      </c>
      <c r="J8" s="132" t="s">
        <v>3408</v>
      </c>
      <c r="K8" s="133" t="s">
        <v>3661</v>
      </c>
      <c r="M8" s="431">
        <f>IF('CE statale'!M8=0,"",'CE statale'!M8)</f>
        <v>2017</v>
      </c>
    </row>
    <row r="9" spans="1:14" s="134" customFormat="1">
      <c r="A9" s="332"/>
      <c r="B9" s="333" t="s">
        <v>3669</v>
      </c>
      <c r="C9" s="565" t="s">
        <v>1801</v>
      </c>
      <c r="D9" s="565"/>
      <c r="E9" s="565"/>
      <c r="F9" s="565"/>
      <c r="G9" s="566"/>
      <c r="H9" s="334" t="str">
        <f>IF('CE statale'!H9=0,"",'CE statale'!H9)</f>
        <v/>
      </c>
      <c r="I9" s="334" t="str">
        <f>IF('CE statale'!I9=0,"",'CE statale'!I9)</f>
        <v/>
      </c>
      <c r="J9" s="335" t="str">
        <f>IF('CE statale'!J9=0,"",'CE statale'!J9)</f>
        <v/>
      </c>
      <c r="K9" s="336" t="str">
        <f>IF('CE statale'!K9=0,"",'CE statale'!K9)</f>
        <v/>
      </c>
      <c r="L9" s="337"/>
      <c r="M9" s="432"/>
    </row>
    <row r="10" spans="1:14" s="134" customFormat="1">
      <c r="A10" s="332"/>
      <c r="B10" s="338"/>
      <c r="C10" s="339" t="s">
        <v>3326</v>
      </c>
      <c r="D10" s="558" t="s">
        <v>1803</v>
      </c>
      <c r="E10" s="558"/>
      <c r="F10" s="558"/>
      <c r="G10" s="559"/>
      <c r="H10" s="340">
        <f>IF('CE statale'!H10=0,"",'CE statale'!H10)</f>
        <v>1210243076</v>
      </c>
      <c r="I10" s="340">
        <f>IF('CE statale'!I10=0,"",'CE statale'!I10)</f>
        <v>1198827415.0800002</v>
      </c>
      <c r="J10" s="341">
        <f>IF('CE statale'!J10=0,"",'CE statale'!J10)</f>
        <v>11415660.919999838</v>
      </c>
      <c r="K10" s="342">
        <f>IF('CE statale'!K10=0,"",'CE statale'!K10)</f>
        <v>9.5223555754587481E-3</v>
      </c>
      <c r="L10" s="337"/>
      <c r="M10" s="433">
        <f>IF('CE statale'!M10=0,"",'CE statale'!M10)</f>
        <v>1168431630.0799999</v>
      </c>
    </row>
    <row r="11" spans="1:14" s="110" customFormat="1" ht="30" customHeight="1">
      <c r="A11" s="332" t="s">
        <v>597</v>
      </c>
      <c r="B11" s="344"/>
      <c r="C11" s="345"/>
      <c r="D11" s="346"/>
      <c r="E11" s="345" t="s">
        <v>3328</v>
      </c>
      <c r="F11" s="563" t="s">
        <v>2802</v>
      </c>
      <c r="G11" s="564"/>
      <c r="H11" s="348">
        <f>IF('CE statale'!H11=0,"",'CE statale'!H11)</f>
        <v>1187754008</v>
      </c>
      <c r="I11" s="348">
        <f>IF('CE statale'!I11=0,"",'CE statale'!I11)</f>
        <v>1176378361.6000001</v>
      </c>
      <c r="J11" s="349">
        <f>IF('CE statale'!J11=0,"",'CE statale'!J11)</f>
        <v>11375646.399999857</v>
      </c>
      <c r="K11" s="350">
        <f>IF('CE statale'!K11=0,"",'CE statale'!K11)</f>
        <v>9.6700575013363588E-3</v>
      </c>
      <c r="L11" s="332"/>
      <c r="M11" s="434">
        <f>IF('CE statale'!M11=0,"",'CE statale'!M11)</f>
        <v>1146199116.51</v>
      </c>
    </row>
    <row r="12" spans="1:14" s="110" customFormat="1">
      <c r="A12" s="332"/>
      <c r="B12" s="344"/>
      <c r="C12" s="345"/>
      <c r="D12" s="346"/>
      <c r="E12" s="345" t="s">
        <v>3330</v>
      </c>
      <c r="F12" s="563" t="s">
        <v>2803</v>
      </c>
      <c r="G12" s="564"/>
      <c r="H12" s="348">
        <f>IF('CE statale'!H12=0,"",'CE statale'!H12)</f>
        <v>22226000</v>
      </c>
      <c r="I12" s="348">
        <f>IF('CE statale'!I12=0,"",'CE statale'!I12)</f>
        <v>22309100</v>
      </c>
      <c r="J12" s="349">
        <f>IF('CE statale'!J12=0,"",'CE statale'!J12)</f>
        <v>-83100</v>
      </c>
      <c r="K12" s="350">
        <f>IF('CE statale'!K12=0,"",'CE statale'!K12)</f>
        <v>-3.7249373574012399E-3</v>
      </c>
      <c r="L12" s="332"/>
      <c r="M12" s="434">
        <f>IF('CE statale'!M12=0,"",'CE statale'!M12)</f>
        <v>22232513.57</v>
      </c>
    </row>
    <row r="13" spans="1:14" s="135" customFormat="1" ht="30" customHeight="1">
      <c r="A13" s="332" t="s">
        <v>3332</v>
      </c>
      <c r="B13" s="352"/>
      <c r="C13" s="353"/>
      <c r="D13" s="354"/>
      <c r="E13" s="353"/>
      <c r="F13" s="355" t="s">
        <v>3326</v>
      </c>
      <c r="G13" s="359" t="s">
        <v>2804</v>
      </c>
      <c r="H13" s="356" t="str">
        <f>IF('CE statale'!H13=0,"",'CE statale'!H13)</f>
        <v/>
      </c>
      <c r="I13" s="356" t="str">
        <f>IF('CE statale'!I13=0,"",'CE statale'!I13)</f>
        <v/>
      </c>
      <c r="J13" s="356" t="str">
        <f>IF('CE statale'!J13=0,"",'CE statale'!J13)</f>
        <v/>
      </c>
      <c r="K13" s="350" t="str">
        <f>IF('CE statale'!K13=0,"",'CE statale'!K13)</f>
        <v xml:space="preserve">-    </v>
      </c>
      <c r="L13" s="357"/>
      <c r="M13" s="435" t="str">
        <f>IF('CE statale'!M13=0,"",'CE statale'!M13)</f>
        <v/>
      </c>
    </row>
    <row r="14" spans="1:14" s="135" customFormat="1" ht="30" customHeight="1">
      <c r="A14" s="357" t="s">
        <v>3334</v>
      </c>
      <c r="B14" s="352"/>
      <c r="C14" s="353"/>
      <c r="D14" s="354"/>
      <c r="E14" s="353"/>
      <c r="F14" s="355" t="s">
        <v>3335</v>
      </c>
      <c r="G14" s="359" t="s">
        <v>2805</v>
      </c>
      <c r="H14" s="356" t="str">
        <f>IF('CE statale'!H14=0,"",'CE statale'!H14)</f>
        <v/>
      </c>
      <c r="I14" s="356" t="str">
        <f>IF('CE statale'!I14=0,"",'CE statale'!I14)</f>
        <v/>
      </c>
      <c r="J14" s="356" t="str">
        <f>IF('CE statale'!J14=0,"",'CE statale'!J14)</f>
        <v/>
      </c>
      <c r="K14" s="350" t="str">
        <f>IF('CE statale'!K14=0,"",'CE statale'!K14)</f>
        <v xml:space="preserve">-    </v>
      </c>
      <c r="L14" s="357"/>
      <c r="M14" s="435" t="str">
        <f>IF('CE statale'!M14=0,"",'CE statale'!M14)</f>
        <v/>
      </c>
    </row>
    <row r="15" spans="1:14" s="135" customFormat="1" ht="30" customHeight="1">
      <c r="A15" s="332" t="s">
        <v>3337</v>
      </c>
      <c r="B15" s="352"/>
      <c r="C15" s="353"/>
      <c r="D15" s="354"/>
      <c r="E15" s="353"/>
      <c r="F15" s="355" t="s">
        <v>3338</v>
      </c>
      <c r="G15" s="359" t="s">
        <v>2806</v>
      </c>
      <c r="H15" s="356">
        <f>IF('CE statale'!H15=0,"",'CE statale'!H15)</f>
        <v>22226000</v>
      </c>
      <c r="I15" s="356">
        <f>IF('CE statale'!I15=0,"",'CE statale'!I15)</f>
        <v>22301000</v>
      </c>
      <c r="J15" s="356">
        <f>IF('CE statale'!J15=0,"",'CE statale'!J15)</f>
        <v>-75000</v>
      </c>
      <c r="K15" s="350">
        <f>IF('CE statale'!K15=0,"",'CE statale'!K15)</f>
        <v>-3.3630778888839065E-3</v>
      </c>
      <c r="L15" s="357"/>
      <c r="M15" s="435">
        <f>IF('CE statale'!M15=0,"",'CE statale'!M15)</f>
        <v>22232513.57</v>
      </c>
    </row>
    <row r="16" spans="1:14" s="135" customFormat="1" ht="30" customHeight="1">
      <c r="A16" s="357" t="s">
        <v>3340</v>
      </c>
      <c r="B16" s="352"/>
      <c r="C16" s="353"/>
      <c r="D16" s="354"/>
      <c r="E16" s="353"/>
      <c r="F16" s="355" t="s">
        <v>3341</v>
      </c>
      <c r="G16" s="359" t="s">
        <v>2807</v>
      </c>
      <c r="H16" s="356" t="str">
        <f>IF('CE statale'!H16=0,"",'CE statale'!H16)</f>
        <v/>
      </c>
      <c r="I16" s="356" t="str">
        <f>IF('CE statale'!I16=0,"",'CE statale'!I16)</f>
        <v/>
      </c>
      <c r="J16" s="356" t="str">
        <f>IF('CE statale'!J16=0,"",'CE statale'!J16)</f>
        <v/>
      </c>
      <c r="K16" s="350" t="str">
        <f>IF('CE statale'!K16=0,"",'CE statale'!K16)</f>
        <v xml:space="preserve">-    </v>
      </c>
      <c r="L16" s="357"/>
      <c r="M16" s="435" t="str">
        <f>IF('CE statale'!M16=0,"",'CE statale'!M16)</f>
        <v/>
      </c>
    </row>
    <row r="17" spans="1:13" s="135" customFormat="1" ht="30" customHeight="1">
      <c r="A17" s="332" t="s">
        <v>4081</v>
      </c>
      <c r="B17" s="352"/>
      <c r="C17" s="353"/>
      <c r="D17" s="354"/>
      <c r="E17" s="353"/>
      <c r="F17" s="355" t="s">
        <v>4082</v>
      </c>
      <c r="G17" s="359" t="s">
        <v>2808</v>
      </c>
      <c r="H17" s="356" t="str">
        <f>IF('CE statale'!H17=0,"",'CE statale'!H17)</f>
        <v/>
      </c>
      <c r="I17" s="356" t="str">
        <f>IF('CE statale'!I17=0,"",'CE statale'!I17)</f>
        <v/>
      </c>
      <c r="J17" s="356" t="str">
        <f>IF('CE statale'!J17=0,"",'CE statale'!J17)</f>
        <v/>
      </c>
      <c r="K17" s="360" t="str">
        <f>IF('CE statale'!K17=0,"",'CE statale'!K17)</f>
        <v xml:space="preserve">-    </v>
      </c>
      <c r="L17" s="357"/>
      <c r="M17" s="435" t="str">
        <f>IF('CE statale'!M17=0,"",'CE statale'!M17)</f>
        <v/>
      </c>
    </row>
    <row r="18" spans="1:13" s="135" customFormat="1">
      <c r="A18" s="357" t="s">
        <v>4084</v>
      </c>
      <c r="B18" s="352"/>
      <c r="C18" s="353"/>
      <c r="D18" s="354"/>
      <c r="E18" s="353"/>
      <c r="F18" s="355" t="s">
        <v>4085</v>
      </c>
      <c r="G18" s="359" t="s">
        <v>4247</v>
      </c>
      <c r="H18" s="356" t="str">
        <f>IF('CE statale'!H18=0,"",'CE statale'!H18)</f>
        <v/>
      </c>
      <c r="I18" s="356">
        <f>IF('CE statale'!I18=0,"",'CE statale'!I18)</f>
        <v>8100</v>
      </c>
      <c r="J18" s="356">
        <f>IF('CE statale'!J18=0,"",'CE statale'!J18)</f>
        <v>-8100</v>
      </c>
      <c r="K18" s="350">
        <f>IF('CE statale'!K18=0,"",'CE statale'!K18)</f>
        <v>-1</v>
      </c>
      <c r="L18" s="357"/>
      <c r="M18" s="435" t="str">
        <f>IF('CE statale'!M18=0,"",'CE statale'!M18)</f>
        <v/>
      </c>
    </row>
    <row r="19" spans="1:13" s="110" customFormat="1">
      <c r="A19" s="332"/>
      <c r="B19" s="344"/>
      <c r="C19" s="345"/>
      <c r="D19" s="346"/>
      <c r="E19" s="345" t="s">
        <v>4087</v>
      </c>
      <c r="F19" s="563" t="s">
        <v>2809</v>
      </c>
      <c r="G19" s="564"/>
      <c r="H19" s="348">
        <f>IF('CE statale'!H19=0,"",'CE statale'!H19)</f>
        <v>263068</v>
      </c>
      <c r="I19" s="348">
        <f>IF('CE statale'!I19=0,"",'CE statale'!I19)</f>
        <v>139953.47999999998</v>
      </c>
      <c r="J19" s="349">
        <f>IF('CE statale'!J19=0,"",'CE statale'!J19)</f>
        <v>123114.52000000002</v>
      </c>
      <c r="K19" s="350">
        <f>IF('CE statale'!K19=0,"",'CE statale'!K19)</f>
        <v>0.87968173424483642</v>
      </c>
      <c r="L19" s="332"/>
      <c r="M19" s="434" t="str">
        <f>IF('CE statale'!M19=0,"",'CE statale'!M19)</f>
        <v/>
      </c>
    </row>
    <row r="20" spans="1:13" s="110" customFormat="1">
      <c r="A20" s="332" t="s">
        <v>4089</v>
      </c>
      <c r="B20" s="344"/>
      <c r="C20" s="345"/>
      <c r="D20" s="346"/>
      <c r="E20" s="346"/>
      <c r="F20" s="361" t="s">
        <v>3326</v>
      </c>
      <c r="G20" s="359" t="s">
        <v>2810</v>
      </c>
      <c r="H20" s="356" t="str">
        <f>IF('CE statale'!H20=0,"",'CE statale'!H20)</f>
        <v/>
      </c>
      <c r="I20" s="356" t="str">
        <f>IF('CE statale'!I20=0,"",'CE statale'!I20)</f>
        <v/>
      </c>
      <c r="J20" s="356" t="str">
        <f>IF('CE statale'!J20=0,"",'CE statale'!J20)</f>
        <v/>
      </c>
      <c r="K20" s="362" t="str">
        <f>IF('CE statale'!K20=0,"",'CE statale'!K20)</f>
        <v xml:space="preserve">-    </v>
      </c>
      <c r="L20" s="332"/>
      <c r="M20" s="435" t="str">
        <f>IF('CE statale'!M20=0,"",'CE statale'!M20)</f>
        <v/>
      </c>
    </row>
    <row r="21" spans="1:13" s="110" customFormat="1">
      <c r="A21" s="332" t="s">
        <v>4029</v>
      </c>
      <c r="B21" s="344"/>
      <c r="C21" s="345"/>
      <c r="D21" s="346"/>
      <c r="E21" s="346"/>
      <c r="F21" s="361" t="s">
        <v>3335</v>
      </c>
      <c r="G21" s="359" t="s">
        <v>2811</v>
      </c>
      <c r="H21" s="356">
        <f>IF('CE statale'!H21=0,"",'CE statale'!H21)</f>
        <v>63068</v>
      </c>
      <c r="I21" s="356">
        <f>IF('CE statale'!I21=0,"",'CE statale'!I21)</f>
        <v>47301.3</v>
      </c>
      <c r="J21" s="356">
        <f>IF('CE statale'!J21=0,"",'CE statale'!J21)</f>
        <v>15766.699999999997</v>
      </c>
      <c r="K21" s="362">
        <f>IF('CE statale'!K21=0,"",'CE statale'!K21)</f>
        <v>0.33332487690613144</v>
      </c>
      <c r="L21" s="332"/>
      <c r="M21" s="435" t="str">
        <f>IF('CE statale'!M21=0,"",'CE statale'!M21)</f>
        <v/>
      </c>
    </row>
    <row r="22" spans="1:13" s="110" customFormat="1">
      <c r="A22" s="332" t="s">
        <v>3523</v>
      </c>
      <c r="B22" s="344"/>
      <c r="C22" s="345"/>
      <c r="D22" s="346"/>
      <c r="E22" s="346"/>
      <c r="F22" s="361" t="s">
        <v>3338</v>
      </c>
      <c r="G22" s="359" t="s">
        <v>2812</v>
      </c>
      <c r="H22" s="356">
        <f>IF('CE statale'!H22=0,"",'CE statale'!H22)</f>
        <v>200000</v>
      </c>
      <c r="I22" s="356">
        <f>IF('CE statale'!I22=0,"",'CE statale'!I22)</f>
        <v>92652.18</v>
      </c>
      <c r="J22" s="356">
        <f>IF('CE statale'!J22=0,"",'CE statale'!J22)</f>
        <v>107347.82</v>
      </c>
      <c r="K22" s="362">
        <f>IF('CE statale'!K22=0,"",'CE statale'!K22)</f>
        <v>1.1586108389462613</v>
      </c>
      <c r="L22" s="332"/>
      <c r="M22" s="435" t="str">
        <f>IF('CE statale'!M22=0,"",'CE statale'!M22)</f>
        <v/>
      </c>
    </row>
    <row r="23" spans="1:13" s="110" customFormat="1">
      <c r="A23" s="332" t="s">
        <v>4038</v>
      </c>
      <c r="B23" s="344"/>
      <c r="C23" s="345"/>
      <c r="D23" s="346"/>
      <c r="E23" s="346"/>
      <c r="F23" s="361" t="s">
        <v>3341</v>
      </c>
      <c r="G23" s="359" t="s">
        <v>2813</v>
      </c>
      <c r="H23" s="356" t="str">
        <f>IF('CE statale'!H23=0,"",'CE statale'!H23)</f>
        <v/>
      </c>
      <c r="I23" s="356" t="str">
        <f>IF('CE statale'!I23=0,"",'CE statale'!I23)</f>
        <v/>
      </c>
      <c r="J23" s="356" t="str">
        <f>IF('CE statale'!J23=0,"",'CE statale'!J23)</f>
        <v/>
      </c>
      <c r="K23" s="362" t="str">
        <f>IF('CE statale'!K23=0,"",'CE statale'!K23)</f>
        <v xml:space="preserve">-    </v>
      </c>
      <c r="L23" s="332"/>
      <c r="M23" s="435" t="str">
        <f>IF('CE statale'!M23=0,"",'CE statale'!M23)</f>
        <v/>
      </c>
    </row>
    <row r="24" spans="1:13" s="110" customFormat="1">
      <c r="A24" s="332" t="s">
        <v>4094</v>
      </c>
      <c r="B24" s="344"/>
      <c r="C24" s="345"/>
      <c r="D24" s="346"/>
      <c r="E24" s="345" t="s">
        <v>4095</v>
      </c>
      <c r="F24" s="563" t="s">
        <v>2814</v>
      </c>
      <c r="G24" s="564"/>
      <c r="H24" s="348" t="str">
        <f>IF('CE statale'!H24=0,"",'CE statale'!H24)</f>
        <v/>
      </c>
      <c r="I24" s="348" t="str">
        <f>IF('CE statale'!I24=0,"",'CE statale'!I24)</f>
        <v/>
      </c>
      <c r="J24" s="349" t="str">
        <f>IF('CE statale'!J24=0,"",'CE statale'!J24)</f>
        <v/>
      </c>
      <c r="K24" s="350" t="str">
        <f>IF('CE statale'!K24=0,"",'CE statale'!K24)</f>
        <v xml:space="preserve">-    </v>
      </c>
      <c r="L24" s="332"/>
      <c r="M24" s="434" t="str">
        <f>IF('CE statale'!M24=0,"",'CE statale'!M24)</f>
        <v/>
      </c>
    </row>
    <row r="25" spans="1:13" s="134" customFormat="1" ht="30" customHeight="1">
      <c r="A25" s="332" t="s">
        <v>4097</v>
      </c>
      <c r="B25" s="363"/>
      <c r="C25" s="339" t="s">
        <v>3335</v>
      </c>
      <c r="D25" s="558" t="s">
        <v>2815</v>
      </c>
      <c r="E25" s="558"/>
      <c r="F25" s="558"/>
      <c r="G25" s="559"/>
      <c r="H25" s="340" t="str">
        <f>IF('CE statale'!H25=0,"",'CE statale'!H25)</f>
        <v/>
      </c>
      <c r="I25" s="340" t="str">
        <f>IF('CE statale'!I25=0,"",'CE statale'!I25)</f>
        <v/>
      </c>
      <c r="J25" s="341" t="str">
        <f>IF('CE statale'!J25=0,"",'CE statale'!J25)</f>
        <v/>
      </c>
      <c r="K25" s="342" t="str">
        <f>IF('CE statale'!K25=0,"",'CE statale'!K25)</f>
        <v xml:space="preserve">-    </v>
      </c>
      <c r="L25" s="337"/>
      <c r="M25" s="433">
        <f>IF('CE statale'!M25=0,"",'CE statale'!M25)</f>
        <v>-118883.43</v>
      </c>
    </row>
    <row r="26" spans="1:13" s="134" customFormat="1" ht="30" customHeight="1">
      <c r="A26" s="332" t="s">
        <v>4097</v>
      </c>
      <c r="B26" s="363"/>
      <c r="C26" s="339" t="s">
        <v>3338</v>
      </c>
      <c r="D26" s="558" t="s">
        <v>2816</v>
      </c>
      <c r="E26" s="558"/>
      <c r="F26" s="558"/>
      <c r="G26" s="559"/>
      <c r="H26" s="340" t="str">
        <f>IF('CE statale'!H26=0,"",'CE statale'!H26)</f>
        <v/>
      </c>
      <c r="I26" s="340" t="str">
        <f>IF('CE statale'!I26=0,"",'CE statale'!I26)</f>
        <v/>
      </c>
      <c r="J26" s="341" t="str">
        <f>IF('CE statale'!J26=0,"",'CE statale'!J26)</f>
        <v/>
      </c>
      <c r="K26" s="342" t="str">
        <f>IF('CE statale'!K26=0,"",'CE statale'!K26)</f>
        <v xml:space="preserve">-    </v>
      </c>
      <c r="L26" s="337"/>
      <c r="M26" s="433">
        <f>IF('CE statale'!M26=0,"",'CE statale'!M26)</f>
        <v>15674.8</v>
      </c>
    </row>
    <row r="27" spans="1:13" s="134" customFormat="1" ht="30" customHeight="1">
      <c r="A27" s="332"/>
      <c r="B27" s="338"/>
      <c r="C27" s="339" t="s">
        <v>3341</v>
      </c>
      <c r="D27" s="558" t="s">
        <v>2817</v>
      </c>
      <c r="E27" s="558"/>
      <c r="F27" s="558"/>
      <c r="G27" s="559"/>
      <c r="H27" s="340">
        <f>IF('CE statale'!H27=0,"",'CE statale'!H27)</f>
        <v>61462900</v>
      </c>
      <c r="I27" s="340">
        <f>IF('CE statale'!I27=0,"",'CE statale'!I27)</f>
        <v>62018297</v>
      </c>
      <c r="J27" s="341">
        <f>IF('CE statale'!J27=0,"",'CE statale'!J27)</f>
        <v>-555397</v>
      </c>
      <c r="K27" s="342">
        <f>IF('CE statale'!K27=0,"",'CE statale'!K27)</f>
        <v>-8.9553732828232934E-3</v>
      </c>
      <c r="L27" s="337"/>
      <c r="M27" s="433">
        <f>IF('CE statale'!M27=0,"",'CE statale'!M27)</f>
        <v>59363718.579999998</v>
      </c>
    </row>
    <row r="28" spans="1:13" s="110" customFormat="1" ht="30" customHeight="1">
      <c r="A28" s="332" t="s">
        <v>4101</v>
      </c>
      <c r="B28" s="344"/>
      <c r="C28" s="345"/>
      <c r="D28" s="346"/>
      <c r="E28" s="345" t="s">
        <v>3328</v>
      </c>
      <c r="F28" s="563" t="s">
        <v>2818</v>
      </c>
      <c r="G28" s="564"/>
      <c r="H28" s="348">
        <f>IF('CE statale'!H28=0,"",'CE statale'!H28)</f>
        <v>43371300</v>
      </c>
      <c r="I28" s="348">
        <f>IF('CE statale'!I28=0,"",'CE statale'!I28)</f>
        <v>44036697</v>
      </c>
      <c r="J28" s="349">
        <f>IF('CE statale'!J28=0,"",'CE statale'!J28)</f>
        <v>-665397</v>
      </c>
      <c r="K28" s="350">
        <f>IF('CE statale'!K28=0,"",'CE statale'!K28)</f>
        <v>-1.5110056959994071E-2</v>
      </c>
      <c r="L28" s="332"/>
      <c r="M28" s="434">
        <f>IF('CE statale'!M28=0,"",'CE statale'!M28)</f>
        <v>40876767.829999998</v>
      </c>
    </row>
    <row r="29" spans="1:13" s="110" customFormat="1">
      <c r="A29" s="332" t="s">
        <v>4103</v>
      </c>
      <c r="B29" s="344"/>
      <c r="C29" s="345"/>
      <c r="D29" s="346"/>
      <c r="E29" s="345" t="s">
        <v>3330</v>
      </c>
      <c r="F29" s="563" t="s">
        <v>2819</v>
      </c>
      <c r="G29" s="564"/>
      <c r="H29" s="348">
        <f>IF('CE statale'!H29=0,"",'CE statale'!H29)</f>
        <v>3125000</v>
      </c>
      <c r="I29" s="348">
        <f>IF('CE statale'!I29=0,"",'CE statale'!I29)</f>
        <v>3015000</v>
      </c>
      <c r="J29" s="349">
        <f>IF('CE statale'!J29=0,"",'CE statale'!J29)</f>
        <v>110000</v>
      </c>
      <c r="K29" s="350">
        <f>IF('CE statale'!K29=0,"",'CE statale'!K29)</f>
        <v>3.6484245439469321E-2</v>
      </c>
      <c r="L29" s="332"/>
      <c r="M29" s="434">
        <f>IF('CE statale'!M29=0,"",'CE statale'!M29)</f>
        <v>3163207.81</v>
      </c>
    </row>
    <row r="30" spans="1:13" s="110" customFormat="1">
      <c r="A30" s="332" t="s">
        <v>4105</v>
      </c>
      <c r="B30" s="344"/>
      <c r="C30" s="345"/>
      <c r="D30" s="346"/>
      <c r="E30" s="345" t="s">
        <v>4087</v>
      </c>
      <c r="F30" s="563" t="s">
        <v>2820</v>
      </c>
      <c r="G30" s="564"/>
      <c r="H30" s="348">
        <f>IF('CE statale'!H30=0,"",'CE statale'!H30)</f>
        <v>14966600</v>
      </c>
      <c r="I30" s="348">
        <f>IF('CE statale'!I30=0,"",'CE statale'!I30)</f>
        <v>14966600</v>
      </c>
      <c r="J30" s="349" t="str">
        <f>IF('CE statale'!J30=0,"",'CE statale'!J30)</f>
        <v/>
      </c>
      <c r="K30" s="350" t="str">
        <f>IF('CE statale'!K30=0,"",'CE statale'!K30)</f>
        <v/>
      </c>
      <c r="L30" s="332"/>
      <c r="M30" s="434">
        <f>IF('CE statale'!M30=0,"",'CE statale'!M30)</f>
        <v>15323742.939999998</v>
      </c>
    </row>
    <row r="31" spans="1:13" s="134" customFormat="1">
      <c r="A31" s="332" t="s">
        <v>4107</v>
      </c>
      <c r="B31" s="363"/>
      <c r="C31" s="339" t="s">
        <v>4082</v>
      </c>
      <c r="D31" s="558" t="s">
        <v>2821</v>
      </c>
      <c r="E31" s="558"/>
      <c r="F31" s="558"/>
      <c r="G31" s="559"/>
      <c r="H31" s="340">
        <f>IF('CE statale'!H31=0,"",'CE statale'!H31)</f>
        <v>17914000</v>
      </c>
      <c r="I31" s="340">
        <f>IF('CE statale'!I31=0,"",'CE statale'!I31)</f>
        <v>21169459.5</v>
      </c>
      <c r="J31" s="341">
        <f>IF('CE statale'!J31=0,"",'CE statale'!J31)</f>
        <v>-3255459.5</v>
      </c>
      <c r="K31" s="342">
        <f>IF('CE statale'!K31=0,"",'CE statale'!K31)</f>
        <v>-0.15378094561176681</v>
      </c>
      <c r="L31" s="337"/>
      <c r="M31" s="433">
        <f>IF('CE statale'!M31=0,"",'CE statale'!M31)</f>
        <v>20130820.759999998</v>
      </c>
    </row>
    <row r="32" spans="1:13" s="134" customFormat="1">
      <c r="A32" s="332" t="s">
        <v>4109</v>
      </c>
      <c r="B32" s="363"/>
      <c r="C32" s="339" t="s">
        <v>4085</v>
      </c>
      <c r="D32" s="558" t="s">
        <v>2066</v>
      </c>
      <c r="E32" s="558"/>
      <c r="F32" s="558"/>
      <c r="G32" s="559"/>
      <c r="H32" s="340">
        <f>IF('CE statale'!H32=0,"",'CE statale'!H32)</f>
        <v>20800000</v>
      </c>
      <c r="I32" s="340">
        <f>IF('CE statale'!I32=0,"",'CE statale'!I32)</f>
        <v>20800000</v>
      </c>
      <c r="J32" s="341" t="str">
        <f>IF('CE statale'!J32=0,"",'CE statale'!J32)</f>
        <v/>
      </c>
      <c r="K32" s="342" t="str">
        <f>IF('CE statale'!K32=0,"",'CE statale'!K32)</f>
        <v/>
      </c>
      <c r="L32" s="337"/>
      <c r="M32" s="433">
        <f>IF('CE statale'!M32=0,"",'CE statale'!M32)</f>
        <v>19521475.669999998</v>
      </c>
    </row>
    <row r="33" spans="1:13" s="134" customFormat="1">
      <c r="A33" s="332" t="s">
        <v>4111</v>
      </c>
      <c r="B33" s="363"/>
      <c r="C33" s="339" t="s">
        <v>4112</v>
      </c>
      <c r="D33" s="558" t="s">
        <v>2067</v>
      </c>
      <c r="E33" s="558"/>
      <c r="F33" s="558"/>
      <c r="G33" s="559"/>
      <c r="H33" s="340">
        <f>IF('CE statale'!H33=0,"",'CE statale'!H33)</f>
        <v>22660200</v>
      </c>
      <c r="I33" s="340">
        <f>IF('CE statale'!I33=0,"",'CE statale'!I33)</f>
        <v>22660200</v>
      </c>
      <c r="J33" s="341" t="str">
        <f>IF('CE statale'!J33=0,"",'CE statale'!J33)</f>
        <v/>
      </c>
      <c r="K33" s="342" t="str">
        <f>IF('CE statale'!K33=0,"",'CE statale'!K33)</f>
        <v/>
      </c>
      <c r="L33" s="337"/>
      <c r="M33" s="433">
        <f>IF('CE statale'!M33=0,"",'CE statale'!M33)</f>
        <v>22660231.780000001</v>
      </c>
    </row>
    <row r="34" spans="1:13" s="134" customFormat="1" ht="30" customHeight="1">
      <c r="A34" s="332" t="s">
        <v>4114</v>
      </c>
      <c r="B34" s="363"/>
      <c r="C34" s="339" t="s">
        <v>4115</v>
      </c>
      <c r="D34" s="558" t="s">
        <v>2068</v>
      </c>
      <c r="E34" s="558"/>
      <c r="F34" s="558"/>
      <c r="G34" s="559"/>
      <c r="H34" s="340" t="str">
        <f>IF('CE statale'!H34=0,"",'CE statale'!H34)</f>
        <v/>
      </c>
      <c r="I34" s="340" t="str">
        <f>IF('CE statale'!I34=0,"",'CE statale'!I34)</f>
        <v/>
      </c>
      <c r="J34" s="341" t="str">
        <f>IF('CE statale'!J34=0,"",'CE statale'!J34)</f>
        <v/>
      </c>
      <c r="K34" s="342" t="str">
        <f>IF('CE statale'!K34=0,"",'CE statale'!K34)</f>
        <v xml:space="preserve">-    </v>
      </c>
      <c r="L34" s="337"/>
      <c r="M34" s="433">
        <f>IF('CE statale'!M34=0,"",'CE statale'!M34)</f>
        <v>14602.27</v>
      </c>
    </row>
    <row r="35" spans="1:13" s="134" customFormat="1">
      <c r="A35" s="332" t="s">
        <v>4117</v>
      </c>
      <c r="B35" s="363"/>
      <c r="C35" s="339" t="s">
        <v>4118</v>
      </c>
      <c r="D35" s="558" t="s">
        <v>2069</v>
      </c>
      <c r="E35" s="558"/>
      <c r="F35" s="558"/>
      <c r="G35" s="559"/>
      <c r="H35" s="340">
        <f>IF('CE statale'!H35=0,"",'CE statale'!H35)</f>
        <v>5840000</v>
      </c>
      <c r="I35" s="340">
        <f>IF('CE statale'!I35=0,"",'CE statale'!I35)</f>
        <v>4439520</v>
      </c>
      <c r="J35" s="341">
        <f>IF('CE statale'!J35=0,"",'CE statale'!J35)</f>
        <v>1400480</v>
      </c>
      <c r="K35" s="342">
        <f>IF('CE statale'!K35=0,"",'CE statale'!K35)</f>
        <v>0.31545752693984935</v>
      </c>
      <c r="L35" s="337"/>
      <c r="M35" s="433">
        <f>IF('CE statale'!M35=0,"",'CE statale'!M35)</f>
        <v>4362532.24</v>
      </c>
    </row>
    <row r="36" spans="1:13" s="134" customFormat="1">
      <c r="A36" s="332"/>
      <c r="B36" s="364"/>
      <c r="C36" s="365" t="s">
        <v>2070</v>
      </c>
      <c r="D36" s="365"/>
      <c r="E36" s="365"/>
      <c r="F36" s="365"/>
      <c r="G36" s="366"/>
      <c r="H36" s="367">
        <f>IF('CE statale'!H36=0,"",'CE statale'!H36)</f>
        <v>1338920176</v>
      </c>
      <c r="I36" s="367">
        <f>IF('CE statale'!I36=0,"",'CE statale'!I36)</f>
        <v>1329914891.5800002</v>
      </c>
      <c r="J36" s="368">
        <f>IF('CE statale'!J36=0,"",'CE statale'!J36)</f>
        <v>9005284.4199998379</v>
      </c>
      <c r="K36" s="369">
        <f>IF('CE statale'!K36=0,"",'CE statale'!K36)</f>
        <v>6.7713238471231382E-3</v>
      </c>
      <c r="L36" s="337"/>
      <c r="M36" s="436">
        <f>IF('CE statale'!M36=0,"",'CE statale'!M36)</f>
        <v>1294381802.7499998</v>
      </c>
    </row>
    <row r="37" spans="1:13" s="110" customFormat="1">
      <c r="A37" s="332"/>
      <c r="B37" s="371"/>
      <c r="C37" s="345"/>
      <c r="D37" s="346"/>
      <c r="E37" s="346"/>
      <c r="F37" s="346"/>
      <c r="G37" s="347"/>
      <c r="H37" s="348" t="str">
        <f>IF('CE statale'!H37=0,"",'CE statale'!H37)</f>
        <v/>
      </c>
      <c r="I37" s="348" t="str">
        <f>IF('CE statale'!I37=0,"",'CE statale'!I37)</f>
        <v/>
      </c>
      <c r="J37" s="349" t="str">
        <f>IF('CE statale'!J37=0,"",'CE statale'!J37)</f>
        <v/>
      </c>
      <c r="K37" s="350" t="str">
        <f>IF('CE statale'!K37=0,"",'CE statale'!K37)</f>
        <v/>
      </c>
      <c r="L37" s="332"/>
      <c r="M37" s="434" t="str">
        <f>IF('CE statale'!M37=0,"",'CE statale'!M37)</f>
        <v/>
      </c>
    </row>
    <row r="38" spans="1:13" s="134" customFormat="1">
      <c r="A38" s="332"/>
      <c r="B38" s="338" t="s">
        <v>2571</v>
      </c>
      <c r="C38" s="565" t="s">
        <v>2613</v>
      </c>
      <c r="D38" s="565"/>
      <c r="E38" s="565"/>
      <c r="F38" s="565"/>
      <c r="G38" s="566"/>
      <c r="H38" s="340" t="str">
        <f>IF('CE statale'!H38=0,"",'CE statale'!H38)</f>
        <v/>
      </c>
      <c r="I38" s="340" t="str">
        <f>IF('CE statale'!I38=0,"",'CE statale'!I38)</f>
        <v/>
      </c>
      <c r="J38" s="341" t="str">
        <f>IF('CE statale'!J38=0,"",'CE statale'!J38)</f>
        <v/>
      </c>
      <c r="K38" s="342" t="str">
        <f>IF('CE statale'!K38=0,"",'CE statale'!K38)</f>
        <v/>
      </c>
      <c r="L38" s="337"/>
      <c r="M38" s="433" t="str">
        <f>IF('CE statale'!M38=0,"",'CE statale'!M38)</f>
        <v/>
      </c>
    </row>
    <row r="39" spans="1:13" s="134" customFormat="1">
      <c r="A39" s="332"/>
      <c r="B39" s="363"/>
      <c r="C39" s="339" t="s">
        <v>3326</v>
      </c>
      <c r="D39" s="558" t="s">
        <v>2615</v>
      </c>
      <c r="E39" s="558"/>
      <c r="F39" s="558"/>
      <c r="G39" s="559"/>
      <c r="H39" s="340">
        <f>IF('CE statale'!H39=0,"",'CE statale'!H39)</f>
        <v>201627726</v>
      </c>
      <c r="I39" s="340">
        <f>IF('CE statale'!I39=0,"",'CE statale'!I39)</f>
        <v>192696000</v>
      </c>
      <c r="J39" s="341">
        <f>IF('CE statale'!J39=0,"",'CE statale'!J39)</f>
        <v>8931726</v>
      </c>
      <c r="K39" s="342">
        <f>IF('CE statale'!K39=0,"",'CE statale'!K39)</f>
        <v>4.6351382488479261E-2</v>
      </c>
      <c r="L39" s="337"/>
      <c r="M39" s="433">
        <f>IF('CE statale'!M39=0,"",'CE statale'!M39)</f>
        <v>181513214.5</v>
      </c>
    </row>
    <row r="40" spans="1:13" s="110" customFormat="1">
      <c r="A40" s="332" t="s">
        <v>2954</v>
      </c>
      <c r="B40" s="344"/>
      <c r="C40" s="345"/>
      <c r="D40" s="346"/>
      <c r="E40" s="345" t="s">
        <v>3328</v>
      </c>
      <c r="F40" s="563" t="s">
        <v>2071</v>
      </c>
      <c r="G40" s="564"/>
      <c r="H40" s="348">
        <f>IF('CE statale'!H40=0,"",'CE statale'!H40)</f>
        <v>182784726</v>
      </c>
      <c r="I40" s="348">
        <f>IF('CE statale'!I40=0,"",'CE statale'!I40)</f>
        <v>174394000</v>
      </c>
      <c r="J40" s="349">
        <f>IF('CE statale'!J40=0,"",'CE statale'!J40)</f>
        <v>8390726</v>
      </c>
      <c r="K40" s="350">
        <f>IF('CE statale'!K40=0,"",'CE statale'!K40)</f>
        <v>4.8113616294138559E-2</v>
      </c>
      <c r="L40" s="332"/>
      <c r="M40" s="434">
        <f>IF('CE statale'!M40=0,"",'CE statale'!M40)</f>
        <v>163704982.88999999</v>
      </c>
    </row>
    <row r="41" spans="1:13" s="110" customFormat="1">
      <c r="A41" s="332" t="s">
        <v>3595</v>
      </c>
      <c r="B41" s="344"/>
      <c r="C41" s="345"/>
      <c r="D41" s="346"/>
      <c r="E41" s="345" t="s">
        <v>3330</v>
      </c>
      <c r="F41" s="563" t="s">
        <v>2072</v>
      </c>
      <c r="G41" s="564"/>
      <c r="H41" s="348">
        <f>IF('CE statale'!H41=0,"",'CE statale'!H41)</f>
        <v>18843000</v>
      </c>
      <c r="I41" s="348">
        <f>IF('CE statale'!I41=0,"",'CE statale'!I41)</f>
        <v>18302000</v>
      </c>
      <c r="J41" s="349">
        <f>IF('CE statale'!J41=0,"",'CE statale'!J41)</f>
        <v>541000</v>
      </c>
      <c r="K41" s="350">
        <f>IF('CE statale'!K41=0,"",'CE statale'!K41)</f>
        <v>2.9559610971478526E-2</v>
      </c>
      <c r="L41" s="332"/>
      <c r="M41" s="434">
        <f>IF('CE statale'!M41=0,"",'CE statale'!M41)</f>
        <v>17808231.609999999</v>
      </c>
    </row>
    <row r="42" spans="1:13" s="134" customFormat="1">
      <c r="A42" s="332"/>
      <c r="B42" s="363"/>
      <c r="C42" s="339" t="s">
        <v>3335</v>
      </c>
      <c r="D42" s="558" t="s">
        <v>2073</v>
      </c>
      <c r="E42" s="558"/>
      <c r="F42" s="558"/>
      <c r="G42" s="559"/>
      <c r="H42" s="340">
        <f>IF('CE statale'!H42=0,"",'CE statale'!H42)</f>
        <v>344844500</v>
      </c>
      <c r="I42" s="340">
        <f>IF('CE statale'!I42=0,"",'CE statale'!I42)</f>
        <v>340544638.17000002</v>
      </c>
      <c r="J42" s="341">
        <f>IF('CE statale'!J42=0,"",'CE statale'!J42)</f>
        <v>4299861.8299999833</v>
      </c>
      <c r="K42" s="342">
        <f>IF('CE statale'!K42=0,"",'CE statale'!K42)</f>
        <v>1.2626426459410266E-2</v>
      </c>
      <c r="L42" s="337"/>
      <c r="M42" s="433">
        <f>IF('CE statale'!M42=0,"",'CE statale'!M42)</f>
        <v>324455851.25999999</v>
      </c>
    </row>
    <row r="43" spans="1:13" s="110" customFormat="1">
      <c r="A43" s="332" t="s">
        <v>2569</v>
      </c>
      <c r="B43" s="371"/>
      <c r="C43" s="345"/>
      <c r="D43" s="346"/>
      <c r="E43" s="345" t="s">
        <v>3328</v>
      </c>
      <c r="F43" s="563" t="s">
        <v>2074</v>
      </c>
      <c r="G43" s="564"/>
      <c r="H43" s="348">
        <f>IF('CE statale'!H43=0,"",'CE statale'!H43)</f>
        <v>65348000</v>
      </c>
      <c r="I43" s="348">
        <f>IF('CE statale'!I43=0,"",'CE statale'!I43)</f>
        <v>63490000</v>
      </c>
      <c r="J43" s="349">
        <f>IF('CE statale'!J43=0,"",'CE statale'!J43)</f>
        <v>1858000</v>
      </c>
      <c r="K43" s="350">
        <f>IF('CE statale'!K43=0,"",'CE statale'!K43)</f>
        <v>2.9264451094660575E-2</v>
      </c>
      <c r="L43" s="332"/>
      <c r="M43" s="434">
        <f>IF('CE statale'!M43=0,"",'CE statale'!M43)</f>
        <v>57982680.010000005</v>
      </c>
    </row>
    <row r="44" spans="1:13" s="110" customFormat="1">
      <c r="A44" s="332" t="s">
        <v>1733</v>
      </c>
      <c r="B44" s="371"/>
      <c r="C44" s="345"/>
      <c r="D44" s="346"/>
      <c r="E44" s="345" t="s">
        <v>3330</v>
      </c>
      <c r="F44" s="563" t="s">
        <v>2075</v>
      </c>
      <c r="G44" s="564"/>
      <c r="H44" s="348">
        <f>IF('CE statale'!H44=0,"",'CE statale'!H44)</f>
        <v>47256000</v>
      </c>
      <c r="I44" s="348">
        <f>IF('CE statale'!I44=0,"",'CE statale'!I44)</f>
        <v>46906000</v>
      </c>
      <c r="J44" s="349">
        <f>IF('CE statale'!J44=0,"",'CE statale'!J44)</f>
        <v>350000</v>
      </c>
      <c r="K44" s="350">
        <f>IF('CE statale'!K44=0,"",'CE statale'!K44)</f>
        <v>7.4617319745874724E-3</v>
      </c>
      <c r="L44" s="332"/>
      <c r="M44" s="434">
        <f>IF('CE statale'!M44=0,"",'CE statale'!M44)</f>
        <v>47935542.120000005</v>
      </c>
    </row>
    <row r="45" spans="1:13" s="110" customFormat="1" ht="30" customHeight="1">
      <c r="A45" s="332" t="s">
        <v>3055</v>
      </c>
      <c r="B45" s="371"/>
      <c r="C45" s="345"/>
      <c r="D45" s="372"/>
      <c r="E45" s="345" t="s">
        <v>4087</v>
      </c>
      <c r="F45" s="563" t="s">
        <v>2076</v>
      </c>
      <c r="G45" s="564"/>
      <c r="H45" s="348">
        <f>IF('CE statale'!H45=0,"",'CE statale'!H45)</f>
        <v>13188000</v>
      </c>
      <c r="I45" s="348">
        <f>IF('CE statale'!I45=0,"",'CE statale'!I45)</f>
        <v>12225000</v>
      </c>
      <c r="J45" s="349">
        <f>IF('CE statale'!J45=0,"",'CE statale'!J45)</f>
        <v>963000</v>
      </c>
      <c r="K45" s="350">
        <f>IF('CE statale'!K45=0,"",'CE statale'!K45)</f>
        <v>7.877300613496932E-2</v>
      </c>
      <c r="L45" s="332"/>
      <c r="M45" s="434">
        <f>IF('CE statale'!M45=0,"",'CE statale'!M45)</f>
        <v>11793170.410000002</v>
      </c>
    </row>
    <row r="46" spans="1:13" s="110" customFormat="1">
      <c r="A46" s="332" t="s">
        <v>2450</v>
      </c>
      <c r="B46" s="371"/>
      <c r="C46" s="345"/>
      <c r="D46" s="372"/>
      <c r="E46" s="345" t="s">
        <v>4095</v>
      </c>
      <c r="F46" s="563" t="s">
        <v>2077</v>
      </c>
      <c r="G46" s="564"/>
      <c r="H46" s="348">
        <f>IF('CE statale'!H46=0,"",'CE statale'!H46)</f>
        <v>103000</v>
      </c>
      <c r="I46" s="348">
        <f>IF('CE statale'!I46=0,"",'CE statale'!I46)</f>
        <v>106528</v>
      </c>
      <c r="J46" s="349">
        <f>IF('CE statale'!J46=0,"",'CE statale'!J46)</f>
        <v>-3528</v>
      </c>
      <c r="K46" s="350">
        <f>IF('CE statale'!K46=0,"",'CE statale'!K46)</f>
        <v>-3.3118053469510363E-2</v>
      </c>
      <c r="L46" s="332"/>
      <c r="M46" s="434">
        <f>IF('CE statale'!M46=0,"",'CE statale'!M46)</f>
        <v>109190.9</v>
      </c>
    </row>
    <row r="47" spans="1:13" s="110" customFormat="1">
      <c r="A47" s="332" t="s">
        <v>2507</v>
      </c>
      <c r="B47" s="371"/>
      <c r="C47" s="345"/>
      <c r="D47" s="372"/>
      <c r="E47" s="345" t="s">
        <v>4128</v>
      </c>
      <c r="F47" s="563" t="s">
        <v>2078</v>
      </c>
      <c r="G47" s="564"/>
      <c r="H47" s="348">
        <f>IF('CE statale'!H47=0,"",'CE statale'!H47)</f>
        <v>27870000</v>
      </c>
      <c r="I47" s="348">
        <f>IF('CE statale'!I47=0,"",'CE statale'!I47)</f>
        <v>28019500</v>
      </c>
      <c r="J47" s="349">
        <f>IF('CE statale'!J47=0,"",'CE statale'!J47)</f>
        <v>-149500</v>
      </c>
      <c r="K47" s="350">
        <f>IF('CE statale'!K47=0,"",'CE statale'!K47)</f>
        <v>-5.3355698709827088E-3</v>
      </c>
      <c r="L47" s="332"/>
      <c r="M47" s="434">
        <f>IF('CE statale'!M47=0,"",'CE statale'!M47)</f>
        <v>26568708.389999997</v>
      </c>
    </row>
    <row r="48" spans="1:13" s="110" customFormat="1">
      <c r="A48" s="332" t="s">
        <v>2371</v>
      </c>
      <c r="B48" s="371"/>
      <c r="C48" s="345"/>
      <c r="D48" s="372"/>
      <c r="E48" s="345" t="s">
        <v>4130</v>
      </c>
      <c r="F48" s="563" t="s">
        <v>2079</v>
      </c>
      <c r="G48" s="564"/>
      <c r="H48" s="348">
        <f>IF('CE statale'!H48=0,"",'CE statale'!H48)</f>
        <v>7431000</v>
      </c>
      <c r="I48" s="348">
        <f>IF('CE statale'!I48=0,"",'CE statale'!I48)</f>
        <v>7112000</v>
      </c>
      <c r="J48" s="349">
        <f>IF('CE statale'!J48=0,"",'CE statale'!J48)</f>
        <v>319000</v>
      </c>
      <c r="K48" s="350">
        <f>IF('CE statale'!K48=0,"",'CE statale'!K48)</f>
        <v>4.4853768278965131E-2</v>
      </c>
      <c r="L48" s="332"/>
      <c r="M48" s="434">
        <f>IF('CE statale'!M48=0,"",'CE statale'!M48)</f>
        <v>6700942.4399999995</v>
      </c>
    </row>
    <row r="49" spans="1:13" s="110" customFormat="1">
      <c r="A49" s="332" t="s">
        <v>2341</v>
      </c>
      <c r="B49" s="371"/>
      <c r="C49" s="345"/>
      <c r="D49" s="372"/>
      <c r="E49" s="345" t="s">
        <v>4132</v>
      </c>
      <c r="F49" s="563" t="s">
        <v>2080</v>
      </c>
      <c r="G49" s="564"/>
      <c r="H49" s="348">
        <f>IF('CE statale'!H49=0,"",'CE statale'!H49)</f>
        <v>46004000</v>
      </c>
      <c r="I49" s="348">
        <f>IF('CE statale'!I49=0,"",'CE statale'!I49)</f>
        <v>46004000</v>
      </c>
      <c r="J49" s="349" t="str">
        <f>IF('CE statale'!J49=0,"",'CE statale'!J49)</f>
        <v/>
      </c>
      <c r="K49" s="350" t="str">
        <f>IF('CE statale'!K49=0,"",'CE statale'!K49)</f>
        <v/>
      </c>
      <c r="L49" s="332"/>
      <c r="M49" s="434">
        <f>IF('CE statale'!M49=0,"",'CE statale'!M49)</f>
        <v>44846153.970000006</v>
      </c>
    </row>
    <row r="50" spans="1:13" s="135" customFormat="1" ht="30" customHeight="1">
      <c r="A50" s="332" t="s">
        <v>2429</v>
      </c>
      <c r="B50" s="371"/>
      <c r="C50" s="345"/>
      <c r="D50" s="372"/>
      <c r="E50" s="345" t="s">
        <v>4134</v>
      </c>
      <c r="F50" s="563" t="s">
        <v>2081</v>
      </c>
      <c r="G50" s="564"/>
      <c r="H50" s="348">
        <f>IF('CE statale'!H50=0,"",'CE statale'!H50)</f>
        <v>10031000</v>
      </c>
      <c r="I50" s="348">
        <f>IF('CE statale'!I50=0,"",'CE statale'!I50)</f>
        <v>10031000</v>
      </c>
      <c r="J50" s="349" t="str">
        <f>IF('CE statale'!J50=0,"",'CE statale'!J50)</f>
        <v/>
      </c>
      <c r="K50" s="350" t="str">
        <f>IF('CE statale'!K50=0,"",'CE statale'!K50)</f>
        <v/>
      </c>
      <c r="L50" s="332"/>
      <c r="M50" s="434">
        <f>IF('CE statale'!M50=0,"",'CE statale'!M50)</f>
        <v>9773862.7899999991</v>
      </c>
    </row>
    <row r="51" spans="1:13" s="110" customFormat="1" ht="30" customHeight="1">
      <c r="A51" s="332" t="s">
        <v>1754</v>
      </c>
      <c r="B51" s="371"/>
      <c r="C51" s="345"/>
      <c r="D51" s="372"/>
      <c r="E51" s="345" t="s">
        <v>4136</v>
      </c>
      <c r="F51" s="563" t="s">
        <v>2082</v>
      </c>
      <c r="G51" s="564"/>
      <c r="H51" s="348">
        <f>IF('CE statale'!H51=0,"",'CE statale'!H51)</f>
        <v>2717500</v>
      </c>
      <c r="I51" s="348">
        <f>IF('CE statale'!I51=0,"",'CE statale'!I51)</f>
        <v>2616500</v>
      </c>
      <c r="J51" s="349">
        <f>IF('CE statale'!J51=0,"",'CE statale'!J51)</f>
        <v>101000</v>
      </c>
      <c r="K51" s="350">
        <f>IF('CE statale'!K51=0,"",'CE statale'!K51)</f>
        <v>3.8601184788840052E-2</v>
      </c>
      <c r="L51" s="332"/>
      <c r="M51" s="434">
        <f>IF('CE statale'!M51=0,"",'CE statale'!M51)</f>
        <v>2364465.21</v>
      </c>
    </row>
    <row r="52" spans="1:13" s="110" customFormat="1">
      <c r="A52" s="332" t="s">
        <v>4138</v>
      </c>
      <c r="B52" s="371"/>
      <c r="C52" s="345"/>
      <c r="D52" s="372"/>
      <c r="E52" s="345" t="s">
        <v>4139</v>
      </c>
      <c r="F52" s="563" t="s">
        <v>2083</v>
      </c>
      <c r="G52" s="564"/>
      <c r="H52" s="348">
        <f>IF('CE statale'!H52=0,"",'CE statale'!H52)</f>
        <v>665000</v>
      </c>
      <c r="I52" s="348">
        <f>IF('CE statale'!I52=0,"",'CE statale'!I52)</f>
        <v>665000</v>
      </c>
      <c r="J52" s="349" t="str">
        <f>IF('CE statale'!J52=0,"",'CE statale'!J52)</f>
        <v/>
      </c>
      <c r="K52" s="350" t="str">
        <f>IF('CE statale'!K52=0,"",'CE statale'!K52)</f>
        <v/>
      </c>
      <c r="L52" s="332"/>
      <c r="M52" s="434">
        <f>IF('CE statale'!M52=0,"",'CE statale'!M52)</f>
        <v>733456.48</v>
      </c>
    </row>
    <row r="53" spans="1:13" s="110" customFormat="1">
      <c r="A53" s="332" t="s">
        <v>4141</v>
      </c>
      <c r="B53" s="371"/>
      <c r="C53" s="345"/>
      <c r="D53" s="372"/>
      <c r="E53" s="345" t="s">
        <v>4142</v>
      </c>
      <c r="F53" s="563" t="s">
        <v>2084</v>
      </c>
      <c r="G53" s="564"/>
      <c r="H53" s="348">
        <f>IF('CE statale'!H53=0,"",'CE statale'!H53)</f>
        <v>32615000</v>
      </c>
      <c r="I53" s="348">
        <f>IF('CE statale'!I53=0,"",'CE statale'!I53)</f>
        <v>31981000</v>
      </c>
      <c r="J53" s="349">
        <f>IF('CE statale'!J53=0,"",'CE statale'!J53)</f>
        <v>634000</v>
      </c>
      <c r="K53" s="350">
        <f>IF('CE statale'!K53=0,"",'CE statale'!K53)</f>
        <v>1.9824270660704794E-2</v>
      </c>
      <c r="L53" s="332"/>
      <c r="M53" s="434">
        <f>IF('CE statale'!M53=0,"",'CE statale'!M53)</f>
        <v>30673934.949999999</v>
      </c>
    </row>
    <row r="54" spans="1:13" s="110" customFormat="1">
      <c r="A54" s="332" t="s">
        <v>4144</v>
      </c>
      <c r="B54" s="371"/>
      <c r="C54" s="345"/>
      <c r="D54" s="372"/>
      <c r="E54" s="345" t="s">
        <v>4145</v>
      </c>
      <c r="F54" s="563" t="s">
        <v>2085</v>
      </c>
      <c r="G54" s="564"/>
      <c r="H54" s="348">
        <f>IF('CE statale'!H54=0,"",'CE statale'!H54)</f>
        <v>52087000</v>
      </c>
      <c r="I54" s="348">
        <f>IF('CE statale'!I54=0,"",'CE statale'!I54)</f>
        <v>50899000</v>
      </c>
      <c r="J54" s="349">
        <f>IF('CE statale'!J54=0,"",'CE statale'!J54)</f>
        <v>1188000</v>
      </c>
      <c r="K54" s="350">
        <f>IF('CE statale'!K54=0,"",'CE statale'!K54)</f>
        <v>2.3340340674669443E-2</v>
      </c>
      <c r="L54" s="332"/>
      <c r="M54" s="434">
        <f>IF('CE statale'!M54=0,"",'CE statale'!M54)</f>
        <v>46107492.82</v>
      </c>
    </row>
    <row r="55" spans="1:13" s="110" customFormat="1" ht="30" customHeight="1">
      <c r="A55" s="332" t="s">
        <v>4147</v>
      </c>
      <c r="B55" s="371"/>
      <c r="C55" s="345"/>
      <c r="D55" s="372"/>
      <c r="E55" s="345" t="s">
        <v>4148</v>
      </c>
      <c r="F55" s="563" t="s">
        <v>2086</v>
      </c>
      <c r="G55" s="564"/>
      <c r="H55" s="348">
        <f>IF('CE statale'!H55=0,"",'CE statale'!H55)</f>
        <v>2305000</v>
      </c>
      <c r="I55" s="348">
        <f>IF('CE statale'!I55=0,"",'CE statale'!I55)</f>
        <v>2276000</v>
      </c>
      <c r="J55" s="349">
        <f>IF('CE statale'!J55=0,"",'CE statale'!J55)</f>
        <v>29000</v>
      </c>
      <c r="K55" s="350">
        <f>IF('CE statale'!K55=0,"",'CE statale'!K55)</f>
        <v>1.2741652021089631E-2</v>
      </c>
      <c r="L55" s="332"/>
      <c r="M55" s="434">
        <f>IF('CE statale'!M55=0,"",'CE statale'!M55)</f>
        <v>2082464.34</v>
      </c>
    </row>
    <row r="56" spans="1:13" s="110" customFormat="1">
      <c r="A56" s="332" t="s">
        <v>4149</v>
      </c>
      <c r="B56" s="371"/>
      <c r="C56" s="345"/>
      <c r="D56" s="372"/>
      <c r="E56" s="345" t="s">
        <v>4150</v>
      </c>
      <c r="F56" s="563" t="s">
        <v>2087</v>
      </c>
      <c r="G56" s="564"/>
      <c r="H56" s="348">
        <f>IF('CE statale'!H56=0,"",'CE statale'!H56)</f>
        <v>6662700</v>
      </c>
      <c r="I56" s="348">
        <f>IF('CE statale'!I56=0,"",'CE statale'!I56)</f>
        <v>6659700</v>
      </c>
      <c r="J56" s="349">
        <f>IF('CE statale'!J56=0,"",'CE statale'!J56)</f>
        <v>3000</v>
      </c>
      <c r="K56" s="350">
        <f>IF('CE statale'!K56=0,"",'CE statale'!K56)</f>
        <v>4.5047074192531195E-4</v>
      </c>
      <c r="L56" s="332"/>
      <c r="M56" s="434">
        <f>IF('CE statale'!M56=0,"",'CE statale'!M56)</f>
        <v>6784352.0599999996</v>
      </c>
    </row>
    <row r="57" spans="1:13" s="110" customFormat="1" ht="30" customHeight="1">
      <c r="A57" s="332" t="s">
        <v>4152</v>
      </c>
      <c r="B57" s="371"/>
      <c r="C57" s="373"/>
      <c r="D57" s="374"/>
      <c r="E57" s="345" t="s">
        <v>4153</v>
      </c>
      <c r="F57" s="563" t="s">
        <v>2088</v>
      </c>
      <c r="G57" s="564"/>
      <c r="H57" s="348">
        <f>IF('CE statale'!H57=0,"",'CE statale'!H57)</f>
        <v>3047300</v>
      </c>
      <c r="I57" s="348">
        <f>IF('CE statale'!I57=0,"",'CE statale'!I57)</f>
        <v>3005410.17</v>
      </c>
      <c r="J57" s="349">
        <f>IF('CE statale'!J57=0,"",'CE statale'!J57)</f>
        <v>41889.830000000075</v>
      </c>
      <c r="K57" s="350">
        <f>IF('CE statale'!K57=0,"",'CE statale'!K57)</f>
        <v>1.3938140762996112E-2</v>
      </c>
      <c r="L57" s="332"/>
      <c r="M57" s="434">
        <f>IF('CE statale'!M57=0,"",'CE statale'!M57)</f>
        <v>2070018.1299999997</v>
      </c>
    </row>
    <row r="58" spans="1:13" s="110" customFormat="1" ht="30" customHeight="1">
      <c r="A58" s="332" t="s">
        <v>3346</v>
      </c>
      <c r="B58" s="371"/>
      <c r="C58" s="373"/>
      <c r="D58" s="374"/>
      <c r="E58" s="345" t="s">
        <v>3347</v>
      </c>
      <c r="F58" s="563" t="s">
        <v>2089</v>
      </c>
      <c r="G58" s="564"/>
      <c r="H58" s="348">
        <f>IF('CE statale'!H58=0,"",'CE statale'!H58)</f>
        <v>27514000</v>
      </c>
      <c r="I58" s="348">
        <f>IF('CE statale'!I58=0,"",'CE statale'!I58)</f>
        <v>28548000</v>
      </c>
      <c r="J58" s="349">
        <f>IF('CE statale'!J58=0,"",'CE statale'!J58)</f>
        <v>-1034000</v>
      </c>
      <c r="K58" s="350">
        <f>IF('CE statale'!K58=0,"",'CE statale'!K58)</f>
        <v>-3.6219700154126386E-2</v>
      </c>
      <c r="L58" s="332"/>
      <c r="M58" s="434">
        <f>IF('CE statale'!M58=0,"",'CE statale'!M58)</f>
        <v>27929416.239999995</v>
      </c>
    </row>
    <row r="59" spans="1:13" s="110" customFormat="1">
      <c r="A59" s="332" t="s">
        <v>3349</v>
      </c>
      <c r="B59" s="371"/>
      <c r="C59" s="373"/>
      <c r="D59" s="374"/>
      <c r="E59" s="345" t="s">
        <v>3350</v>
      </c>
      <c r="F59" s="563" t="s">
        <v>2090</v>
      </c>
      <c r="G59" s="564"/>
      <c r="H59" s="348" t="str">
        <f>IF('CE statale'!H59=0,"",'CE statale'!H59)</f>
        <v/>
      </c>
      <c r="I59" s="348" t="str">
        <f>IF('CE statale'!I59=0,"",'CE statale'!I59)</f>
        <v/>
      </c>
      <c r="J59" s="349" t="str">
        <f>IF('CE statale'!J59=0,"",'CE statale'!J59)</f>
        <v/>
      </c>
      <c r="K59" s="350" t="str">
        <f>IF('CE statale'!K59=0,"",'CE statale'!K59)</f>
        <v xml:space="preserve">-    </v>
      </c>
      <c r="L59" s="332"/>
      <c r="M59" s="434" t="str">
        <f>IF('CE statale'!M59=0,"",'CE statale'!M59)</f>
        <v/>
      </c>
    </row>
    <row r="60" spans="1:13" s="110" customFormat="1">
      <c r="A60" s="332"/>
      <c r="B60" s="371"/>
      <c r="C60" s="339" t="s">
        <v>3338</v>
      </c>
      <c r="D60" s="558" t="s">
        <v>2091</v>
      </c>
      <c r="E60" s="558"/>
      <c r="F60" s="558"/>
      <c r="G60" s="559"/>
      <c r="H60" s="340">
        <f>IF('CE statale'!H60=0,"",'CE statale'!H60)</f>
        <v>65645850</v>
      </c>
      <c r="I60" s="340">
        <f>IF('CE statale'!I60=0,"",'CE statale'!I60)</f>
        <v>63252125.219999999</v>
      </c>
      <c r="J60" s="341">
        <f>IF('CE statale'!J60=0,"",'CE statale'!J60)</f>
        <v>2393724.7800000012</v>
      </c>
      <c r="K60" s="342">
        <f>IF('CE statale'!K60=0,"",'CE statale'!K60)</f>
        <v>3.7844179490796263E-2</v>
      </c>
      <c r="L60" s="332"/>
      <c r="M60" s="433">
        <f>IF('CE statale'!M60=0,"",'CE statale'!M60)</f>
        <v>60810245.629999995</v>
      </c>
    </row>
    <row r="61" spans="1:13" s="110" customFormat="1">
      <c r="A61" s="332" t="s">
        <v>3353</v>
      </c>
      <c r="B61" s="371"/>
      <c r="C61" s="339"/>
      <c r="D61" s="375"/>
      <c r="E61" s="345" t="s">
        <v>3328</v>
      </c>
      <c r="F61" s="563" t="s">
        <v>2092</v>
      </c>
      <c r="G61" s="564"/>
      <c r="H61" s="348">
        <f>IF('CE statale'!H61=0,"",'CE statale'!H61)</f>
        <v>62172050</v>
      </c>
      <c r="I61" s="348">
        <f>IF('CE statale'!I61=0,"",'CE statale'!I61)</f>
        <v>59836300</v>
      </c>
      <c r="J61" s="349">
        <f>IF('CE statale'!J61=0,"",'CE statale'!J61)</f>
        <v>2335750</v>
      </c>
      <c r="K61" s="350">
        <f>IF('CE statale'!K61=0,"",'CE statale'!K61)</f>
        <v>3.9035668983543437E-2</v>
      </c>
      <c r="L61" s="332"/>
      <c r="M61" s="434">
        <f>IF('CE statale'!M61=0,"",'CE statale'!M61)</f>
        <v>57666460.289999992</v>
      </c>
    </row>
    <row r="62" spans="1:13" s="110" customFormat="1" ht="30" customHeight="1">
      <c r="A62" s="332" t="s">
        <v>3355</v>
      </c>
      <c r="B62" s="371"/>
      <c r="C62" s="376"/>
      <c r="D62" s="345"/>
      <c r="E62" s="345" t="s">
        <v>3330</v>
      </c>
      <c r="F62" s="563" t="s">
        <v>2093</v>
      </c>
      <c r="G62" s="564"/>
      <c r="H62" s="348">
        <f>IF('CE statale'!H62=0,"",'CE statale'!H62)</f>
        <v>291000</v>
      </c>
      <c r="I62" s="348">
        <f>IF('CE statale'!I62=0,"",'CE statale'!I62)</f>
        <v>239025.22</v>
      </c>
      <c r="J62" s="349">
        <f>IF('CE statale'!J62=0,"",'CE statale'!J62)</f>
        <v>51974.78</v>
      </c>
      <c r="K62" s="350">
        <f>IF('CE statale'!K62=0,"",'CE statale'!K62)</f>
        <v>0.21744475331933591</v>
      </c>
      <c r="L62" s="332"/>
      <c r="M62" s="434">
        <f>IF('CE statale'!M62=0,"",'CE statale'!M62)</f>
        <v>213765.02999999997</v>
      </c>
    </row>
    <row r="63" spans="1:13" s="110" customFormat="1">
      <c r="A63" s="332" t="s">
        <v>3357</v>
      </c>
      <c r="B63" s="371"/>
      <c r="C63" s="376"/>
      <c r="D63" s="345"/>
      <c r="E63" s="345" t="s">
        <v>4087</v>
      </c>
      <c r="F63" s="563" t="s">
        <v>2094</v>
      </c>
      <c r="G63" s="564"/>
      <c r="H63" s="348">
        <f>IF('CE statale'!H63=0,"",'CE statale'!H63)</f>
        <v>3182800</v>
      </c>
      <c r="I63" s="348">
        <f>IF('CE statale'!I63=0,"",'CE statale'!I63)</f>
        <v>3176800</v>
      </c>
      <c r="J63" s="349">
        <f>IF('CE statale'!J63=0,"",'CE statale'!J63)</f>
        <v>6000</v>
      </c>
      <c r="K63" s="350">
        <f>IF('CE statale'!K63=0,"",'CE statale'!K63)</f>
        <v>1.8886930244270965E-3</v>
      </c>
      <c r="L63" s="332"/>
      <c r="M63" s="434">
        <f>IF('CE statale'!M63=0,"",'CE statale'!M63)</f>
        <v>2930020.3099999996</v>
      </c>
    </row>
    <row r="64" spans="1:13" s="110" customFormat="1">
      <c r="A64" s="332" t="s">
        <v>3359</v>
      </c>
      <c r="B64" s="371"/>
      <c r="C64" s="339" t="s">
        <v>3341</v>
      </c>
      <c r="D64" s="558" t="s">
        <v>2095</v>
      </c>
      <c r="E64" s="558"/>
      <c r="F64" s="558"/>
      <c r="G64" s="559"/>
      <c r="H64" s="340">
        <f>IF('CE statale'!H64=0,"",'CE statale'!H64)</f>
        <v>24304000</v>
      </c>
      <c r="I64" s="340">
        <f>IF('CE statale'!I64=0,"",'CE statale'!I64)</f>
        <v>23613000</v>
      </c>
      <c r="J64" s="341">
        <f>IF('CE statale'!J64=0,"",'CE statale'!J64)</f>
        <v>691000</v>
      </c>
      <c r="K64" s="342">
        <f>IF('CE statale'!K64=0,"",'CE statale'!K64)</f>
        <v>2.9263541269639606E-2</v>
      </c>
      <c r="L64" s="332"/>
      <c r="M64" s="433">
        <f>IF('CE statale'!M64=0,"",'CE statale'!M64)</f>
        <v>22686503.809999999</v>
      </c>
    </row>
    <row r="65" spans="1:13" s="134" customFormat="1">
      <c r="A65" s="332" t="s">
        <v>3176</v>
      </c>
      <c r="B65" s="371"/>
      <c r="C65" s="339" t="s">
        <v>4082</v>
      </c>
      <c r="D65" s="558" t="s">
        <v>1834</v>
      </c>
      <c r="E65" s="558"/>
      <c r="F65" s="558"/>
      <c r="G65" s="559"/>
      <c r="H65" s="340">
        <f>IF('CE statale'!H65=0,"",'CE statale'!H65)</f>
        <v>9383300</v>
      </c>
      <c r="I65" s="340">
        <f>IF('CE statale'!I65=0,"",'CE statale'!I65)</f>
        <v>9218000</v>
      </c>
      <c r="J65" s="341">
        <f>IF('CE statale'!J65=0,"",'CE statale'!J65)</f>
        <v>165300</v>
      </c>
      <c r="K65" s="342">
        <f>IF('CE statale'!K65=0,"",'CE statale'!K65)</f>
        <v>1.7932306357127361E-2</v>
      </c>
      <c r="L65" s="337"/>
      <c r="M65" s="433">
        <f>IF('CE statale'!M65=0,"",'CE statale'!M65)</f>
        <v>8788599.1799999997</v>
      </c>
    </row>
    <row r="66" spans="1:13" s="134" customFormat="1">
      <c r="A66" s="332"/>
      <c r="B66" s="371"/>
      <c r="C66" s="339" t="s">
        <v>4085</v>
      </c>
      <c r="D66" s="558" t="s">
        <v>1836</v>
      </c>
      <c r="E66" s="558"/>
      <c r="F66" s="558"/>
      <c r="G66" s="559"/>
      <c r="H66" s="340">
        <f>IF('CE statale'!H66=0,"",'CE statale'!H66)</f>
        <v>624842800</v>
      </c>
      <c r="I66" s="340">
        <f>IF('CE statale'!I66=0,"",'CE statale'!I66)</f>
        <v>624067488.50999999</v>
      </c>
      <c r="J66" s="341">
        <f>IF('CE statale'!J66=0,"",'CE statale'!J66)</f>
        <v>775311.49000000954</v>
      </c>
      <c r="K66" s="342">
        <f>IF('CE statale'!K66=0,"",'CE statale'!K66)</f>
        <v>1.2423519960174725E-3</v>
      </c>
      <c r="L66" s="337"/>
      <c r="M66" s="433">
        <f>IF('CE statale'!M66=0,"",'CE statale'!M66)</f>
        <v>599396720.31000006</v>
      </c>
    </row>
    <row r="67" spans="1:13" s="110" customFormat="1">
      <c r="A67" s="332" t="s">
        <v>1266</v>
      </c>
      <c r="B67" s="371"/>
      <c r="C67" s="345"/>
      <c r="D67" s="377"/>
      <c r="E67" s="345" t="s">
        <v>3328</v>
      </c>
      <c r="F67" s="563" t="s">
        <v>2096</v>
      </c>
      <c r="G67" s="564"/>
      <c r="H67" s="348">
        <f>IF('CE statale'!H67=0,"",'CE statale'!H67)</f>
        <v>211657530</v>
      </c>
      <c r="I67" s="348">
        <f>IF('CE statale'!I67=0,"",'CE statale'!I67)</f>
        <v>215393910</v>
      </c>
      <c r="J67" s="349">
        <f>IF('CE statale'!J67=0,"",'CE statale'!J67)</f>
        <v>-3736380</v>
      </c>
      <c r="K67" s="350">
        <f>IF('CE statale'!K67=0,"",'CE statale'!K67)</f>
        <v>-1.7346729998076547E-2</v>
      </c>
      <c r="L67" s="332"/>
      <c r="M67" s="434">
        <f>IF('CE statale'!M67=0,"",'CE statale'!M67)</f>
        <v>204496187.44000006</v>
      </c>
    </row>
    <row r="68" spans="1:13" s="110" customFormat="1">
      <c r="A68" s="332" t="s">
        <v>1289</v>
      </c>
      <c r="B68" s="371"/>
      <c r="C68" s="345"/>
      <c r="D68" s="377"/>
      <c r="E68" s="345" t="s">
        <v>3330</v>
      </c>
      <c r="F68" s="563" t="s">
        <v>2097</v>
      </c>
      <c r="G68" s="564"/>
      <c r="H68" s="348">
        <f>IF('CE statale'!H68=0,"",'CE statale'!H68)</f>
        <v>29596940</v>
      </c>
      <c r="I68" s="348">
        <f>IF('CE statale'!I68=0,"",'CE statale'!I68)</f>
        <v>29753290</v>
      </c>
      <c r="J68" s="349">
        <f>IF('CE statale'!J68=0,"",'CE statale'!J68)</f>
        <v>-156350</v>
      </c>
      <c r="K68" s="350">
        <f>IF('CE statale'!K68=0,"",'CE statale'!K68)</f>
        <v>-5.2548810568511916E-3</v>
      </c>
      <c r="L68" s="332"/>
      <c r="M68" s="434">
        <f>IF('CE statale'!M68=0,"",'CE statale'!M68)</f>
        <v>28076702.860000007</v>
      </c>
    </row>
    <row r="69" spans="1:13" s="110" customFormat="1">
      <c r="A69" s="332" t="s">
        <v>1321</v>
      </c>
      <c r="B69" s="371"/>
      <c r="C69" s="345"/>
      <c r="D69" s="377"/>
      <c r="E69" s="345" t="s">
        <v>4087</v>
      </c>
      <c r="F69" s="563" t="s">
        <v>2825</v>
      </c>
      <c r="G69" s="564"/>
      <c r="H69" s="348">
        <f>IF('CE statale'!H69=0,"",'CE statale'!H69)</f>
        <v>244126610</v>
      </c>
      <c r="I69" s="348">
        <f>IF('CE statale'!I69=0,"",'CE statale'!I69)</f>
        <v>241049810</v>
      </c>
      <c r="J69" s="349">
        <f>IF('CE statale'!J69=0,"",'CE statale'!J69)</f>
        <v>3076800</v>
      </c>
      <c r="K69" s="350">
        <f>IF('CE statale'!K69=0,"",'CE statale'!K69)</f>
        <v>1.2764166874887808E-2</v>
      </c>
      <c r="L69" s="332"/>
      <c r="M69" s="434">
        <f>IF('CE statale'!M69=0,"",'CE statale'!M69)</f>
        <v>232143983.56</v>
      </c>
    </row>
    <row r="70" spans="1:13" s="110" customFormat="1">
      <c r="A70" s="332" t="s">
        <v>280</v>
      </c>
      <c r="B70" s="371"/>
      <c r="C70" s="345"/>
      <c r="D70" s="377"/>
      <c r="E70" s="345" t="s">
        <v>4095</v>
      </c>
      <c r="F70" s="563" t="s">
        <v>2826</v>
      </c>
      <c r="G70" s="564"/>
      <c r="H70" s="348">
        <f>IF('CE statale'!H70=0,"",'CE statale'!H70)</f>
        <v>9178320</v>
      </c>
      <c r="I70" s="348">
        <f>IF('CE statale'!I70=0,"",'CE statale'!I70)</f>
        <v>9039660</v>
      </c>
      <c r="J70" s="349">
        <f>IF('CE statale'!J70=0,"",'CE statale'!J70)</f>
        <v>138660</v>
      </c>
      <c r="K70" s="350">
        <f>IF('CE statale'!K70=0,"",'CE statale'!K70)</f>
        <v>1.5339072487239565E-2</v>
      </c>
      <c r="L70" s="332"/>
      <c r="M70" s="434">
        <f>IF('CE statale'!M70=0,"",'CE statale'!M70)</f>
        <v>8341142.5699999994</v>
      </c>
    </row>
    <row r="71" spans="1:13" s="110" customFormat="1">
      <c r="A71" s="332" t="s">
        <v>3365</v>
      </c>
      <c r="B71" s="371"/>
      <c r="C71" s="345"/>
      <c r="D71" s="377"/>
      <c r="E71" s="345" t="s">
        <v>4128</v>
      </c>
      <c r="F71" s="563" t="s">
        <v>2827</v>
      </c>
      <c r="G71" s="564"/>
      <c r="H71" s="348">
        <f>IF('CE statale'!H71=0,"",'CE statale'!H71)</f>
        <v>130283400</v>
      </c>
      <c r="I71" s="348">
        <f>IF('CE statale'!I71=0,"",'CE statale'!I71)</f>
        <v>128830818.50999999</v>
      </c>
      <c r="J71" s="349">
        <f>IF('CE statale'!J71=0,"",'CE statale'!J71)</f>
        <v>1452581.4900000095</v>
      </c>
      <c r="K71" s="350">
        <f>IF('CE statale'!K71=0,"",'CE statale'!K71)</f>
        <v>1.1275108757360403E-2</v>
      </c>
      <c r="L71" s="332"/>
      <c r="M71" s="434">
        <f>IF('CE statale'!M71=0,"",'CE statale'!M71)</f>
        <v>126338703.88000003</v>
      </c>
    </row>
    <row r="72" spans="1:13" s="110" customFormat="1">
      <c r="A72" s="332" t="s">
        <v>268</v>
      </c>
      <c r="B72" s="371"/>
      <c r="C72" s="339" t="s">
        <v>4112</v>
      </c>
      <c r="D72" s="558" t="s">
        <v>2828</v>
      </c>
      <c r="E72" s="558"/>
      <c r="F72" s="558"/>
      <c r="G72" s="559"/>
      <c r="H72" s="340">
        <f>IF('CE statale'!H72=0,"",'CE statale'!H72)</f>
        <v>3518500</v>
      </c>
      <c r="I72" s="340">
        <f>IF('CE statale'!I72=0,"",'CE statale'!I72)</f>
        <v>3504872.3</v>
      </c>
      <c r="J72" s="341">
        <f>IF('CE statale'!J72=0,"",'CE statale'!J72)</f>
        <v>13627.700000000186</v>
      </c>
      <c r="K72" s="342">
        <f>IF('CE statale'!K72=0,"",'CE statale'!K72)</f>
        <v>3.8882158417013332E-3</v>
      </c>
      <c r="L72" s="332"/>
      <c r="M72" s="433">
        <f>IF('CE statale'!M72=0,"",'CE statale'!M72)</f>
        <v>2955468.91</v>
      </c>
    </row>
    <row r="73" spans="1:13" s="134" customFormat="1">
      <c r="A73" s="332"/>
      <c r="B73" s="371"/>
      <c r="C73" s="339" t="s">
        <v>4115</v>
      </c>
      <c r="D73" s="558" t="s">
        <v>1233</v>
      </c>
      <c r="E73" s="558"/>
      <c r="F73" s="558"/>
      <c r="G73" s="559"/>
      <c r="H73" s="340">
        <f>IF('CE statale'!H73=0,"",'CE statale'!H73)</f>
        <v>23349000</v>
      </c>
      <c r="I73" s="340">
        <f>IF('CE statale'!I73=0,"",'CE statale'!I73)</f>
        <v>23349765.93</v>
      </c>
      <c r="J73" s="341">
        <f>IF('CE statale'!J73=0,"",'CE statale'!J73)</f>
        <v>-765.92999999970198</v>
      </c>
      <c r="K73" s="342">
        <f>IF('CE statale'!K73=0,"",'CE statale'!K73)</f>
        <v>-3.2802470153057418E-5</v>
      </c>
      <c r="L73" s="337"/>
      <c r="M73" s="433">
        <f>IF('CE statale'!M73=0,"",'CE statale'!M73)</f>
        <v>23349765.93</v>
      </c>
    </row>
    <row r="74" spans="1:13" s="110" customFormat="1">
      <c r="A74" s="332" t="s">
        <v>3368</v>
      </c>
      <c r="B74" s="371"/>
      <c r="C74" s="345"/>
      <c r="D74" s="377"/>
      <c r="E74" s="345" t="s">
        <v>3328</v>
      </c>
      <c r="F74" s="563" t="s">
        <v>2829</v>
      </c>
      <c r="G74" s="564"/>
      <c r="H74" s="348">
        <f>IF('CE statale'!H74=0,"",'CE statale'!H74)</f>
        <v>9834000</v>
      </c>
      <c r="I74" s="348">
        <f>IF('CE statale'!I74=0,"",'CE statale'!I74)</f>
        <v>9834797.4199999999</v>
      </c>
      <c r="J74" s="349">
        <f>IF('CE statale'!J74=0,"",'CE statale'!J74)</f>
        <v>-797.41999999992549</v>
      </c>
      <c r="K74" s="350">
        <f>IF('CE statale'!K74=0,"",'CE statale'!K74)</f>
        <v>-8.1081487085671512E-5</v>
      </c>
      <c r="L74" s="332"/>
      <c r="M74" s="434">
        <f>IF('CE statale'!M74=0,"",'CE statale'!M74)</f>
        <v>9834797.4199999999</v>
      </c>
    </row>
    <row r="75" spans="1:13" s="134" customFormat="1">
      <c r="A75" s="332" t="s">
        <v>3370</v>
      </c>
      <c r="B75" s="363"/>
      <c r="C75" s="339"/>
      <c r="D75" s="379"/>
      <c r="E75" s="345" t="s">
        <v>3330</v>
      </c>
      <c r="F75" s="563" t="s">
        <v>2830</v>
      </c>
      <c r="G75" s="564"/>
      <c r="H75" s="340" t="str">
        <f>IF('CE statale'!H75=0,"",'CE statale'!H75)</f>
        <v/>
      </c>
      <c r="I75" s="340" t="str">
        <f>IF('CE statale'!I75=0,"",'CE statale'!I75)</f>
        <v/>
      </c>
      <c r="J75" s="341" t="str">
        <f>IF('CE statale'!J75=0,"",'CE statale'!J75)</f>
        <v/>
      </c>
      <c r="K75" s="342" t="str">
        <f>IF('CE statale'!K75=0,"",'CE statale'!K75)</f>
        <v xml:space="preserve">-    </v>
      </c>
      <c r="L75" s="337"/>
      <c r="M75" s="433" t="str">
        <f>IF('CE statale'!M75=0,"",'CE statale'!M75)</f>
        <v/>
      </c>
    </row>
    <row r="76" spans="1:13" s="134" customFormat="1">
      <c r="A76" s="332" t="s">
        <v>3372</v>
      </c>
      <c r="B76" s="363"/>
      <c r="C76" s="339"/>
      <c r="D76" s="379"/>
      <c r="E76" s="345" t="s">
        <v>4087</v>
      </c>
      <c r="F76" s="563" t="s">
        <v>2831</v>
      </c>
      <c r="G76" s="564"/>
      <c r="H76" s="348">
        <f>IF('CE statale'!H76=0,"",'CE statale'!H76)</f>
        <v>13515000</v>
      </c>
      <c r="I76" s="348">
        <f>IF('CE statale'!I76=0,"",'CE statale'!I76)</f>
        <v>13514968.510000002</v>
      </c>
      <c r="J76" s="349">
        <f>IF('CE statale'!J76=0,"",'CE statale'!J76)</f>
        <v>31.489999998360872</v>
      </c>
      <c r="K76" s="350">
        <f>IF('CE statale'!K76=0,"",'CE statale'!K76)</f>
        <v>2.3300091284016518E-6</v>
      </c>
      <c r="L76" s="337"/>
      <c r="M76" s="434">
        <f>IF('CE statale'!M76=0,"",'CE statale'!M76)</f>
        <v>13514968.510000002</v>
      </c>
    </row>
    <row r="77" spans="1:13" s="134" customFormat="1">
      <c r="A77" s="332" t="s">
        <v>1335</v>
      </c>
      <c r="B77" s="363"/>
      <c r="C77" s="339" t="s">
        <v>4118</v>
      </c>
      <c r="D77" s="558" t="s">
        <v>2832</v>
      </c>
      <c r="E77" s="558"/>
      <c r="F77" s="558"/>
      <c r="G77" s="559"/>
      <c r="H77" s="340">
        <f>IF('CE statale'!H77=0,"",'CE statale'!H77)</f>
        <v>1050000</v>
      </c>
      <c r="I77" s="340">
        <f>IF('CE statale'!I77=0,"",'CE statale'!I77)</f>
        <v>1050000</v>
      </c>
      <c r="J77" s="341" t="str">
        <f>IF('CE statale'!J77=0,"",'CE statale'!J77)</f>
        <v/>
      </c>
      <c r="K77" s="342" t="str">
        <f>IF('CE statale'!K77=0,"",'CE statale'!K77)</f>
        <v/>
      </c>
      <c r="L77" s="337"/>
      <c r="M77" s="433">
        <f>IF('CE statale'!M77=0,"",'CE statale'!M77)</f>
        <v>1049952.97</v>
      </c>
    </row>
    <row r="78" spans="1:13" s="134" customFormat="1">
      <c r="A78" s="332"/>
      <c r="B78" s="363"/>
      <c r="C78" s="339" t="s">
        <v>3374</v>
      </c>
      <c r="D78" s="558" t="s">
        <v>1838</v>
      </c>
      <c r="E78" s="558"/>
      <c r="F78" s="558"/>
      <c r="G78" s="559"/>
      <c r="H78" s="340">
        <f>IF('CE statale'!H78=0,"",'CE statale'!H78)</f>
        <v>155000</v>
      </c>
      <c r="I78" s="340">
        <f>IF('CE statale'!I78=0,"",'CE statale'!I78)</f>
        <v>155000</v>
      </c>
      <c r="J78" s="341" t="str">
        <f>IF('CE statale'!J78=0,"",'CE statale'!J78)</f>
        <v/>
      </c>
      <c r="K78" s="342" t="str">
        <f>IF('CE statale'!K78=0,"",'CE statale'!K78)</f>
        <v/>
      </c>
      <c r="L78" s="337"/>
      <c r="M78" s="433">
        <f>IF('CE statale'!M78=0,"",'CE statale'!M78)</f>
        <v>-1060294.6000000001</v>
      </c>
    </row>
    <row r="79" spans="1:13" s="110" customFormat="1">
      <c r="A79" s="332" t="s">
        <v>3375</v>
      </c>
      <c r="B79" s="380"/>
      <c r="C79" s="373"/>
      <c r="D79" s="377"/>
      <c r="E79" s="345" t="s">
        <v>3328</v>
      </c>
      <c r="F79" s="563" t="s">
        <v>2833</v>
      </c>
      <c r="G79" s="564"/>
      <c r="H79" s="348">
        <f>IF('CE statale'!H79=0,"",'CE statale'!H79)</f>
        <v>110000</v>
      </c>
      <c r="I79" s="348">
        <f>IF('CE statale'!I79=0,"",'CE statale'!I79)</f>
        <v>110000</v>
      </c>
      <c r="J79" s="349" t="str">
        <f>IF('CE statale'!J79=0,"",'CE statale'!J79)</f>
        <v/>
      </c>
      <c r="K79" s="350" t="str">
        <f>IF('CE statale'!K79=0,"",'CE statale'!K79)</f>
        <v/>
      </c>
      <c r="L79" s="332"/>
      <c r="M79" s="434">
        <f>IF('CE statale'!M79=0,"",'CE statale'!M79)</f>
        <v>-998908.29</v>
      </c>
    </row>
    <row r="80" spans="1:13" s="110" customFormat="1">
      <c r="A80" s="332" t="s">
        <v>3377</v>
      </c>
      <c r="B80" s="380"/>
      <c r="C80" s="373"/>
      <c r="D80" s="377"/>
      <c r="E80" s="345" t="s">
        <v>3330</v>
      </c>
      <c r="F80" s="563" t="s">
        <v>2834</v>
      </c>
      <c r="G80" s="564"/>
      <c r="H80" s="348">
        <f>IF('CE statale'!H80=0,"",'CE statale'!H80)</f>
        <v>45000</v>
      </c>
      <c r="I80" s="348">
        <f>IF('CE statale'!I80=0,"",'CE statale'!I80)</f>
        <v>45000</v>
      </c>
      <c r="J80" s="349" t="str">
        <f>IF('CE statale'!J80=0,"",'CE statale'!J80)</f>
        <v/>
      </c>
      <c r="K80" s="350" t="str">
        <f>IF('CE statale'!K80=0,"",'CE statale'!K80)</f>
        <v/>
      </c>
      <c r="L80" s="332"/>
      <c r="M80" s="434">
        <f>IF('CE statale'!M80=0,"",'CE statale'!M80)</f>
        <v>-61386.31</v>
      </c>
    </row>
    <row r="81" spans="1:13" s="134" customFormat="1">
      <c r="A81" s="332"/>
      <c r="B81" s="380"/>
      <c r="C81" s="339" t="s">
        <v>3379</v>
      </c>
      <c r="D81" s="558" t="s">
        <v>2835</v>
      </c>
      <c r="E81" s="558"/>
      <c r="F81" s="558"/>
      <c r="G81" s="559"/>
      <c r="H81" s="340">
        <f>IF('CE statale'!H81=0,"",'CE statale'!H81)</f>
        <v>1042000</v>
      </c>
      <c r="I81" s="340">
        <f>IF('CE statale'!I81=0,"",'CE statale'!I81)</f>
        <v>573078.67000000004</v>
      </c>
      <c r="J81" s="341">
        <f>IF('CE statale'!J81=0,"",'CE statale'!J81)</f>
        <v>468921.32999999996</v>
      </c>
      <c r="K81" s="342">
        <f>IF('CE statale'!K81=0,"",'CE statale'!K81)</f>
        <v>0.81824949094685362</v>
      </c>
      <c r="L81" s="337"/>
      <c r="M81" s="433">
        <f>IF('CE statale'!M81=0,"",'CE statale'!M81)</f>
        <v>29394398.039999999</v>
      </c>
    </row>
    <row r="82" spans="1:13" s="110" customFormat="1">
      <c r="A82" s="332" t="s">
        <v>3381</v>
      </c>
      <c r="B82" s="380"/>
      <c r="C82" s="373"/>
      <c r="D82" s="377"/>
      <c r="E82" s="345" t="s">
        <v>3328</v>
      </c>
      <c r="F82" s="563" t="s">
        <v>1840</v>
      </c>
      <c r="G82" s="564"/>
      <c r="H82" s="348">
        <f>IF('CE statale'!H82=0,"",'CE statale'!H82)</f>
        <v>710000</v>
      </c>
      <c r="I82" s="348">
        <f>IF('CE statale'!I82=0,"",'CE statale'!I82)</f>
        <v>241078.67</v>
      </c>
      <c r="J82" s="349">
        <f>IF('CE statale'!J82=0,"",'CE statale'!J82)</f>
        <v>468921.32999999996</v>
      </c>
      <c r="K82" s="350">
        <f>IF('CE statale'!K82=0,"",'CE statale'!K82)</f>
        <v>1.9450967188428572</v>
      </c>
      <c r="L82" s="332"/>
      <c r="M82" s="434">
        <f>IF('CE statale'!M82=0,"",'CE statale'!M82)</f>
        <v>26452337.149999999</v>
      </c>
    </row>
    <row r="83" spans="1:13" s="110" customFormat="1">
      <c r="A83" s="332" t="s">
        <v>3382</v>
      </c>
      <c r="B83" s="380"/>
      <c r="C83" s="373"/>
      <c r="D83" s="377"/>
      <c r="E83" s="345" t="s">
        <v>3330</v>
      </c>
      <c r="F83" s="563" t="s">
        <v>2836</v>
      </c>
      <c r="G83" s="564"/>
      <c r="H83" s="348">
        <f>IF('CE statale'!H83=0,"",'CE statale'!H83)</f>
        <v>37000</v>
      </c>
      <c r="I83" s="348">
        <f>IF('CE statale'!I83=0,"",'CE statale'!I83)</f>
        <v>37000</v>
      </c>
      <c r="J83" s="349" t="str">
        <f>IF('CE statale'!J83=0,"",'CE statale'!J83)</f>
        <v/>
      </c>
      <c r="K83" s="350" t="str">
        <f>IF('CE statale'!K83=0,"",'CE statale'!K83)</f>
        <v/>
      </c>
      <c r="L83" s="332"/>
      <c r="M83" s="434">
        <f>IF('CE statale'!M83=0,"",'CE statale'!M83)</f>
        <v>25000</v>
      </c>
    </row>
    <row r="84" spans="1:13" s="110" customFormat="1" ht="30" customHeight="1">
      <c r="A84" s="332" t="s">
        <v>3384</v>
      </c>
      <c r="B84" s="380"/>
      <c r="C84" s="373"/>
      <c r="D84" s="377"/>
      <c r="E84" s="345" t="s">
        <v>4087</v>
      </c>
      <c r="F84" s="563" t="s">
        <v>2837</v>
      </c>
      <c r="G84" s="564"/>
      <c r="H84" s="348" t="str">
        <f>IF('CE statale'!H84=0,"",'CE statale'!H84)</f>
        <v/>
      </c>
      <c r="I84" s="348" t="str">
        <f>IF('CE statale'!I84=0,"",'CE statale'!I84)</f>
        <v/>
      </c>
      <c r="J84" s="349" t="str">
        <f>IF('CE statale'!J84=0,"",'CE statale'!J84)</f>
        <v/>
      </c>
      <c r="K84" s="350" t="str">
        <f>IF('CE statale'!K84=0,"",'CE statale'!K84)</f>
        <v xml:space="preserve">-    </v>
      </c>
      <c r="L84" s="332"/>
      <c r="M84" s="434" t="str">
        <f>IF('CE statale'!M84=0,"",'CE statale'!M84)</f>
        <v/>
      </c>
    </row>
    <row r="85" spans="1:13" s="110" customFormat="1">
      <c r="A85" s="332" t="s">
        <v>3386</v>
      </c>
      <c r="B85" s="380"/>
      <c r="C85" s="373"/>
      <c r="D85" s="377"/>
      <c r="E85" s="345" t="s">
        <v>4095</v>
      </c>
      <c r="F85" s="563" t="s">
        <v>1842</v>
      </c>
      <c r="G85" s="564"/>
      <c r="H85" s="348">
        <f>IF('CE statale'!H85=0,"",'CE statale'!H85)</f>
        <v>295000</v>
      </c>
      <c r="I85" s="348">
        <f>IF('CE statale'!I85=0,"",'CE statale'!I85)</f>
        <v>295000</v>
      </c>
      <c r="J85" s="349" t="str">
        <f>IF('CE statale'!J85=0,"",'CE statale'!J85)</f>
        <v/>
      </c>
      <c r="K85" s="350" t="str">
        <f>IF('CE statale'!K85=0,"",'CE statale'!K85)</f>
        <v/>
      </c>
      <c r="L85" s="332"/>
      <c r="M85" s="434">
        <f>IF('CE statale'!M85=0,"",'CE statale'!M85)</f>
        <v>2917060.8899999997</v>
      </c>
    </row>
    <row r="86" spans="1:13" s="134" customFormat="1">
      <c r="A86" s="332"/>
      <c r="B86" s="364"/>
      <c r="C86" s="365" t="s">
        <v>2838</v>
      </c>
      <c r="D86" s="365"/>
      <c r="E86" s="365"/>
      <c r="F86" s="365"/>
      <c r="G86" s="366"/>
      <c r="H86" s="367">
        <f>IF('CE statale'!H86=0,"",'CE statale'!H86)</f>
        <v>1299762676</v>
      </c>
      <c r="I86" s="367">
        <f>IF('CE statale'!I86=0,"",'CE statale'!I86)</f>
        <v>1282023968.8000002</v>
      </c>
      <c r="J86" s="368">
        <f>IF('CE statale'!J86=0,"",'CE statale'!J86)</f>
        <v>17738707.199999809</v>
      </c>
      <c r="K86" s="369">
        <f>IF('CE statale'!K86=0,"",'CE statale'!K86)</f>
        <v>1.3836486393155028E-2</v>
      </c>
      <c r="L86" s="337"/>
      <c r="M86" s="436">
        <f>IF('CE statale'!M86=0,"",'CE statale'!M86)</f>
        <v>1253340425.9400003</v>
      </c>
    </row>
    <row r="87" spans="1:13" s="110" customFormat="1" ht="15.75" thickBot="1">
      <c r="A87" s="332"/>
      <c r="B87" s="380"/>
      <c r="C87" s="345"/>
      <c r="D87" s="377"/>
      <c r="E87" s="374"/>
      <c r="F87" s="377"/>
      <c r="G87" s="378"/>
      <c r="H87" s="348" t="str">
        <f>IF('CE statale'!H87=0,"",'CE statale'!H87)</f>
        <v/>
      </c>
      <c r="I87" s="348" t="str">
        <f>IF('CE statale'!I87=0,"",'CE statale'!I87)</f>
        <v/>
      </c>
      <c r="J87" s="349" t="str">
        <f>IF('CE statale'!J87=0,"",'CE statale'!J87)</f>
        <v/>
      </c>
      <c r="K87" s="350" t="str">
        <f>IF('CE statale'!K87=0,"",'CE statale'!K87)</f>
        <v/>
      </c>
      <c r="L87" s="332"/>
      <c r="M87" s="434" t="str">
        <f>IF('CE statale'!M87=0,"",'CE statale'!M87)</f>
        <v/>
      </c>
    </row>
    <row r="88" spans="1:13" s="136" customFormat="1" ht="16.5" thickTop="1" thickBot="1">
      <c r="A88" s="381"/>
      <c r="B88" s="560" t="s">
        <v>2839</v>
      </c>
      <c r="C88" s="561"/>
      <c r="D88" s="561"/>
      <c r="E88" s="561"/>
      <c r="F88" s="561"/>
      <c r="G88" s="562"/>
      <c r="H88" s="385">
        <f>IF('CE statale'!H88=0,"",'CE statale'!H88)</f>
        <v>39157500</v>
      </c>
      <c r="I88" s="385">
        <f>IF('CE statale'!I88=0,"",'CE statale'!I88)</f>
        <v>47890922.779999971</v>
      </c>
      <c r="J88" s="386">
        <f>IF('CE statale'!J88=0,"",'CE statale'!J88)</f>
        <v>-8733422.7799999714</v>
      </c>
      <c r="K88" s="387">
        <f>IF('CE statale'!K88=0,"",'CE statale'!K88)</f>
        <v>-0.18236071207312779</v>
      </c>
      <c r="L88" s="388"/>
      <c r="M88" s="437">
        <f>IF('CE statale'!M88=0,"",'CE statale'!M88)</f>
        <v>41041376.809999466</v>
      </c>
    </row>
    <row r="89" spans="1:13" s="136" customFormat="1" ht="15.75" thickTop="1">
      <c r="A89" s="381"/>
      <c r="B89" s="390"/>
      <c r="C89" s="391"/>
      <c r="D89" s="391"/>
      <c r="E89" s="392"/>
      <c r="F89" s="393"/>
      <c r="G89" s="394"/>
      <c r="H89" s="395" t="str">
        <f>IF('CE statale'!H89=0,"",'CE statale'!H89)</f>
        <v/>
      </c>
      <c r="I89" s="395" t="str">
        <f>IF('CE statale'!I89=0,"",'CE statale'!I89)</f>
        <v/>
      </c>
      <c r="J89" s="396" t="str">
        <f>IF('CE statale'!J89=0,"",'CE statale'!J89)</f>
        <v/>
      </c>
      <c r="K89" s="397" t="str">
        <f>IF('CE statale'!K89=0,"",'CE statale'!K89)</f>
        <v/>
      </c>
      <c r="L89" s="388"/>
      <c r="M89" s="438" t="str">
        <f>IF('CE statale'!M89=0,"",'CE statale'!M89)</f>
        <v/>
      </c>
    </row>
    <row r="90" spans="1:13" s="134" customFormat="1">
      <c r="A90" s="332"/>
      <c r="B90" s="338" t="s">
        <v>2698</v>
      </c>
      <c r="C90" s="565" t="s">
        <v>1843</v>
      </c>
      <c r="D90" s="565"/>
      <c r="E90" s="565"/>
      <c r="F90" s="565"/>
      <c r="G90" s="566"/>
      <c r="H90" s="340" t="str">
        <f>IF('CE statale'!H90=0,"",'CE statale'!H90)</f>
        <v/>
      </c>
      <c r="I90" s="340" t="str">
        <f>IF('CE statale'!I90=0,"",'CE statale'!I90)</f>
        <v/>
      </c>
      <c r="J90" s="341" t="str">
        <f>IF('CE statale'!J90=0,"",'CE statale'!J90)</f>
        <v/>
      </c>
      <c r="K90" s="342" t="str">
        <f>IF('CE statale'!K90=0,"",'CE statale'!K90)</f>
        <v/>
      </c>
      <c r="L90" s="337"/>
      <c r="M90" s="433" t="str">
        <f>IF('CE statale'!M90=0,"",'CE statale'!M90)</f>
        <v/>
      </c>
    </row>
    <row r="91" spans="1:13" s="134" customFormat="1">
      <c r="A91" s="332" t="s">
        <v>3389</v>
      </c>
      <c r="B91" s="363"/>
      <c r="C91" s="339" t="s">
        <v>3326</v>
      </c>
      <c r="D91" s="558" t="s">
        <v>2840</v>
      </c>
      <c r="E91" s="558"/>
      <c r="F91" s="558"/>
      <c r="G91" s="559"/>
      <c r="H91" s="340">
        <f>IF('CE statale'!H91=0,"",'CE statale'!H91)</f>
        <v>15000</v>
      </c>
      <c r="I91" s="340">
        <f>IF('CE statale'!I91=0,"",'CE statale'!I91)</f>
        <v>18000</v>
      </c>
      <c r="J91" s="341">
        <f>IF('CE statale'!J91=0,"",'CE statale'!J91)</f>
        <v>-3000</v>
      </c>
      <c r="K91" s="342">
        <f>IF('CE statale'!K91=0,"",'CE statale'!K91)</f>
        <v>-0.16666666666666666</v>
      </c>
      <c r="L91" s="337"/>
      <c r="M91" s="433">
        <f>IF('CE statale'!M91=0,"",'CE statale'!M91)</f>
        <v>38880.939999999995</v>
      </c>
    </row>
    <row r="92" spans="1:13" s="134" customFormat="1">
      <c r="A92" s="332" t="s">
        <v>3391</v>
      </c>
      <c r="B92" s="363"/>
      <c r="C92" s="339" t="s">
        <v>3335</v>
      </c>
      <c r="D92" s="558" t="s">
        <v>2841</v>
      </c>
      <c r="E92" s="558"/>
      <c r="F92" s="558"/>
      <c r="G92" s="559"/>
      <c r="H92" s="340">
        <f>IF('CE statale'!H92=0,"",'CE statale'!H92)</f>
        <v>101000</v>
      </c>
      <c r="I92" s="340">
        <f>IF('CE statale'!I92=0,"",'CE statale'!I92)</f>
        <v>83556.08</v>
      </c>
      <c r="J92" s="341">
        <f>IF('CE statale'!J92=0,"",'CE statale'!J92)</f>
        <v>17443.919999999998</v>
      </c>
      <c r="K92" s="342">
        <f>IF('CE statale'!K92=0,"",'CE statale'!K92)</f>
        <v>0.20876900879026394</v>
      </c>
      <c r="L92" s="337"/>
      <c r="M92" s="433">
        <f>IF('CE statale'!M92=0,"",'CE statale'!M92)</f>
        <v>3257.9999999999995</v>
      </c>
    </row>
    <row r="93" spans="1:13" s="134" customFormat="1">
      <c r="A93" s="332"/>
      <c r="B93" s="364"/>
      <c r="C93" s="365" t="s">
        <v>2842</v>
      </c>
      <c r="D93" s="365"/>
      <c r="E93" s="365"/>
      <c r="F93" s="365"/>
      <c r="G93" s="366"/>
      <c r="H93" s="367">
        <f>IF('CE statale'!H93=0,"",'CE statale'!H93)</f>
        <v>-86000</v>
      </c>
      <c r="I93" s="367">
        <f>IF('CE statale'!I93=0,"",'CE statale'!I93)</f>
        <v>-65556.08</v>
      </c>
      <c r="J93" s="368">
        <f>IF('CE statale'!J93=0,"",'CE statale'!J93)</f>
        <v>-20443.919999999998</v>
      </c>
      <c r="K93" s="369">
        <f>IF('CE statale'!K93=0,"",'CE statale'!K93)</f>
        <v>0.31185391194836537</v>
      </c>
      <c r="L93" s="337"/>
      <c r="M93" s="436">
        <f>IF('CE statale'!M93=0,"",'CE statale'!M93)</f>
        <v>35622.939999999995</v>
      </c>
    </row>
    <row r="94" spans="1:13" s="110" customFormat="1">
      <c r="A94" s="332"/>
      <c r="B94" s="371"/>
      <c r="C94" s="345"/>
      <c r="D94" s="377"/>
      <c r="E94" s="372"/>
      <c r="F94" s="377"/>
      <c r="G94" s="378"/>
      <c r="H94" s="348" t="str">
        <f>IF('CE statale'!H94=0,"",'CE statale'!H94)</f>
        <v/>
      </c>
      <c r="I94" s="348" t="str">
        <f>IF('CE statale'!I94=0,"",'CE statale'!I94)</f>
        <v/>
      </c>
      <c r="J94" s="349" t="str">
        <f>IF('CE statale'!J94=0,"",'CE statale'!J94)</f>
        <v/>
      </c>
      <c r="K94" s="350" t="str">
        <f>IF('CE statale'!K94=0,"",'CE statale'!K94)</f>
        <v/>
      </c>
      <c r="L94" s="332"/>
      <c r="M94" s="434" t="str">
        <f>IF('CE statale'!M94=0,"",'CE statale'!M94)</f>
        <v/>
      </c>
    </row>
    <row r="95" spans="1:13" s="134" customFormat="1">
      <c r="A95" s="332"/>
      <c r="B95" s="338" t="s">
        <v>2800</v>
      </c>
      <c r="C95" s="565" t="s">
        <v>1845</v>
      </c>
      <c r="D95" s="565"/>
      <c r="E95" s="565"/>
      <c r="F95" s="565"/>
      <c r="G95" s="566"/>
      <c r="H95" s="340" t="str">
        <f>IF('CE statale'!H95=0,"",'CE statale'!H95)</f>
        <v/>
      </c>
      <c r="I95" s="340" t="str">
        <f>IF('CE statale'!I95=0,"",'CE statale'!I95)</f>
        <v/>
      </c>
      <c r="J95" s="341" t="str">
        <f>IF('CE statale'!J95=0,"",'CE statale'!J95)</f>
        <v/>
      </c>
      <c r="K95" s="342" t="str">
        <f>IF('CE statale'!K95=0,"",'CE statale'!K95)</f>
        <v/>
      </c>
      <c r="L95" s="337"/>
      <c r="M95" s="433" t="str">
        <f>IF('CE statale'!M95=0,"",'CE statale'!M95)</f>
        <v/>
      </c>
    </row>
    <row r="96" spans="1:13" s="134" customFormat="1">
      <c r="A96" s="332" t="s">
        <v>985</v>
      </c>
      <c r="B96" s="363"/>
      <c r="C96" s="339" t="s">
        <v>3326</v>
      </c>
      <c r="D96" s="558" t="s">
        <v>1847</v>
      </c>
      <c r="E96" s="558"/>
      <c r="F96" s="558"/>
      <c r="G96" s="559"/>
      <c r="H96" s="340" t="str">
        <f>IF('CE statale'!H96=0,"",'CE statale'!H96)</f>
        <v/>
      </c>
      <c r="I96" s="340" t="str">
        <f>IF('CE statale'!I96=0,"",'CE statale'!I96)</f>
        <v/>
      </c>
      <c r="J96" s="341" t="str">
        <f>IF('CE statale'!J96=0,"",'CE statale'!J96)</f>
        <v/>
      </c>
      <c r="K96" s="342" t="str">
        <f>IF('CE statale'!K96=0,"",'CE statale'!K96)</f>
        <v xml:space="preserve">-    </v>
      </c>
      <c r="L96" s="337"/>
      <c r="M96" s="433">
        <f>IF('CE statale'!M96=0,"",'CE statale'!M96)</f>
        <v>22457.85</v>
      </c>
    </row>
    <row r="97" spans="1:13" s="134" customFormat="1">
      <c r="A97" s="332" t="s">
        <v>2215</v>
      </c>
      <c r="B97" s="363"/>
      <c r="C97" s="339" t="s">
        <v>3335</v>
      </c>
      <c r="D97" s="558" t="s">
        <v>1848</v>
      </c>
      <c r="E97" s="558"/>
      <c r="F97" s="558"/>
      <c r="G97" s="559"/>
      <c r="H97" s="340" t="str">
        <f>IF('CE statale'!H97=0,"",'CE statale'!H97)</f>
        <v/>
      </c>
      <c r="I97" s="340" t="str">
        <f>IF('CE statale'!I97=0,"",'CE statale'!I97)</f>
        <v/>
      </c>
      <c r="J97" s="341" t="str">
        <f>IF('CE statale'!J97=0,"",'CE statale'!J97)</f>
        <v/>
      </c>
      <c r="K97" s="342" t="str">
        <f>IF('CE statale'!K97=0,"",'CE statale'!K97)</f>
        <v xml:space="preserve">-    </v>
      </c>
      <c r="L97" s="337"/>
      <c r="M97" s="433" t="str">
        <f>IF('CE statale'!M97=0,"",'CE statale'!M97)</f>
        <v/>
      </c>
    </row>
    <row r="98" spans="1:13" s="134" customFormat="1">
      <c r="A98" s="332"/>
      <c r="B98" s="364"/>
      <c r="C98" s="365" t="s">
        <v>2843</v>
      </c>
      <c r="D98" s="365"/>
      <c r="E98" s="365"/>
      <c r="F98" s="365"/>
      <c r="G98" s="366"/>
      <c r="H98" s="367" t="str">
        <f>IF('CE statale'!H98=0,"",'CE statale'!H98)</f>
        <v/>
      </c>
      <c r="I98" s="367" t="str">
        <f>IF('CE statale'!I98=0,"",'CE statale'!I98)</f>
        <v/>
      </c>
      <c r="J98" s="368" t="str">
        <f>IF('CE statale'!J98=0,"",'CE statale'!J98)</f>
        <v/>
      </c>
      <c r="K98" s="369" t="str">
        <f>IF('CE statale'!K98=0,"",'CE statale'!K98)</f>
        <v xml:space="preserve">-    </v>
      </c>
      <c r="L98" s="337"/>
      <c r="M98" s="436">
        <f>IF('CE statale'!M98=0,"",'CE statale'!M98)</f>
        <v>22457.85</v>
      </c>
    </row>
    <row r="99" spans="1:13" s="110" customFormat="1">
      <c r="A99" s="332"/>
      <c r="B99" s="371"/>
      <c r="C99" s="345"/>
      <c r="D99" s="374"/>
      <c r="E99" s="372"/>
      <c r="F99" s="346"/>
      <c r="G99" s="347"/>
      <c r="H99" s="348" t="str">
        <f>IF('CE statale'!H99=0,"",'CE statale'!H99)</f>
        <v/>
      </c>
      <c r="I99" s="348" t="str">
        <f>IF('CE statale'!I99=0,"",'CE statale'!I99)</f>
        <v/>
      </c>
      <c r="J99" s="349" t="str">
        <f>IF('CE statale'!J99=0,"",'CE statale'!J99)</f>
        <v/>
      </c>
      <c r="K99" s="350" t="str">
        <f>IF('CE statale'!K99=0,"",'CE statale'!K99)</f>
        <v/>
      </c>
      <c r="L99" s="332"/>
      <c r="M99" s="434" t="str">
        <f>IF('CE statale'!M99=0,"",'CE statale'!M99)</f>
        <v/>
      </c>
    </row>
    <row r="100" spans="1:13" s="134" customFormat="1">
      <c r="A100" s="332"/>
      <c r="B100" s="338" t="s">
        <v>1849</v>
      </c>
      <c r="C100" s="565" t="s">
        <v>1850</v>
      </c>
      <c r="D100" s="565"/>
      <c r="E100" s="565"/>
      <c r="F100" s="565"/>
      <c r="G100" s="566"/>
      <c r="H100" s="340" t="str">
        <f>IF('CE statale'!H100=0,"",'CE statale'!H100)</f>
        <v/>
      </c>
      <c r="I100" s="340" t="str">
        <f>IF('CE statale'!I100=0,"",'CE statale'!I100)</f>
        <v/>
      </c>
      <c r="J100" s="341" t="str">
        <f>IF('CE statale'!J100=0,"",'CE statale'!J100)</f>
        <v/>
      </c>
      <c r="K100" s="342" t="str">
        <f>IF('CE statale'!K100=0,"",'CE statale'!K100)</f>
        <v/>
      </c>
      <c r="L100" s="337"/>
      <c r="M100" s="433" t="str">
        <f>IF('CE statale'!M100=0,"",'CE statale'!M100)</f>
        <v/>
      </c>
    </row>
    <row r="101" spans="1:13" s="134" customFormat="1">
      <c r="A101" s="332"/>
      <c r="B101" s="363"/>
      <c r="C101" s="339" t="s">
        <v>3326</v>
      </c>
      <c r="D101" s="558" t="s">
        <v>2844</v>
      </c>
      <c r="E101" s="558"/>
      <c r="F101" s="558"/>
      <c r="G101" s="559"/>
      <c r="H101" s="340">
        <f>IF('CE statale'!H101=0,"",'CE statale'!H101)</f>
        <v>16000</v>
      </c>
      <c r="I101" s="340">
        <f>IF('CE statale'!I101=0,"",'CE statale'!I101)</f>
        <v>2637455.7500000005</v>
      </c>
      <c r="J101" s="341">
        <f>IF('CE statale'!J101=0,"",'CE statale'!J101)</f>
        <v>-2621455.7500000005</v>
      </c>
      <c r="K101" s="342">
        <f>IF('CE statale'!K101=0,"",'CE statale'!K101)</f>
        <v>-0.99393354751070229</v>
      </c>
      <c r="L101" s="337"/>
      <c r="M101" s="433">
        <f>IF('CE statale'!M101=0,"",'CE statale'!M101)</f>
        <v>10590688.199999997</v>
      </c>
    </row>
    <row r="102" spans="1:13" s="110" customFormat="1">
      <c r="A102" s="332" t="s">
        <v>6</v>
      </c>
      <c r="B102" s="371"/>
      <c r="C102" s="373"/>
      <c r="D102" s="377"/>
      <c r="E102" s="345" t="s">
        <v>3328</v>
      </c>
      <c r="F102" s="563" t="s">
        <v>2845</v>
      </c>
      <c r="G102" s="564"/>
      <c r="H102" s="348" t="str">
        <f>IF('CE statale'!H102=0,"",'CE statale'!H102)</f>
        <v/>
      </c>
      <c r="I102" s="348" t="str">
        <f>IF('CE statale'!I102=0,"",'CE statale'!I102)</f>
        <v/>
      </c>
      <c r="J102" s="349" t="str">
        <f>IF('CE statale'!J102=0,"",'CE statale'!J102)</f>
        <v/>
      </c>
      <c r="K102" s="350" t="str">
        <f>IF('CE statale'!K102=0,"",'CE statale'!K102)</f>
        <v xml:space="preserve">-    </v>
      </c>
      <c r="L102" s="332"/>
      <c r="M102" s="434" t="str">
        <f>IF('CE statale'!M102=0,"",'CE statale'!M102)</f>
        <v/>
      </c>
    </row>
    <row r="103" spans="1:13" s="110" customFormat="1">
      <c r="A103" s="332" t="s">
        <v>954</v>
      </c>
      <c r="B103" s="371"/>
      <c r="C103" s="373"/>
      <c r="D103" s="377"/>
      <c r="E103" s="345" t="s">
        <v>3330</v>
      </c>
      <c r="F103" s="563" t="s">
        <v>2846</v>
      </c>
      <c r="G103" s="564"/>
      <c r="H103" s="348">
        <f>IF('CE statale'!H103=0,"",'CE statale'!H103)</f>
        <v>16000</v>
      </c>
      <c r="I103" s="348">
        <f>IF('CE statale'!I103=0,"",'CE statale'!I103)</f>
        <v>2637455.7500000005</v>
      </c>
      <c r="J103" s="349">
        <f>IF('CE statale'!J103=0,"",'CE statale'!J103)</f>
        <v>-2621455.7500000005</v>
      </c>
      <c r="K103" s="350">
        <f>IF('CE statale'!K103=0,"",'CE statale'!K103)</f>
        <v>-0.99393354751070229</v>
      </c>
      <c r="L103" s="332"/>
      <c r="M103" s="434">
        <f>IF('CE statale'!M103=0,"",'CE statale'!M103)</f>
        <v>10590688.199999997</v>
      </c>
    </row>
    <row r="104" spans="1:13" s="134" customFormat="1">
      <c r="A104" s="332"/>
      <c r="B104" s="363"/>
      <c r="C104" s="339" t="s">
        <v>3335</v>
      </c>
      <c r="D104" s="558" t="s">
        <v>2847</v>
      </c>
      <c r="E104" s="558"/>
      <c r="F104" s="558"/>
      <c r="G104" s="559"/>
      <c r="H104" s="340">
        <f>IF('CE statale'!H104=0,"",'CE statale'!H104)</f>
        <v>256500</v>
      </c>
      <c r="I104" s="340">
        <f>IF('CE statale'!I104=0,"",'CE statale'!I104)</f>
        <v>3703338.02</v>
      </c>
      <c r="J104" s="341">
        <f>IF('CE statale'!J104=0,"",'CE statale'!J104)</f>
        <v>-3446838.02</v>
      </c>
      <c r="K104" s="342">
        <f>IF('CE statale'!K104=0,"",'CE statale'!K104)</f>
        <v>-0.93073816146007649</v>
      </c>
      <c r="L104" s="337"/>
      <c r="M104" s="433">
        <f>IF('CE statale'!M104=0,"",'CE statale'!M104)</f>
        <v>1824275.8099999998</v>
      </c>
    </row>
    <row r="105" spans="1:13" s="110" customFormat="1">
      <c r="A105" s="332" t="s">
        <v>2238</v>
      </c>
      <c r="B105" s="371"/>
      <c r="C105" s="373"/>
      <c r="D105" s="377"/>
      <c r="E105" s="345" t="s">
        <v>3328</v>
      </c>
      <c r="F105" s="563" t="s">
        <v>2848</v>
      </c>
      <c r="G105" s="564"/>
      <c r="H105" s="348">
        <f>IF('CE statale'!H105=0,"",'CE statale'!H105)</f>
        <v>72000</v>
      </c>
      <c r="I105" s="348">
        <f>IF('CE statale'!I105=0,"",'CE statale'!I105)</f>
        <v>72000</v>
      </c>
      <c r="J105" s="349" t="str">
        <f>IF('CE statale'!J105=0,"",'CE statale'!J105)</f>
        <v/>
      </c>
      <c r="K105" s="350" t="str">
        <f>IF('CE statale'!K105=0,"",'CE statale'!K105)</f>
        <v/>
      </c>
      <c r="L105" s="332"/>
      <c r="M105" s="434">
        <f>IF('CE statale'!M105=0,"",'CE statale'!M105)</f>
        <v>72105.83</v>
      </c>
    </row>
    <row r="106" spans="1:13" s="110" customFormat="1">
      <c r="A106" s="332" t="s">
        <v>2188</v>
      </c>
      <c r="B106" s="371"/>
      <c r="C106" s="373"/>
      <c r="D106" s="377"/>
      <c r="E106" s="345" t="s">
        <v>3330</v>
      </c>
      <c r="F106" s="563" t="s">
        <v>2849</v>
      </c>
      <c r="G106" s="564"/>
      <c r="H106" s="348">
        <f>IF('CE statale'!H106=0,"",'CE statale'!H106)</f>
        <v>184500</v>
      </c>
      <c r="I106" s="348">
        <f>IF('CE statale'!I106=0,"",'CE statale'!I106)</f>
        <v>3631338.02</v>
      </c>
      <c r="J106" s="349">
        <f>IF('CE statale'!J106=0,"",'CE statale'!J106)</f>
        <v>-3446838.02</v>
      </c>
      <c r="K106" s="350">
        <f>IF('CE statale'!K106=0,"",'CE statale'!K106)</f>
        <v>-0.94919228147205092</v>
      </c>
      <c r="L106" s="332"/>
      <c r="M106" s="434">
        <f>IF('CE statale'!M106=0,"",'CE statale'!M106)</f>
        <v>1752169.9799999997</v>
      </c>
    </row>
    <row r="107" spans="1:13" s="134" customFormat="1">
      <c r="A107" s="332"/>
      <c r="B107" s="364"/>
      <c r="C107" s="365" t="s">
        <v>2850</v>
      </c>
      <c r="D107" s="365"/>
      <c r="E107" s="365"/>
      <c r="F107" s="365"/>
      <c r="G107" s="366"/>
      <c r="H107" s="367">
        <f>IF('CE statale'!H107=0,"",'CE statale'!H107)</f>
        <v>-240500</v>
      </c>
      <c r="I107" s="367">
        <f>IF('CE statale'!I107=0,"",'CE statale'!I107)</f>
        <v>-1065882.2699999996</v>
      </c>
      <c r="J107" s="368">
        <f>IF('CE statale'!J107=0,"",'CE statale'!J107)</f>
        <v>825382.26999999955</v>
      </c>
      <c r="K107" s="369">
        <f>IF('CE statale'!K107=0,"",'CE statale'!K107)</f>
        <v>-0.77436532460569019</v>
      </c>
      <c r="L107" s="337"/>
      <c r="M107" s="436">
        <f>IF('CE statale'!M107=0,"",'CE statale'!M107)</f>
        <v>8766412.3899999969</v>
      </c>
    </row>
    <row r="108" spans="1:13" s="110" customFormat="1" ht="15.75" thickBot="1">
      <c r="A108" s="332"/>
      <c r="B108" s="380"/>
      <c r="C108" s="345"/>
      <c r="D108" s="377"/>
      <c r="E108" s="374"/>
      <c r="F108" s="377"/>
      <c r="G108" s="378"/>
      <c r="H108" s="348" t="str">
        <f>IF('CE statale'!H108=0,"",'CE statale'!H108)</f>
        <v/>
      </c>
      <c r="I108" s="348" t="str">
        <f>IF('CE statale'!I108=0,"",'CE statale'!I108)</f>
        <v/>
      </c>
      <c r="J108" s="349" t="str">
        <f>IF('CE statale'!J108=0,"",'CE statale'!J108)</f>
        <v/>
      </c>
      <c r="K108" s="350" t="str">
        <f>IF('CE statale'!K108=0,"",'CE statale'!K108)</f>
        <v/>
      </c>
      <c r="L108" s="332"/>
      <c r="M108" s="434" t="str">
        <f>IF('CE statale'!M108=0,"",'CE statale'!M108)</f>
        <v/>
      </c>
    </row>
    <row r="109" spans="1:13" s="136" customFormat="1" ht="16.5" thickTop="1" thickBot="1">
      <c r="A109" s="381"/>
      <c r="B109" s="382" t="s">
        <v>2851</v>
      </c>
      <c r="C109" s="383"/>
      <c r="D109" s="383"/>
      <c r="E109" s="383"/>
      <c r="F109" s="383"/>
      <c r="G109" s="384"/>
      <c r="H109" s="385">
        <f>IF('CE statale'!H109=0,"",'CE statale'!H109)</f>
        <v>38831000</v>
      </c>
      <c r="I109" s="385">
        <f>IF('CE statale'!I109=0,"",'CE statale'!I109)</f>
        <v>46759484.429999977</v>
      </c>
      <c r="J109" s="386">
        <f>IF('CE statale'!J109=0,"",'CE statale'!J109)</f>
        <v>-7928484.4299999774</v>
      </c>
      <c r="K109" s="387">
        <f>IF('CE statale'!K109=0,"",'CE statale'!K109)</f>
        <v>-0.16955885050163674</v>
      </c>
      <c r="L109" s="388"/>
      <c r="M109" s="437">
        <f>IF('CE statale'!M109=0,"",'CE statale'!M109)</f>
        <v>49865869.989999458</v>
      </c>
    </row>
    <row r="110" spans="1:13" s="136" customFormat="1" ht="15.75" thickTop="1">
      <c r="A110" s="381"/>
      <c r="B110" s="390"/>
      <c r="C110" s="391"/>
      <c r="D110" s="391"/>
      <c r="E110" s="392"/>
      <c r="F110" s="393"/>
      <c r="G110" s="394"/>
      <c r="H110" s="395" t="str">
        <f>IF('CE statale'!H110=0,"",'CE statale'!H110)</f>
        <v/>
      </c>
      <c r="I110" s="395" t="str">
        <f>IF('CE statale'!I110=0,"",'CE statale'!I110)</f>
        <v/>
      </c>
      <c r="J110" s="396" t="str">
        <f>IF('CE statale'!J110=0,"",'CE statale'!J110)</f>
        <v/>
      </c>
      <c r="K110" s="397" t="str">
        <f>IF('CE statale'!K110=0,"",'CE statale'!K110)</f>
        <v/>
      </c>
      <c r="L110" s="388"/>
      <c r="M110" s="438" t="str">
        <f>IF('CE statale'!M110=0,"",'CE statale'!M110)</f>
        <v/>
      </c>
    </row>
    <row r="111" spans="1:13" s="134" customFormat="1">
      <c r="A111" s="332"/>
      <c r="B111" s="338" t="s">
        <v>3399</v>
      </c>
      <c r="C111" s="565" t="s">
        <v>2852</v>
      </c>
      <c r="D111" s="565"/>
      <c r="E111" s="565"/>
      <c r="F111" s="565"/>
      <c r="G111" s="566"/>
      <c r="H111" s="340" t="str">
        <f>IF('CE statale'!H111=0,"",'CE statale'!H111)</f>
        <v/>
      </c>
      <c r="I111" s="340" t="str">
        <f>IF('CE statale'!I111=0,"",'CE statale'!I111)</f>
        <v/>
      </c>
      <c r="J111" s="341" t="str">
        <f>IF('CE statale'!J111=0,"",'CE statale'!J111)</f>
        <v/>
      </c>
      <c r="K111" s="342" t="str">
        <f>IF('CE statale'!K111=0,"",'CE statale'!K111)</f>
        <v/>
      </c>
      <c r="L111" s="337"/>
      <c r="M111" s="433" t="str">
        <f>IF('CE statale'!M111=0,"",'CE statale'!M111)</f>
        <v/>
      </c>
    </row>
    <row r="112" spans="1:13" s="134" customFormat="1">
      <c r="A112" s="332"/>
      <c r="B112" s="363"/>
      <c r="C112" s="339" t="s">
        <v>3326</v>
      </c>
      <c r="D112" s="558" t="s">
        <v>2257</v>
      </c>
      <c r="E112" s="558"/>
      <c r="F112" s="558"/>
      <c r="G112" s="559"/>
      <c r="H112" s="340">
        <f>IF('CE statale'!H112=0,"",'CE statale'!H112)</f>
        <v>38831000</v>
      </c>
      <c r="I112" s="340">
        <f>IF('CE statale'!I112=0,"",'CE statale'!I112)</f>
        <v>38786000</v>
      </c>
      <c r="J112" s="341">
        <f>IF('CE statale'!J112=0,"",'CE statale'!J112)</f>
        <v>45000</v>
      </c>
      <c r="K112" s="342">
        <f>IF('CE statale'!K112=0,"",'CE statale'!K112)</f>
        <v>1.1602124477904398E-3</v>
      </c>
      <c r="L112" s="337"/>
      <c r="M112" s="433">
        <f>IF('CE statale'!M112=0,"",'CE statale'!M112)</f>
        <v>37174390.189999998</v>
      </c>
    </row>
    <row r="113" spans="1:13" s="110" customFormat="1">
      <c r="A113" s="332" t="s">
        <v>3401</v>
      </c>
      <c r="B113" s="380"/>
      <c r="C113" s="373"/>
      <c r="D113" s="377"/>
      <c r="E113" s="345" t="s">
        <v>3328</v>
      </c>
      <c r="F113" s="563" t="s">
        <v>2853</v>
      </c>
      <c r="G113" s="564"/>
      <c r="H113" s="348">
        <f>IF('CE statale'!H113=0,"",'CE statale'!H113)</f>
        <v>38494000</v>
      </c>
      <c r="I113" s="348">
        <f>IF('CE statale'!I113=0,"",'CE statale'!I113)</f>
        <v>38449000</v>
      </c>
      <c r="J113" s="349">
        <f>IF('CE statale'!J113=0,"",'CE statale'!J113)</f>
        <v>45000</v>
      </c>
      <c r="K113" s="350">
        <f>IF('CE statale'!K113=0,"",'CE statale'!K113)</f>
        <v>1.1703815443834689E-3</v>
      </c>
      <c r="L113" s="332"/>
      <c r="M113" s="434">
        <f>IF('CE statale'!M113=0,"",'CE statale'!M113)</f>
        <v>36852647.689999998</v>
      </c>
    </row>
    <row r="114" spans="1:13" s="110" customFormat="1" ht="30" customHeight="1">
      <c r="A114" s="332" t="s">
        <v>3402</v>
      </c>
      <c r="B114" s="380"/>
      <c r="C114" s="373"/>
      <c r="D114" s="377"/>
      <c r="E114" s="345" t="s">
        <v>3330</v>
      </c>
      <c r="F114" s="563" t="s">
        <v>2854</v>
      </c>
      <c r="G114" s="564"/>
      <c r="H114" s="348">
        <f>IF('CE statale'!H114=0,"",'CE statale'!H114)</f>
        <v>185000</v>
      </c>
      <c r="I114" s="348">
        <f>IF('CE statale'!I114=0,"",'CE statale'!I114)</f>
        <v>185000</v>
      </c>
      <c r="J114" s="349" t="str">
        <f>IF('CE statale'!J114=0,"",'CE statale'!J114)</f>
        <v/>
      </c>
      <c r="K114" s="350" t="str">
        <f>IF('CE statale'!K114=0,"",'CE statale'!K114)</f>
        <v/>
      </c>
      <c r="L114" s="332"/>
      <c r="M114" s="434">
        <f>IF('CE statale'!M114=0,"",'CE statale'!M114)</f>
        <v>185801.75</v>
      </c>
    </row>
    <row r="115" spans="1:13" s="110" customFormat="1">
      <c r="A115" s="332" t="s">
        <v>3403</v>
      </c>
      <c r="B115" s="380"/>
      <c r="C115" s="373"/>
      <c r="D115" s="377"/>
      <c r="E115" s="345" t="s">
        <v>4087</v>
      </c>
      <c r="F115" s="563" t="s">
        <v>2855</v>
      </c>
      <c r="G115" s="564"/>
      <c r="H115" s="348">
        <f>IF('CE statale'!H115=0,"",'CE statale'!H115)</f>
        <v>152000</v>
      </c>
      <c r="I115" s="348">
        <f>IF('CE statale'!I115=0,"",'CE statale'!I115)</f>
        <v>152000</v>
      </c>
      <c r="J115" s="349" t="str">
        <f>IF('CE statale'!J115=0,"",'CE statale'!J115)</f>
        <v/>
      </c>
      <c r="K115" s="350" t="str">
        <f>IF('CE statale'!K115=0,"",'CE statale'!K115)</f>
        <v/>
      </c>
      <c r="L115" s="332"/>
      <c r="M115" s="434">
        <f>IF('CE statale'!M115=0,"",'CE statale'!M115)</f>
        <v>135940.75</v>
      </c>
    </row>
    <row r="116" spans="1:13" s="110" customFormat="1">
      <c r="A116" s="332" t="s">
        <v>3404</v>
      </c>
      <c r="B116" s="380"/>
      <c r="C116" s="373"/>
      <c r="D116" s="377"/>
      <c r="E116" s="345" t="s">
        <v>4095</v>
      </c>
      <c r="F116" s="563" t="s">
        <v>2856</v>
      </c>
      <c r="G116" s="564"/>
      <c r="H116" s="348" t="str">
        <f>IF('CE statale'!H116=0,"",'CE statale'!H116)</f>
        <v/>
      </c>
      <c r="I116" s="348" t="str">
        <f>IF('CE statale'!I116=0,"",'CE statale'!I116)</f>
        <v/>
      </c>
      <c r="J116" s="349" t="str">
        <f>IF('CE statale'!J116=0,"",'CE statale'!J116)</f>
        <v/>
      </c>
      <c r="K116" s="350" t="str">
        <f>IF('CE statale'!K116=0,"",'CE statale'!K116)</f>
        <v xml:space="preserve">-    </v>
      </c>
      <c r="L116" s="332"/>
      <c r="M116" s="434" t="str">
        <f>IF('CE statale'!M116=0,"",'CE statale'!M116)</f>
        <v/>
      </c>
    </row>
    <row r="117" spans="1:13" s="134" customFormat="1">
      <c r="A117" s="332" t="s">
        <v>3405</v>
      </c>
      <c r="B117" s="363"/>
      <c r="C117" s="339" t="s">
        <v>3335</v>
      </c>
      <c r="D117" s="558" t="s">
        <v>2244</v>
      </c>
      <c r="E117" s="558"/>
      <c r="F117" s="558"/>
      <c r="G117" s="559"/>
      <c r="H117" s="340" t="str">
        <f>IF('CE statale'!H117=0,"",'CE statale'!H117)</f>
        <v/>
      </c>
      <c r="I117" s="340" t="str">
        <f>IF('CE statale'!I117=0,"",'CE statale'!I117)</f>
        <v/>
      </c>
      <c r="J117" s="341" t="str">
        <f>IF('CE statale'!J117=0,"",'CE statale'!J117)</f>
        <v/>
      </c>
      <c r="K117" s="342" t="str">
        <f>IF('CE statale'!K117=0,"",'CE statale'!K117)</f>
        <v xml:space="preserve">-    </v>
      </c>
      <c r="L117" s="337"/>
      <c r="M117" s="433" t="str">
        <f>IF('CE statale'!M117=0,"",'CE statale'!M117)</f>
        <v/>
      </c>
    </row>
    <row r="118" spans="1:13" s="134" customFormat="1" ht="30" customHeight="1">
      <c r="A118" s="332" t="s">
        <v>1334</v>
      </c>
      <c r="B118" s="363"/>
      <c r="C118" s="339" t="s">
        <v>3338</v>
      </c>
      <c r="D118" s="558" t="s">
        <v>2857</v>
      </c>
      <c r="E118" s="558"/>
      <c r="F118" s="558"/>
      <c r="G118" s="559"/>
      <c r="H118" s="340" t="str">
        <f>IF('CE statale'!H118=0,"",'CE statale'!H118)</f>
        <v/>
      </c>
      <c r="I118" s="340" t="str">
        <f>IF('CE statale'!I118=0,"",'CE statale'!I118)</f>
        <v/>
      </c>
      <c r="J118" s="341" t="str">
        <f>IF('CE statale'!J118=0,"",'CE statale'!J118)</f>
        <v/>
      </c>
      <c r="K118" s="342" t="str">
        <f>IF('CE statale'!K118=0,"",'CE statale'!K118)</f>
        <v xml:space="preserve">-    </v>
      </c>
      <c r="L118" s="337"/>
      <c r="M118" s="433" t="str">
        <f>IF('CE statale'!M118=0,"",'CE statale'!M118)</f>
        <v/>
      </c>
    </row>
    <row r="119" spans="1:13" s="134" customFormat="1">
      <c r="A119" s="332"/>
      <c r="B119" s="364"/>
      <c r="C119" s="365" t="s">
        <v>2858</v>
      </c>
      <c r="D119" s="365"/>
      <c r="E119" s="365"/>
      <c r="F119" s="365"/>
      <c r="G119" s="366"/>
      <c r="H119" s="367">
        <f>IF('CE statale'!H119=0,"",'CE statale'!H119)</f>
        <v>38831000</v>
      </c>
      <c r="I119" s="367">
        <f>IF('CE statale'!I119=0,"",'CE statale'!I119)</f>
        <v>38786000</v>
      </c>
      <c r="J119" s="368">
        <f>IF('CE statale'!J119=0,"",'CE statale'!J119)</f>
        <v>45000</v>
      </c>
      <c r="K119" s="369">
        <f>IF('CE statale'!K119=0,"",'CE statale'!K119)</f>
        <v>1.1602124477904398E-3</v>
      </c>
      <c r="L119" s="337"/>
      <c r="M119" s="436">
        <f>IF('CE statale'!M119=0,"",'CE statale'!M119)</f>
        <v>37174390.189999998</v>
      </c>
    </row>
    <row r="120" spans="1:13" s="110" customFormat="1" ht="15.75" thickBot="1">
      <c r="A120" s="332"/>
      <c r="B120" s="380"/>
      <c r="C120" s="345"/>
      <c r="D120" s="377"/>
      <c r="E120" s="374"/>
      <c r="F120" s="377"/>
      <c r="G120" s="378"/>
      <c r="H120" s="348" t="str">
        <f>IF('CE statale'!H120=0,"",'CE statale'!H120)</f>
        <v/>
      </c>
      <c r="I120" s="348" t="str">
        <f>IF('CE statale'!I120=0,"",'CE statale'!I120)</f>
        <v/>
      </c>
      <c r="J120" s="349" t="str">
        <f>IF('CE statale'!J120=0,"",'CE statale'!J120)</f>
        <v/>
      </c>
      <c r="K120" s="350" t="str">
        <f>IF('CE statale'!K120=0,"",'CE statale'!K120)</f>
        <v/>
      </c>
      <c r="L120" s="332"/>
      <c r="M120" s="440" t="str">
        <f>IF('CE statale'!M120=0,"",'CE statale'!M120)</f>
        <v/>
      </c>
    </row>
    <row r="121" spans="1:13" s="136" customFormat="1" ht="15.75" thickBot="1">
      <c r="A121" s="381"/>
      <c r="B121" s="399" t="s">
        <v>2859</v>
      </c>
      <c r="C121" s="400"/>
      <c r="D121" s="401"/>
      <c r="E121" s="400"/>
      <c r="F121" s="402"/>
      <c r="G121" s="403"/>
      <c r="H121" s="404" t="str">
        <f>IF('CE statale'!H121=0,"",'CE statale'!H121)</f>
        <v/>
      </c>
      <c r="I121" s="404">
        <f>IF('CE statale'!I121=0,"",'CE statale'!I121)</f>
        <v>7973484.4299999774</v>
      </c>
      <c r="J121" s="405">
        <f>IF('CE statale'!J121=0,"",'CE statale'!J121)</f>
        <v>-7973484.4299999774</v>
      </c>
      <c r="K121" s="406">
        <f>IF('CE statale'!K121=0,"",'CE statale'!K121)</f>
        <v>-1</v>
      </c>
      <c r="L121" s="388"/>
      <c r="M121" s="404">
        <f>IF('CE statale'!M121=0,"",'CE statale'!M121)</f>
        <v>12691479.799999461</v>
      </c>
    </row>
    <row r="122" spans="1:13" s="110" customFormat="1">
      <c r="B122" s="145"/>
      <c r="C122" s="145"/>
      <c r="D122" s="146"/>
      <c r="E122" s="146"/>
      <c r="F122" s="277"/>
      <c r="G122" s="277"/>
      <c r="H122" s="278"/>
      <c r="I122" s="278"/>
      <c r="J122" s="279"/>
      <c r="K122" s="280"/>
      <c r="M122" s="279"/>
    </row>
    <row r="123" spans="1:13">
      <c r="B123" s="143"/>
      <c r="C123" s="143"/>
      <c r="D123" s="109"/>
      <c r="E123" s="109"/>
      <c r="F123" s="109"/>
      <c r="G123" s="109"/>
      <c r="H123" s="107"/>
      <c r="I123" s="144"/>
    </row>
    <row r="124" spans="1:13">
      <c r="B124" s="145"/>
      <c r="C124" s="145"/>
      <c r="D124" s="146"/>
      <c r="E124" s="146"/>
      <c r="F124" s="146"/>
      <c r="G124" s="147"/>
      <c r="H124" s="144"/>
      <c r="I124" s="144"/>
    </row>
    <row r="125" spans="1:13">
      <c r="B125" s="145"/>
      <c r="C125" s="145"/>
      <c r="D125" s="146"/>
      <c r="E125" s="146"/>
      <c r="F125" s="146"/>
      <c r="G125" s="147"/>
      <c r="H125" s="144"/>
      <c r="I125" s="144"/>
    </row>
    <row r="126" spans="1:13">
      <c r="B126" s="145"/>
      <c r="C126" s="145"/>
      <c r="D126" s="146"/>
      <c r="E126" s="146"/>
      <c r="F126" s="146"/>
      <c r="G126" s="147"/>
      <c r="H126" s="144"/>
      <c r="I126" s="144"/>
    </row>
    <row r="127" spans="1:13">
      <c r="B127" s="145"/>
      <c r="C127" s="145"/>
      <c r="D127" s="146"/>
      <c r="E127" s="146"/>
      <c r="F127" s="146"/>
      <c r="G127" s="147"/>
      <c r="H127" s="144"/>
      <c r="I127" s="144"/>
    </row>
    <row r="128" spans="1:13">
      <c r="B128" s="145"/>
      <c r="C128" s="145"/>
      <c r="D128" s="146"/>
      <c r="E128" s="146"/>
      <c r="F128" s="146"/>
      <c r="G128" s="147"/>
      <c r="H128" s="144"/>
      <c r="I128" s="144"/>
    </row>
    <row r="129" spans="2:14">
      <c r="B129" s="145"/>
      <c r="C129" s="145"/>
      <c r="D129" s="146"/>
      <c r="E129" s="146"/>
      <c r="F129" s="146"/>
      <c r="G129" s="147"/>
      <c r="H129" s="144"/>
      <c r="I129" s="144"/>
    </row>
    <row r="130" spans="2:14">
      <c r="B130" s="145"/>
      <c r="C130" s="145"/>
      <c r="D130" s="146"/>
      <c r="E130" s="146"/>
      <c r="F130" s="146"/>
      <c r="G130" s="147"/>
      <c r="H130" s="144"/>
      <c r="I130" s="144"/>
    </row>
    <row r="131" spans="2:14">
      <c r="B131" s="145"/>
      <c r="C131" s="145"/>
      <c r="D131" s="146"/>
      <c r="E131" s="146"/>
      <c r="F131" s="146"/>
      <c r="G131" s="147"/>
      <c r="H131" s="144"/>
      <c r="I131" s="144"/>
    </row>
    <row r="132" spans="2:14">
      <c r="B132" s="145"/>
      <c r="C132" s="145"/>
      <c r="D132" s="146"/>
      <c r="E132" s="146"/>
      <c r="F132" s="146"/>
      <c r="G132" s="147"/>
      <c r="H132" s="144"/>
      <c r="I132" s="144"/>
    </row>
    <row r="133" spans="2:14">
      <c r="B133" s="145"/>
      <c r="C133" s="145"/>
      <c r="D133" s="146"/>
      <c r="E133" s="146"/>
      <c r="F133" s="146"/>
      <c r="G133" s="147"/>
      <c r="H133" s="144"/>
      <c r="I133" s="144"/>
    </row>
    <row r="134" spans="2:14">
      <c r="B134" s="145"/>
      <c r="C134" s="145"/>
      <c r="D134" s="146"/>
      <c r="E134" s="146"/>
      <c r="F134" s="146"/>
      <c r="G134" s="147"/>
      <c r="H134" s="144"/>
      <c r="I134" s="144"/>
    </row>
    <row r="135" spans="2:14">
      <c r="B135" s="145"/>
      <c r="C135" s="145"/>
      <c r="D135" s="146"/>
      <c r="E135" s="146"/>
      <c r="F135" s="146"/>
      <c r="G135" s="147"/>
    </row>
    <row r="136" spans="2:14">
      <c r="B136" s="145"/>
      <c r="C136" s="145"/>
      <c r="D136" s="146"/>
      <c r="E136" s="146"/>
      <c r="F136" s="146"/>
      <c r="G136" s="147"/>
    </row>
    <row r="137" spans="2:14">
      <c r="B137" s="145"/>
      <c r="C137" s="145"/>
      <c r="D137" s="146"/>
      <c r="E137" s="146"/>
      <c r="F137" s="146"/>
      <c r="G137" s="147"/>
    </row>
    <row r="138" spans="2:14">
      <c r="B138" s="145"/>
      <c r="C138" s="145"/>
      <c r="D138" s="146"/>
      <c r="E138" s="146"/>
      <c r="F138" s="146"/>
      <c r="G138" s="147"/>
    </row>
    <row r="139" spans="2:14">
      <c r="B139" s="145"/>
      <c r="C139" s="145"/>
      <c r="D139" s="146"/>
      <c r="E139" s="146"/>
      <c r="F139" s="146"/>
      <c r="G139" s="147"/>
    </row>
    <row r="140" spans="2:14">
      <c r="B140" s="145"/>
      <c r="C140" s="145"/>
      <c r="D140" s="146"/>
      <c r="E140" s="146"/>
      <c r="F140" s="146"/>
      <c r="G140" s="147"/>
    </row>
    <row r="141" spans="2:14">
      <c r="B141" s="145"/>
      <c r="C141" s="145"/>
      <c r="D141" s="146"/>
      <c r="E141" s="146"/>
      <c r="F141" s="146"/>
      <c r="G141" s="147"/>
    </row>
    <row r="142" spans="2:14">
      <c r="B142" s="145"/>
      <c r="C142" s="145"/>
      <c r="D142" s="146"/>
      <c r="E142" s="146"/>
      <c r="F142" s="146"/>
      <c r="G142" s="147"/>
    </row>
    <row r="143" spans="2:14" s="148" customFormat="1">
      <c r="B143" s="145"/>
      <c r="C143" s="145"/>
      <c r="D143" s="146"/>
      <c r="E143" s="146"/>
      <c r="F143" s="146"/>
      <c r="G143" s="147"/>
      <c r="H143" s="119"/>
      <c r="I143" s="119"/>
      <c r="J143" s="119"/>
      <c r="K143" s="119"/>
      <c r="L143" s="119"/>
      <c r="M143" s="119"/>
      <c r="N143" s="119"/>
    </row>
    <row r="144" spans="2:14" s="148" customFormat="1">
      <c r="B144" s="145"/>
      <c r="C144" s="145"/>
      <c r="D144" s="146"/>
      <c r="E144" s="146"/>
      <c r="F144" s="146"/>
      <c r="G144" s="147"/>
      <c r="H144" s="119"/>
      <c r="I144" s="119"/>
      <c r="J144" s="119"/>
      <c r="K144" s="119"/>
      <c r="L144" s="119"/>
      <c r="M144" s="119"/>
      <c r="N144" s="119"/>
    </row>
    <row r="145" spans="2:14" s="148" customFormat="1">
      <c r="B145" s="145"/>
      <c r="C145" s="145"/>
      <c r="D145" s="146"/>
      <c r="E145" s="146"/>
      <c r="F145" s="146"/>
      <c r="G145" s="147"/>
      <c r="H145" s="119"/>
      <c r="I145" s="119"/>
      <c r="J145" s="119"/>
      <c r="K145" s="119"/>
      <c r="L145" s="119"/>
      <c r="M145" s="119"/>
      <c r="N145" s="119"/>
    </row>
    <row r="146" spans="2:14" s="148" customFormat="1">
      <c r="B146" s="145"/>
      <c r="C146" s="145"/>
      <c r="D146" s="146"/>
      <c r="E146" s="146"/>
      <c r="F146" s="146"/>
      <c r="G146" s="147"/>
      <c r="H146" s="119"/>
      <c r="I146" s="119"/>
      <c r="J146" s="119"/>
      <c r="K146" s="119"/>
      <c r="L146" s="119"/>
      <c r="M146" s="119"/>
      <c r="N146" s="119"/>
    </row>
    <row r="147" spans="2:14" s="148" customFormat="1">
      <c r="B147" s="145"/>
      <c r="C147" s="145"/>
      <c r="D147" s="146"/>
      <c r="E147" s="146"/>
      <c r="F147" s="146"/>
      <c r="G147" s="147"/>
      <c r="H147" s="119"/>
      <c r="I147" s="119"/>
      <c r="J147" s="119"/>
      <c r="K147" s="119"/>
      <c r="L147" s="119"/>
      <c r="M147" s="119"/>
      <c r="N147" s="119"/>
    </row>
    <row r="148" spans="2:14" s="148" customFormat="1">
      <c r="B148" s="145"/>
      <c r="C148" s="145"/>
      <c r="D148" s="146"/>
      <c r="E148" s="146"/>
      <c r="F148" s="146"/>
      <c r="G148" s="147"/>
      <c r="H148" s="119"/>
      <c r="I148" s="119"/>
      <c r="J148" s="119"/>
      <c r="K148" s="119"/>
      <c r="L148" s="119"/>
      <c r="M148" s="119"/>
      <c r="N148" s="119"/>
    </row>
    <row r="149" spans="2:14" s="148" customFormat="1">
      <c r="B149" s="145"/>
      <c r="C149" s="145"/>
      <c r="D149" s="146"/>
      <c r="E149" s="146"/>
      <c r="F149" s="146"/>
      <c r="G149" s="147"/>
      <c r="H149" s="119"/>
      <c r="I149" s="119"/>
      <c r="J149" s="119"/>
      <c r="K149" s="119"/>
      <c r="L149" s="119"/>
      <c r="M149" s="119"/>
      <c r="N149" s="119"/>
    </row>
    <row r="150" spans="2:14" s="148" customFormat="1">
      <c r="B150" s="145"/>
      <c r="C150" s="145"/>
      <c r="D150" s="146"/>
      <c r="E150" s="146"/>
      <c r="F150" s="146"/>
      <c r="G150" s="147"/>
      <c r="H150" s="119"/>
      <c r="I150" s="119"/>
      <c r="J150" s="119"/>
      <c r="K150" s="119"/>
      <c r="L150" s="119"/>
      <c r="M150" s="119"/>
      <c r="N150" s="119"/>
    </row>
    <row r="151" spans="2:14" s="148" customFormat="1">
      <c r="B151" s="145"/>
      <c r="C151" s="145"/>
      <c r="D151" s="146"/>
      <c r="E151" s="146"/>
      <c r="F151" s="146"/>
      <c r="G151" s="147"/>
      <c r="H151" s="119"/>
      <c r="I151" s="119"/>
      <c r="J151" s="119"/>
      <c r="K151" s="119"/>
      <c r="L151" s="119"/>
      <c r="M151" s="119"/>
      <c r="N151" s="119"/>
    </row>
    <row r="152" spans="2:14" s="148" customFormat="1">
      <c r="B152" s="145"/>
      <c r="C152" s="145"/>
      <c r="D152" s="146"/>
      <c r="E152" s="146"/>
      <c r="F152" s="146"/>
      <c r="G152" s="147"/>
      <c r="H152" s="119"/>
      <c r="I152" s="119"/>
      <c r="J152" s="119"/>
      <c r="K152" s="119"/>
      <c r="L152" s="119"/>
      <c r="M152" s="119"/>
      <c r="N152" s="119"/>
    </row>
    <row r="153" spans="2:14" s="148" customFormat="1">
      <c r="B153" s="145"/>
      <c r="C153" s="145"/>
      <c r="D153" s="146"/>
      <c r="E153" s="146"/>
      <c r="F153" s="146"/>
      <c r="G153" s="147"/>
      <c r="H153" s="119"/>
      <c r="I153" s="119"/>
      <c r="J153" s="119"/>
      <c r="K153" s="119"/>
      <c r="L153" s="119"/>
      <c r="M153" s="119"/>
      <c r="N153" s="119"/>
    </row>
    <row r="154" spans="2:14" s="148" customFormat="1">
      <c r="B154" s="145"/>
      <c r="C154" s="145"/>
      <c r="D154" s="146"/>
      <c r="E154" s="146"/>
      <c r="F154" s="146"/>
      <c r="G154" s="147"/>
      <c r="H154" s="119"/>
      <c r="I154" s="119"/>
      <c r="J154" s="119"/>
      <c r="K154" s="119"/>
      <c r="L154" s="119"/>
      <c r="M154" s="119"/>
      <c r="N154" s="119"/>
    </row>
    <row r="155" spans="2:14" s="148" customFormat="1">
      <c r="B155" s="145"/>
      <c r="C155" s="145"/>
      <c r="D155" s="146"/>
      <c r="E155" s="146"/>
      <c r="F155" s="146"/>
      <c r="G155" s="147"/>
      <c r="H155" s="119"/>
      <c r="I155" s="119"/>
      <c r="J155" s="119"/>
      <c r="K155" s="119"/>
      <c r="L155" s="119"/>
      <c r="M155" s="119"/>
      <c r="N155" s="119"/>
    </row>
    <row r="156" spans="2:14" s="148" customFormat="1">
      <c r="B156" s="145"/>
      <c r="C156" s="145"/>
      <c r="D156" s="146"/>
      <c r="E156" s="146"/>
      <c r="F156" s="146"/>
      <c r="G156" s="147"/>
      <c r="H156" s="119"/>
      <c r="I156" s="119"/>
      <c r="J156" s="119"/>
      <c r="K156" s="119"/>
      <c r="L156" s="119"/>
      <c r="M156" s="119"/>
      <c r="N156" s="119"/>
    </row>
    <row r="157" spans="2:14" s="148" customFormat="1">
      <c r="B157" s="145"/>
      <c r="C157" s="145"/>
      <c r="D157" s="146"/>
      <c r="E157" s="146"/>
      <c r="F157" s="146"/>
      <c r="G157" s="147"/>
      <c r="H157" s="119"/>
      <c r="I157" s="119"/>
      <c r="J157" s="119"/>
      <c r="K157" s="119"/>
      <c r="L157" s="119"/>
      <c r="M157" s="119"/>
      <c r="N157" s="119"/>
    </row>
    <row r="158" spans="2:14" s="148" customFormat="1">
      <c r="B158" s="145"/>
      <c r="C158" s="145"/>
      <c r="D158" s="146"/>
      <c r="E158" s="146"/>
      <c r="F158" s="146"/>
      <c r="G158" s="147"/>
      <c r="H158" s="119"/>
      <c r="I158" s="119"/>
      <c r="J158" s="119"/>
      <c r="K158" s="119"/>
      <c r="L158" s="119"/>
      <c r="M158" s="119"/>
      <c r="N158" s="119"/>
    </row>
    <row r="159" spans="2:14" s="148" customFormat="1">
      <c r="B159" s="145"/>
      <c r="C159" s="145"/>
      <c r="D159" s="146"/>
      <c r="E159" s="146"/>
      <c r="F159" s="146"/>
      <c r="G159" s="147"/>
      <c r="H159" s="119"/>
      <c r="I159" s="119"/>
      <c r="J159" s="119"/>
      <c r="K159" s="119"/>
      <c r="L159" s="119"/>
      <c r="M159" s="119"/>
      <c r="N159" s="119"/>
    </row>
    <row r="160" spans="2:14" s="148" customFormat="1">
      <c r="B160" s="145"/>
      <c r="C160" s="145"/>
      <c r="D160" s="146"/>
      <c r="E160" s="146"/>
      <c r="F160" s="146"/>
      <c r="G160" s="147"/>
      <c r="H160" s="119"/>
      <c r="I160" s="119"/>
      <c r="J160" s="119"/>
      <c r="K160" s="119"/>
      <c r="L160" s="119"/>
      <c r="M160" s="119"/>
      <c r="N160" s="119"/>
    </row>
    <row r="161" spans="2:14" s="148" customFormat="1">
      <c r="B161" s="145"/>
      <c r="C161" s="145"/>
      <c r="D161" s="146"/>
      <c r="E161" s="146"/>
      <c r="F161" s="146"/>
      <c r="G161" s="147"/>
      <c r="H161" s="119"/>
      <c r="I161" s="119"/>
      <c r="J161" s="119"/>
      <c r="K161" s="119"/>
      <c r="L161" s="119"/>
      <c r="M161" s="119"/>
      <c r="N161" s="119"/>
    </row>
    <row r="162" spans="2:14" s="148" customFormat="1">
      <c r="B162" s="145"/>
      <c r="C162" s="145"/>
      <c r="D162" s="146"/>
      <c r="E162" s="146"/>
      <c r="F162" s="146"/>
      <c r="G162" s="147"/>
      <c r="H162" s="119"/>
      <c r="I162" s="119"/>
      <c r="J162" s="119"/>
      <c r="K162" s="119"/>
      <c r="L162" s="119"/>
      <c r="M162" s="119"/>
      <c r="N162" s="119"/>
    </row>
    <row r="163" spans="2:14" s="148" customFormat="1">
      <c r="B163" s="145"/>
      <c r="C163" s="145"/>
      <c r="D163" s="146"/>
      <c r="E163" s="146"/>
      <c r="F163" s="146"/>
      <c r="G163" s="147"/>
      <c r="H163" s="119"/>
      <c r="I163" s="119"/>
      <c r="J163" s="119"/>
      <c r="K163" s="119"/>
      <c r="L163" s="119"/>
      <c r="M163" s="119"/>
      <c r="N163" s="119"/>
    </row>
    <row r="164" spans="2:14" s="148" customFormat="1">
      <c r="B164" s="145"/>
      <c r="C164" s="145"/>
      <c r="D164" s="146"/>
      <c r="E164" s="146"/>
      <c r="F164" s="146"/>
      <c r="G164" s="147"/>
      <c r="H164" s="119"/>
      <c r="I164" s="119"/>
      <c r="J164" s="119"/>
      <c r="K164" s="119"/>
      <c r="L164" s="119"/>
      <c r="M164" s="119"/>
      <c r="N164" s="119"/>
    </row>
    <row r="165" spans="2:14" s="148" customFormat="1">
      <c r="B165" s="145"/>
      <c r="C165" s="145"/>
      <c r="D165" s="146"/>
      <c r="E165" s="146"/>
      <c r="F165" s="146"/>
      <c r="G165" s="147"/>
      <c r="H165" s="119"/>
      <c r="I165" s="119"/>
      <c r="J165" s="119"/>
      <c r="K165" s="119"/>
      <c r="L165" s="119"/>
      <c r="M165" s="119"/>
      <c r="N165" s="119"/>
    </row>
    <row r="166" spans="2:14" s="148" customFormat="1">
      <c r="B166" s="145"/>
      <c r="C166" s="145"/>
      <c r="D166" s="146"/>
      <c r="E166" s="146"/>
      <c r="F166" s="146"/>
      <c r="G166" s="147"/>
      <c r="H166" s="119"/>
      <c r="I166" s="119"/>
      <c r="J166" s="119"/>
      <c r="K166" s="119"/>
      <c r="L166" s="119"/>
      <c r="M166" s="119"/>
      <c r="N166" s="119"/>
    </row>
    <row r="167" spans="2:14" s="148" customFormat="1">
      <c r="B167" s="145"/>
      <c r="C167" s="145"/>
      <c r="D167" s="146"/>
      <c r="E167" s="146"/>
      <c r="F167" s="146"/>
      <c r="G167" s="147"/>
      <c r="H167" s="119"/>
      <c r="I167" s="119"/>
      <c r="J167" s="119"/>
      <c r="K167" s="119"/>
      <c r="L167" s="119"/>
      <c r="M167" s="119"/>
      <c r="N167" s="119"/>
    </row>
    <row r="168" spans="2:14" s="148" customFormat="1">
      <c r="B168" s="149"/>
      <c r="C168" s="149"/>
      <c r="G168" s="119"/>
      <c r="H168" s="119"/>
      <c r="I168" s="119"/>
      <c r="J168" s="119"/>
      <c r="K168" s="119"/>
      <c r="L168" s="119"/>
      <c r="M168" s="119"/>
      <c r="N168" s="119"/>
    </row>
    <row r="169" spans="2:14" s="148" customFormat="1">
      <c r="B169" s="149"/>
      <c r="C169" s="149"/>
      <c r="G169" s="119"/>
      <c r="H169" s="119"/>
      <c r="I169" s="119"/>
      <c r="J169" s="119"/>
      <c r="K169" s="119"/>
      <c r="L169" s="119"/>
      <c r="M169" s="119"/>
      <c r="N169" s="119"/>
    </row>
    <row r="170" spans="2:14" s="148" customFormat="1">
      <c r="B170" s="149"/>
      <c r="C170" s="149"/>
      <c r="G170" s="119"/>
      <c r="H170" s="119"/>
      <c r="I170" s="119"/>
      <c r="J170" s="119"/>
      <c r="K170" s="119"/>
      <c r="L170" s="119"/>
      <c r="M170" s="119"/>
      <c r="N170" s="119"/>
    </row>
    <row r="171" spans="2:14" s="148" customFormat="1">
      <c r="B171" s="149"/>
      <c r="C171" s="149"/>
      <c r="G171" s="119"/>
      <c r="H171" s="119"/>
      <c r="I171" s="119"/>
      <c r="J171" s="119"/>
      <c r="K171" s="119"/>
      <c r="L171" s="119"/>
      <c r="M171" s="119"/>
      <c r="N171" s="119"/>
    </row>
    <row r="172" spans="2:14" s="148" customFormat="1">
      <c r="B172" s="149"/>
      <c r="C172" s="149"/>
      <c r="G172" s="119"/>
      <c r="H172" s="119"/>
      <c r="I172" s="119"/>
      <c r="J172" s="119"/>
      <c r="K172" s="119"/>
      <c r="L172" s="119"/>
      <c r="M172" s="119"/>
      <c r="N172" s="119"/>
    </row>
    <row r="173" spans="2:14" s="148" customFormat="1">
      <c r="B173" s="149"/>
      <c r="C173" s="149"/>
      <c r="G173" s="119"/>
      <c r="H173" s="119"/>
      <c r="I173" s="119"/>
      <c r="J173" s="119"/>
      <c r="K173" s="119"/>
      <c r="L173" s="119"/>
      <c r="M173" s="119"/>
      <c r="N173" s="119"/>
    </row>
    <row r="174" spans="2:14" s="148" customFormat="1">
      <c r="B174" s="149"/>
      <c r="C174" s="149"/>
      <c r="G174" s="119"/>
      <c r="H174" s="119"/>
      <c r="I174" s="119"/>
      <c r="J174" s="119"/>
      <c r="K174" s="119"/>
      <c r="L174" s="119"/>
      <c r="M174" s="119"/>
      <c r="N174" s="119"/>
    </row>
    <row r="175" spans="2:14" s="148" customFormat="1">
      <c r="B175" s="149"/>
      <c r="C175" s="149"/>
      <c r="G175" s="119"/>
      <c r="H175" s="119"/>
      <c r="I175" s="119"/>
      <c r="J175" s="119"/>
      <c r="K175" s="119"/>
      <c r="L175" s="119"/>
      <c r="M175" s="119"/>
      <c r="N175" s="119"/>
    </row>
    <row r="176" spans="2:14" s="148" customFormat="1">
      <c r="B176" s="149"/>
      <c r="C176" s="149"/>
      <c r="G176" s="119"/>
      <c r="H176" s="119"/>
      <c r="I176" s="119"/>
      <c r="J176" s="119"/>
      <c r="K176" s="119"/>
      <c r="L176" s="119"/>
      <c r="M176" s="119"/>
      <c r="N176" s="119"/>
    </row>
    <row r="177" spans="2:14" s="148" customFormat="1">
      <c r="B177" s="149"/>
      <c r="C177" s="149"/>
      <c r="G177" s="119"/>
      <c r="H177" s="119"/>
      <c r="I177" s="119"/>
      <c r="J177" s="119"/>
      <c r="K177" s="119"/>
      <c r="L177" s="119"/>
      <c r="M177" s="119"/>
      <c r="N177" s="119"/>
    </row>
    <row r="178" spans="2:14" s="148" customFormat="1">
      <c r="B178" s="149"/>
      <c r="C178" s="149"/>
      <c r="G178" s="119"/>
      <c r="H178" s="119"/>
      <c r="I178" s="119"/>
      <c r="J178" s="119"/>
      <c r="K178" s="119"/>
      <c r="L178" s="119"/>
      <c r="M178" s="119"/>
      <c r="N178" s="119"/>
    </row>
    <row r="179" spans="2:14" s="148" customFormat="1">
      <c r="B179" s="149"/>
      <c r="C179" s="149"/>
      <c r="G179" s="119"/>
      <c r="H179" s="119"/>
      <c r="I179" s="119"/>
      <c r="J179" s="119"/>
      <c r="K179" s="119"/>
      <c r="L179" s="119"/>
      <c r="M179" s="119"/>
      <c r="N179" s="119"/>
    </row>
    <row r="180" spans="2:14" s="148" customFormat="1">
      <c r="B180" s="149"/>
      <c r="C180" s="149"/>
      <c r="G180" s="119"/>
      <c r="H180" s="119"/>
      <c r="I180" s="119"/>
      <c r="J180" s="119"/>
      <c r="K180" s="119"/>
      <c r="L180" s="119"/>
      <c r="M180" s="119"/>
      <c r="N180" s="119"/>
    </row>
    <row r="181" spans="2:14" s="148" customFormat="1">
      <c r="B181" s="149"/>
      <c r="C181" s="149"/>
      <c r="G181" s="119"/>
      <c r="H181" s="119"/>
      <c r="I181" s="119"/>
      <c r="J181" s="119"/>
      <c r="K181" s="119"/>
      <c r="L181" s="119"/>
      <c r="M181" s="119"/>
      <c r="N181" s="119"/>
    </row>
    <row r="182" spans="2:14" s="148" customFormat="1">
      <c r="B182" s="149"/>
      <c r="C182" s="149"/>
      <c r="G182" s="119"/>
      <c r="H182" s="119"/>
      <c r="I182" s="119"/>
      <c r="J182" s="119"/>
      <c r="K182" s="119"/>
      <c r="L182" s="119"/>
      <c r="M182" s="119"/>
      <c r="N182" s="119"/>
    </row>
    <row r="183" spans="2:14" s="148" customFormat="1">
      <c r="B183" s="149"/>
      <c r="C183" s="149"/>
      <c r="G183" s="119"/>
      <c r="H183" s="119"/>
      <c r="I183" s="119"/>
      <c r="J183" s="119"/>
      <c r="K183" s="119"/>
      <c r="L183" s="119"/>
      <c r="M183" s="119"/>
      <c r="N183" s="119"/>
    </row>
    <row r="184" spans="2:14" s="148" customFormat="1">
      <c r="B184" s="149"/>
      <c r="C184" s="149"/>
      <c r="G184" s="119"/>
      <c r="H184" s="119"/>
      <c r="I184" s="119"/>
      <c r="J184" s="119"/>
      <c r="K184" s="119"/>
      <c r="L184" s="119"/>
      <c r="M184" s="119"/>
      <c r="N184" s="119"/>
    </row>
    <row r="185" spans="2:14" s="148" customFormat="1">
      <c r="B185" s="149"/>
      <c r="C185" s="149"/>
      <c r="G185" s="119"/>
      <c r="H185" s="119"/>
      <c r="I185" s="119"/>
      <c r="J185" s="119"/>
      <c r="K185" s="119"/>
      <c r="L185" s="119"/>
      <c r="M185" s="119"/>
      <c r="N185" s="119"/>
    </row>
    <row r="186" spans="2:14" s="148" customFormat="1">
      <c r="B186" s="149"/>
      <c r="C186" s="149"/>
      <c r="G186" s="119"/>
      <c r="H186" s="119"/>
      <c r="I186" s="119"/>
      <c r="J186" s="119"/>
      <c r="K186" s="119"/>
      <c r="L186" s="119"/>
      <c r="M186" s="119"/>
      <c r="N186" s="119"/>
    </row>
    <row r="187" spans="2:14" s="148" customFormat="1">
      <c r="B187" s="149"/>
      <c r="C187" s="149"/>
      <c r="G187" s="119"/>
      <c r="H187" s="119"/>
      <c r="I187" s="119"/>
      <c r="J187" s="119"/>
      <c r="K187" s="119"/>
      <c r="L187" s="119"/>
      <c r="M187" s="119"/>
      <c r="N187" s="119"/>
    </row>
    <row r="188" spans="2:14" s="148" customFormat="1">
      <c r="B188" s="149"/>
      <c r="C188" s="149"/>
      <c r="G188" s="119"/>
      <c r="H188" s="119"/>
      <c r="I188" s="119"/>
      <c r="J188" s="119"/>
      <c r="K188" s="119"/>
      <c r="L188" s="119"/>
      <c r="M188" s="119"/>
      <c r="N188" s="119"/>
    </row>
    <row r="189" spans="2:14" s="148" customFormat="1">
      <c r="B189" s="149"/>
      <c r="C189" s="149"/>
      <c r="G189" s="119"/>
      <c r="H189" s="119"/>
      <c r="I189" s="119"/>
      <c r="J189" s="119"/>
      <c r="K189" s="119"/>
      <c r="L189" s="119"/>
      <c r="M189" s="119"/>
      <c r="N189" s="119"/>
    </row>
    <row r="190" spans="2:14" s="148" customFormat="1">
      <c r="B190" s="149"/>
      <c r="C190" s="149"/>
      <c r="G190" s="119"/>
      <c r="H190" s="119"/>
      <c r="I190" s="119"/>
      <c r="J190" s="119"/>
      <c r="K190" s="119"/>
      <c r="L190" s="119"/>
      <c r="M190" s="119"/>
      <c r="N190" s="119"/>
    </row>
    <row r="191" spans="2:14" s="148" customFormat="1">
      <c r="B191" s="149"/>
      <c r="C191" s="149"/>
      <c r="G191" s="119"/>
      <c r="H191" s="119"/>
      <c r="I191" s="119"/>
      <c r="J191" s="119"/>
      <c r="K191" s="119"/>
      <c r="L191" s="119"/>
      <c r="M191" s="119"/>
      <c r="N191" s="119"/>
    </row>
    <row r="192" spans="2:14" s="148" customFormat="1">
      <c r="B192" s="149"/>
      <c r="C192" s="149"/>
      <c r="G192" s="119"/>
      <c r="H192" s="119"/>
      <c r="I192" s="119"/>
      <c r="J192" s="119"/>
      <c r="K192" s="119"/>
      <c r="L192" s="119"/>
      <c r="M192" s="119"/>
      <c r="N192" s="119"/>
    </row>
    <row r="193" spans="2:14" s="148" customFormat="1">
      <c r="B193" s="149"/>
      <c r="C193" s="149"/>
      <c r="G193" s="119"/>
      <c r="H193" s="119"/>
      <c r="I193" s="119"/>
      <c r="J193" s="119"/>
      <c r="K193" s="119"/>
      <c r="L193" s="119"/>
      <c r="M193" s="119"/>
      <c r="N193" s="119"/>
    </row>
    <row r="194" spans="2:14" s="148" customFormat="1">
      <c r="B194" s="149"/>
      <c r="C194" s="149"/>
      <c r="G194" s="119"/>
      <c r="H194" s="119"/>
      <c r="I194" s="119"/>
      <c r="J194" s="119"/>
      <c r="K194" s="119"/>
      <c r="L194" s="119"/>
      <c r="M194" s="119"/>
      <c r="N194" s="119"/>
    </row>
    <row r="195" spans="2:14" s="148" customFormat="1">
      <c r="B195" s="149"/>
      <c r="C195" s="149"/>
      <c r="G195" s="119"/>
      <c r="H195" s="119"/>
      <c r="I195" s="119"/>
      <c r="J195" s="119"/>
      <c r="K195" s="119"/>
      <c r="L195" s="119"/>
      <c r="M195" s="119"/>
      <c r="N195" s="119"/>
    </row>
    <row r="196" spans="2:14" s="148" customFormat="1">
      <c r="B196" s="149"/>
      <c r="C196" s="149"/>
      <c r="G196" s="119"/>
      <c r="H196" s="119"/>
      <c r="I196" s="119"/>
      <c r="J196" s="119"/>
      <c r="K196" s="119"/>
      <c r="L196" s="119"/>
      <c r="M196" s="119"/>
      <c r="N196" s="119"/>
    </row>
    <row r="197" spans="2:14" s="148" customFormat="1">
      <c r="B197" s="149"/>
      <c r="G197" s="119"/>
      <c r="H197" s="119"/>
      <c r="I197" s="119"/>
      <c r="J197" s="119"/>
      <c r="K197" s="119"/>
      <c r="L197" s="119"/>
      <c r="M197" s="119"/>
      <c r="N197" s="119"/>
    </row>
    <row r="198" spans="2:14" s="148" customFormat="1">
      <c r="B198" s="149"/>
      <c r="G198" s="119"/>
      <c r="H198" s="119"/>
      <c r="I198" s="119"/>
      <c r="J198" s="119"/>
      <c r="K198" s="119"/>
      <c r="L198" s="119"/>
      <c r="M198" s="119"/>
      <c r="N198" s="119"/>
    </row>
    <row r="199" spans="2:14" s="148" customFormat="1">
      <c r="B199" s="149"/>
      <c r="G199" s="119"/>
      <c r="H199" s="119"/>
      <c r="I199" s="119"/>
      <c r="J199" s="119"/>
      <c r="K199" s="119"/>
      <c r="L199" s="119"/>
      <c r="M199" s="119"/>
      <c r="N199" s="119"/>
    </row>
    <row r="200" spans="2:14" s="148" customFormat="1">
      <c r="B200" s="149"/>
      <c r="G200" s="119"/>
      <c r="H200" s="119"/>
      <c r="I200" s="119"/>
      <c r="J200" s="119"/>
      <c r="K200" s="119"/>
      <c r="L200" s="119"/>
      <c r="M200" s="119"/>
      <c r="N200" s="119"/>
    </row>
    <row r="201" spans="2:14" s="148" customFormat="1">
      <c r="B201" s="149"/>
      <c r="G201" s="119"/>
      <c r="H201" s="119"/>
      <c r="I201" s="119"/>
      <c r="J201" s="119"/>
      <c r="K201" s="119"/>
      <c r="L201" s="119"/>
      <c r="M201" s="119"/>
      <c r="N201" s="119"/>
    </row>
    <row r="202" spans="2:14" s="148" customFormat="1">
      <c r="B202" s="149"/>
      <c r="G202" s="119"/>
      <c r="H202" s="119"/>
      <c r="I202" s="119"/>
      <c r="J202" s="119"/>
      <c r="K202" s="119"/>
      <c r="L202" s="119"/>
      <c r="M202" s="119"/>
      <c r="N202" s="119"/>
    </row>
    <row r="203" spans="2:14" s="148" customFormat="1">
      <c r="B203" s="149"/>
      <c r="G203" s="119"/>
      <c r="H203" s="119"/>
      <c r="I203" s="119"/>
      <c r="J203" s="119"/>
      <c r="K203" s="119"/>
      <c r="L203" s="119"/>
      <c r="M203" s="119"/>
      <c r="N203" s="119"/>
    </row>
    <row r="204" spans="2:14" s="148" customFormat="1">
      <c r="B204" s="149"/>
      <c r="G204" s="119"/>
      <c r="H204" s="119"/>
      <c r="I204" s="119"/>
      <c r="J204" s="119"/>
      <c r="K204" s="119"/>
      <c r="L204" s="119"/>
      <c r="M204" s="119"/>
      <c r="N204" s="119"/>
    </row>
    <row r="205" spans="2:14" s="148" customFormat="1">
      <c r="B205" s="149"/>
      <c r="G205" s="119"/>
      <c r="H205" s="119"/>
      <c r="I205" s="119"/>
      <c r="J205" s="119"/>
      <c r="K205" s="119"/>
      <c r="L205" s="119"/>
      <c r="M205" s="119"/>
      <c r="N205" s="119"/>
    </row>
    <row r="206" spans="2:14" s="148" customFormat="1">
      <c r="B206" s="149"/>
      <c r="G206" s="119"/>
      <c r="H206" s="119"/>
      <c r="I206" s="119"/>
      <c r="J206" s="119"/>
      <c r="K206" s="119"/>
      <c r="L206" s="119"/>
      <c r="M206" s="119"/>
      <c r="N206" s="119"/>
    </row>
    <row r="207" spans="2:14" s="148" customFormat="1">
      <c r="B207" s="149"/>
      <c r="G207" s="119"/>
      <c r="H207" s="119"/>
      <c r="I207" s="119"/>
      <c r="J207" s="119"/>
      <c r="K207" s="119"/>
      <c r="L207" s="119"/>
      <c r="M207" s="119"/>
      <c r="N207" s="119"/>
    </row>
    <row r="208" spans="2:14" s="148" customFormat="1">
      <c r="B208" s="149"/>
      <c r="G208" s="119"/>
      <c r="H208" s="119"/>
      <c r="I208" s="119"/>
      <c r="J208" s="119"/>
      <c r="K208" s="119"/>
      <c r="L208" s="119"/>
      <c r="M208" s="119"/>
      <c r="N208" s="119"/>
    </row>
    <row r="209" spans="2:14" s="148" customFormat="1">
      <c r="B209" s="149"/>
      <c r="G209" s="119"/>
      <c r="H209" s="119"/>
      <c r="I209" s="119"/>
      <c r="J209" s="119"/>
      <c r="K209" s="119"/>
      <c r="L209" s="119"/>
      <c r="M209" s="119"/>
      <c r="N209" s="119"/>
    </row>
    <row r="210" spans="2:14" s="148" customFormat="1">
      <c r="B210" s="149"/>
      <c r="G210" s="119"/>
      <c r="H210" s="119"/>
      <c r="I210" s="119"/>
      <c r="J210" s="119"/>
      <c r="K210" s="119"/>
      <c r="L210" s="119"/>
      <c r="M210" s="119"/>
      <c r="N210" s="119"/>
    </row>
    <row r="211" spans="2:14" s="148" customFormat="1">
      <c r="B211" s="149"/>
      <c r="G211" s="119"/>
      <c r="H211" s="119"/>
      <c r="I211" s="119"/>
      <c r="J211" s="119"/>
      <c r="K211" s="119"/>
      <c r="L211" s="119"/>
      <c r="M211" s="119"/>
      <c r="N211" s="119"/>
    </row>
    <row r="212" spans="2:14" s="148" customFormat="1">
      <c r="B212" s="149"/>
      <c r="G212" s="119"/>
      <c r="H212" s="119"/>
      <c r="I212" s="119"/>
      <c r="J212" s="119"/>
      <c r="K212" s="119"/>
      <c r="L212" s="119"/>
      <c r="M212" s="119"/>
      <c r="N212" s="119"/>
    </row>
    <row r="213" spans="2:14" s="148" customFormat="1">
      <c r="B213" s="149"/>
      <c r="G213" s="119"/>
      <c r="H213" s="119"/>
      <c r="I213" s="119"/>
      <c r="J213" s="119"/>
      <c r="K213" s="119"/>
      <c r="L213" s="119"/>
      <c r="M213" s="119"/>
      <c r="N213" s="119"/>
    </row>
    <row r="214" spans="2:14" s="148" customFormat="1">
      <c r="B214" s="149"/>
      <c r="G214" s="119"/>
      <c r="H214" s="119"/>
      <c r="I214" s="119"/>
      <c r="J214" s="119"/>
      <c r="K214" s="119"/>
      <c r="L214" s="119"/>
      <c r="M214" s="119"/>
      <c r="N214" s="119"/>
    </row>
    <row r="215" spans="2:14" s="148" customFormat="1">
      <c r="B215" s="149"/>
      <c r="G215" s="119"/>
      <c r="H215" s="119"/>
      <c r="I215" s="119"/>
      <c r="J215" s="119"/>
      <c r="K215" s="119"/>
      <c r="L215" s="119"/>
      <c r="M215" s="119"/>
      <c r="N215" s="119"/>
    </row>
    <row r="216" spans="2:14" s="148" customFormat="1">
      <c r="B216" s="149"/>
      <c r="G216" s="119"/>
      <c r="H216" s="119"/>
      <c r="I216" s="119"/>
      <c r="J216" s="119"/>
      <c r="K216" s="119"/>
      <c r="L216" s="119"/>
      <c r="M216" s="119"/>
      <c r="N216" s="119"/>
    </row>
    <row r="217" spans="2:14" s="148" customFormat="1">
      <c r="B217" s="149"/>
      <c r="G217" s="119"/>
      <c r="H217" s="119"/>
      <c r="I217" s="119"/>
      <c r="J217" s="119"/>
      <c r="K217" s="119"/>
      <c r="L217" s="119"/>
      <c r="M217" s="119"/>
      <c r="N217" s="119"/>
    </row>
    <row r="218" spans="2:14" s="148" customFormat="1">
      <c r="B218" s="149"/>
      <c r="G218" s="119"/>
      <c r="H218" s="119"/>
      <c r="I218" s="119"/>
      <c r="J218" s="119"/>
      <c r="K218" s="119"/>
      <c r="L218" s="119"/>
      <c r="M218" s="119"/>
      <c r="N218" s="119"/>
    </row>
    <row r="219" spans="2:14" s="148" customFormat="1">
      <c r="B219" s="149"/>
      <c r="G219" s="119"/>
      <c r="H219" s="119"/>
      <c r="I219" s="119"/>
      <c r="J219" s="119"/>
      <c r="K219" s="119"/>
      <c r="L219" s="119"/>
      <c r="M219" s="119"/>
      <c r="N219" s="119"/>
    </row>
    <row r="220" spans="2:14" s="148" customFormat="1">
      <c r="B220" s="149"/>
      <c r="G220" s="119"/>
      <c r="H220" s="119"/>
      <c r="I220" s="119"/>
      <c r="J220" s="119"/>
      <c r="K220" s="119"/>
      <c r="L220" s="119"/>
      <c r="M220" s="119"/>
      <c r="N220" s="119"/>
    </row>
    <row r="221" spans="2:14" s="148" customFormat="1">
      <c r="B221" s="149"/>
      <c r="G221" s="119"/>
      <c r="H221" s="119"/>
      <c r="I221" s="119"/>
      <c r="J221" s="119"/>
      <c r="K221" s="119"/>
      <c r="L221" s="119"/>
      <c r="M221" s="119"/>
      <c r="N221" s="119"/>
    </row>
    <row r="222" spans="2:14" s="148" customFormat="1">
      <c r="B222" s="149"/>
      <c r="G222" s="119"/>
      <c r="H222" s="119"/>
      <c r="I222" s="119"/>
      <c r="J222" s="119"/>
      <c r="K222" s="119"/>
      <c r="L222" s="119"/>
      <c r="M222" s="119"/>
      <c r="N222" s="119"/>
    </row>
    <row r="223" spans="2:14" s="148" customFormat="1">
      <c r="B223" s="149"/>
      <c r="G223" s="119"/>
      <c r="H223" s="119"/>
      <c r="I223" s="119"/>
      <c r="J223" s="119"/>
      <c r="K223" s="119"/>
      <c r="L223" s="119"/>
      <c r="M223" s="119"/>
      <c r="N223" s="119"/>
    </row>
    <row r="224" spans="2:14" s="148" customFormat="1">
      <c r="B224" s="149"/>
      <c r="G224" s="119"/>
      <c r="H224" s="119"/>
      <c r="I224" s="119"/>
      <c r="J224" s="119"/>
      <c r="K224" s="119"/>
      <c r="L224" s="119"/>
      <c r="M224" s="119"/>
      <c r="N224" s="119"/>
    </row>
    <row r="225" spans="2:14" s="148" customFormat="1">
      <c r="B225" s="149"/>
      <c r="G225" s="119"/>
      <c r="H225" s="119"/>
      <c r="I225" s="119"/>
      <c r="J225" s="119"/>
      <c r="K225" s="119"/>
      <c r="L225" s="119"/>
      <c r="M225" s="119"/>
      <c r="N225" s="119"/>
    </row>
    <row r="226" spans="2:14" s="148" customFormat="1">
      <c r="B226" s="149"/>
      <c r="G226" s="119"/>
      <c r="H226" s="119"/>
      <c r="I226" s="119"/>
      <c r="J226" s="119"/>
      <c r="K226" s="119"/>
      <c r="L226" s="119"/>
      <c r="M226" s="119"/>
      <c r="N226" s="119"/>
    </row>
    <row r="227" spans="2:14" s="148" customFormat="1">
      <c r="B227" s="149"/>
      <c r="G227" s="119"/>
      <c r="H227" s="119"/>
      <c r="I227" s="119"/>
      <c r="J227" s="119"/>
      <c r="K227" s="119"/>
      <c r="L227" s="119"/>
      <c r="M227" s="119"/>
      <c r="N227" s="119"/>
    </row>
    <row r="228" spans="2:14" s="148" customFormat="1">
      <c r="B228" s="149"/>
      <c r="G228" s="119"/>
      <c r="H228" s="119"/>
      <c r="I228" s="119"/>
      <c r="J228" s="119"/>
      <c r="K228" s="119"/>
      <c r="L228" s="119"/>
      <c r="M228" s="119"/>
      <c r="N228" s="119"/>
    </row>
    <row r="229" spans="2:14" s="148" customFormat="1">
      <c r="B229" s="149"/>
      <c r="G229" s="119"/>
      <c r="H229" s="119"/>
      <c r="I229" s="119"/>
      <c r="J229" s="119"/>
      <c r="K229" s="119"/>
      <c r="L229" s="119"/>
      <c r="M229" s="119"/>
      <c r="N229" s="119"/>
    </row>
    <row r="230" spans="2:14" s="148" customFormat="1">
      <c r="B230" s="149"/>
      <c r="G230" s="119"/>
      <c r="H230" s="119"/>
      <c r="I230" s="119"/>
      <c r="J230" s="119"/>
      <c r="K230" s="119"/>
      <c r="L230" s="119"/>
      <c r="M230" s="119"/>
      <c r="N230" s="119"/>
    </row>
    <row r="231" spans="2:14" s="148" customFormat="1">
      <c r="B231" s="149"/>
      <c r="G231" s="119"/>
      <c r="H231" s="119"/>
      <c r="I231" s="119"/>
      <c r="J231" s="119"/>
      <c r="K231" s="119"/>
      <c r="L231" s="119"/>
      <c r="M231" s="119"/>
      <c r="N231" s="119"/>
    </row>
    <row r="232" spans="2:14" s="148" customFormat="1">
      <c r="B232" s="149"/>
      <c r="G232" s="119"/>
      <c r="H232" s="119"/>
      <c r="I232" s="119"/>
      <c r="J232" s="119"/>
      <c r="K232" s="119"/>
      <c r="L232" s="119"/>
      <c r="M232" s="119"/>
      <c r="N232" s="119"/>
    </row>
    <row r="233" spans="2:14" s="148" customFormat="1">
      <c r="B233" s="149"/>
      <c r="G233" s="119"/>
      <c r="H233" s="119"/>
      <c r="I233" s="119"/>
      <c r="J233" s="119"/>
      <c r="K233" s="119"/>
      <c r="L233" s="119"/>
      <c r="M233" s="119"/>
      <c r="N233" s="119"/>
    </row>
    <row r="234" spans="2:14" s="148" customFormat="1">
      <c r="B234" s="149"/>
      <c r="G234" s="119"/>
      <c r="H234" s="119"/>
      <c r="I234" s="119"/>
      <c r="J234" s="119"/>
      <c r="K234" s="119"/>
      <c r="L234" s="119"/>
      <c r="M234" s="119"/>
      <c r="N234" s="119"/>
    </row>
    <row r="235" spans="2:14" s="148" customFormat="1">
      <c r="B235" s="149"/>
      <c r="G235" s="119"/>
      <c r="H235" s="119"/>
      <c r="I235" s="119"/>
      <c r="J235" s="119"/>
      <c r="K235" s="119"/>
      <c r="L235" s="119"/>
      <c r="M235" s="119"/>
      <c r="N235" s="119"/>
    </row>
    <row r="236" spans="2:14" s="148" customFormat="1">
      <c r="B236" s="149"/>
      <c r="G236" s="119"/>
      <c r="H236" s="119"/>
      <c r="I236" s="119"/>
      <c r="J236" s="119"/>
      <c r="K236" s="119"/>
      <c r="L236" s="119"/>
      <c r="M236" s="119"/>
      <c r="N236" s="119"/>
    </row>
    <row r="237" spans="2:14" s="148" customFormat="1">
      <c r="B237" s="149"/>
      <c r="G237" s="119"/>
      <c r="H237" s="119"/>
      <c r="I237" s="119"/>
      <c r="J237" s="119"/>
      <c r="K237" s="119"/>
      <c r="L237" s="119"/>
      <c r="M237" s="119"/>
      <c r="N237" s="119"/>
    </row>
    <row r="238" spans="2:14" s="148" customFormat="1">
      <c r="B238" s="149"/>
      <c r="G238" s="119"/>
      <c r="H238" s="119"/>
      <c r="I238" s="119"/>
      <c r="J238" s="119"/>
      <c r="K238" s="119"/>
      <c r="L238" s="119"/>
      <c r="M238" s="119"/>
      <c r="N238" s="119"/>
    </row>
    <row r="239" spans="2:14" s="148" customFormat="1">
      <c r="B239" s="149"/>
      <c r="G239" s="119"/>
      <c r="H239" s="119"/>
      <c r="I239" s="119"/>
      <c r="J239" s="119"/>
      <c r="K239" s="119"/>
      <c r="L239" s="119"/>
      <c r="M239" s="119"/>
      <c r="N239" s="119"/>
    </row>
    <row r="240" spans="2:14" s="148" customFormat="1">
      <c r="B240" s="149"/>
      <c r="G240" s="119"/>
      <c r="H240" s="119"/>
      <c r="I240" s="119"/>
      <c r="J240" s="119"/>
      <c r="K240" s="119"/>
      <c r="L240" s="119"/>
      <c r="M240" s="119"/>
      <c r="N240" s="119"/>
    </row>
    <row r="241" spans="2:14" s="148" customFormat="1">
      <c r="B241" s="149"/>
      <c r="G241" s="119"/>
      <c r="H241" s="119"/>
      <c r="I241" s="119"/>
      <c r="J241" s="119"/>
      <c r="K241" s="119"/>
      <c r="L241" s="119"/>
      <c r="M241" s="119"/>
      <c r="N241" s="119"/>
    </row>
    <row r="242" spans="2:14" s="148" customFormat="1">
      <c r="B242" s="149"/>
      <c r="G242" s="119"/>
      <c r="H242" s="119"/>
      <c r="I242" s="119"/>
      <c r="J242" s="119"/>
      <c r="K242" s="119"/>
      <c r="L242" s="119"/>
      <c r="M242" s="119"/>
      <c r="N242" s="119"/>
    </row>
    <row r="243" spans="2:14" s="148" customFormat="1">
      <c r="B243" s="149"/>
      <c r="G243" s="119"/>
      <c r="H243" s="119"/>
      <c r="I243" s="119"/>
      <c r="J243" s="119"/>
      <c r="K243" s="119"/>
      <c r="L243" s="119"/>
      <c r="M243" s="119"/>
      <c r="N243" s="119"/>
    </row>
    <row r="244" spans="2:14" s="148" customFormat="1">
      <c r="B244" s="149"/>
      <c r="G244" s="119"/>
      <c r="H244" s="119"/>
      <c r="I244" s="119"/>
      <c r="J244" s="119"/>
      <c r="K244" s="119"/>
      <c r="L244" s="119"/>
      <c r="M244" s="119"/>
      <c r="N244" s="119"/>
    </row>
    <row r="245" spans="2:14" s="148" customFormat="1">
      <c r="B245" s="149"/>
      <c r="G245" s="119"/>
      <c r="H245" s="119"/>
      <c r="I245" s="119"/>
      <c r="J245" s="119"/>
      <c r="K245" s="119"/>
      <c r="L245" s="119"/>
      <c r="M245" s="119"/>
      <c r="N245" s="119"/>
    </row>
    <row r="246" spans="2:14" s="148" customFormat="1">
      <c r="B246" s="149"/>
      <c r="G246" s="119"/>
      <c r="H246" s="119"/>
      <c r="I246" s="119"/>
      <c r="J246" s="119"/>
      <c r="K246" s="119"/>
      <c r="L246" s="119"/>
      <c r="M246" s="119"/>
      <c r="N246" s="119"/>
    </row>
    <row r="247" spans="2:14" s="148" customFormat="1">
      <c r="B247" s="149"/>
      <c r="G247" s="119"/>
      <c r="H247" s="119"/>
      <c r="I247" s="119"/>
      <c r="J247" s="119"/>
      <c r="K247" s="119"/>
      <c r="L247" s="119"/>
      <c r="M247" s="119"/>
      <c r="N247" s="119"/>
    </row>
    <row r="248" spans="2:14" s="148" customFormat="1">
      <c r="B248" s="149"/>
      <c r="G248" s="119"/>
      <c r="H248" s="119"/>
      <c r="I248" s="119"/>
      <c r="J248" s="119"/>
      <c r="K248" s="119"/>
      <c r="L248" s="119"/>
      <c r="M248" s="119"/>
      <c r="N248" s="119"/>
    </row>
    <row r="249" spans="2:14" s="148" customFormat="1">
      <c r="B249" s="149"/>
      <c r="G249" s="119"/>
      <c r="H249" s="119"/>
      <c r="I249" s="119"/>
      <c r="J249" s="119"/>
      <c r="K249" s="119"/>
      <c r="L249" s="119"/>
      <c r="M249" s="119"/>
      <c r="N249" s="119"/>
    </row>
    <row r="250" spans="2:14" s="148" customFormat="1">
      <c r="B250" s="149"/>
      <c r="G250" s="119"/>
      <c r="H250" s="119"/>
      <c r="I250" s="119"/>
      <c r="J250" s="119"/>
      <c r="K250" s="119"/>
      <c r="L250" s="119"/>
      <c r="M250" s="119"/>
      <c r="N250" s="119"/>
    </row>
    <row r="251" spans="2:14" s="148" customFormat="1">
      <c r="B251" s="149"/>
      <c r="G251" s="119"/>
      <c r="H251" s="119"/>
      <c r="I251" s="119"/>
      <c r="J251" s="119"/>
      <c r="K251" s="119"/>
      <c r="L251" s="119"/>
      <c r="M251" s="119"/>
      <c r="N251" s="119"/>
    </row>
    <row r="252" spans="2:14" s="148" customFormat="1">
      <c r="B252" s="149"/>
      <c r="G252" s="119"/>
      <c r="H252" s="119"/>
      <c r="I252" s="119"/>
      <c r="J252" s="119"/>
      <c r="K252" s="119"/>
      <c r="L252" s="119"/>
      <c r="M252" s="119"/>
      <c r="N252" s="119"/>
    </row>
    <row r="253" spans="2:14" s="148" customFormat="1">
      <c r="B253" s="149"/>
      <c r="G253" s="119"/>
      <c r="H253" s="119"/>
      <c r="I253" s="119"/>
      <c r="J253" s="119"/>
      <c r="K253" s="119"/>
      <c r="L253" s="119"/>
      <c r="M253" s="119"/>
      <c r="N253" s="119"/>
    </row>
    <row r="254" spans="2:14" s="148" customFormat="1">
      <c r="B254" s="149"/>
      <c r="G254" s="119"/>
      <c r="H254" s="119"/>
      <c r="I254" s="119"/>
      <c r="J254" s="119"/>
      <c r="K254" s="119"/>
      <c r="L254" s="119"/>
      <c r="M254" s="119"/>
      <c r="N254" s="119"/>
    </row>
    <row r="255" spans="2:14" s="148" customFormat="1">
      <c r="B255" s="149"/>
      <c r="G255" s="119"/>
      <c r="H255" s="119"/>
      <c r="I255" s="119"/>
      <c r="J255" s="119"/>
      <c r="K255" s="119"/>
      <c r="L255" s="119"/>
      <c r="M255" s="119"/>
      <c r="N255" s="119"/>
    </row>
    <row r="256" spans="2:14" s="148" customFormat="1">
      <c r="B256" s="149"/>
      <c r="G256" s="119"/>
      <c r="H256" s="119"/>
      <c r="I256" s="119"/>
      <c r="J256" s="119"/>
      <c r="K256" s="119"/>
      <c r="L256" s="119"/>
      <c r="M256" s="119"/>
      <c r="N256" s="119"/>
    </row>
    <row r="257" spans="2:14" s="148" customFormat="1">
      <c r="B257" s="149"/>
      <c r="G257" s="119"/>
      <c r="H257" s="119"/>
      <c r="I257" s="119"/>
      <c r="J257" s="119"/>
      <c r="K257" s="119"/>
      <c r="L257" s="119"/>
      <c r="M257" s="119"/>
      <c r="N257" s="119"/>
    </row>
    <row r="258" spans="2:14" s="148" customFormat="1">
      <c r="B258" s="149"/>
      <c r="G258" s="119"/>
      <c r="H258" s="119"/>
      <c r="I258" s="119"/>
      <c r="J258" s="119"/>
      <c r="K258" s="119"/>
      <c r="L258" s="119"/>
      <c r="M258" s="119"/>
      <c r="N258" s="119"/>
    </row>
    <row r="259" spans="2:14" s="148" customFormat="1">
      <c r="B259" s="149"/>
      <c r="G259" s="119"/>
      <c r="H259" s="119"/>
      <c r="I259" s="119"/>
      <c r="J259" s="119"/>
      <c r="K259" s="119"/>
      <c r="L259" s="119"/>
      <c r="M259" s="119"/>
      <c r="N259" s="119"/>
    </row>
    <row r="260" spans="2:14" s="148" customFormat="1">
      <c r="B260" s="149"/>
      <c r="G260" s="119"/>
      <c r="H260" s="119"/>
      <c r="I260" s="119"/>
      <c r="J260" s="119"/>
      <c r="K260" s="119"/>
      <c r="L260" s="119"/>
      <c r="M260" s="119"/>
      <c r="N260" s="119"/>
    </row>
    <row r="261" spans="2:14" s="148" customFormat="1">
      <c r="B261" s="149"/>
      <c r="G261" s="119"/>
      <c r="H261" s="119"/>
      <c r="I261" s="119"/>
      <c r="J261" s="119"/>
      <c r="K261" s="119"/>
      <c r="L261" s="119"/>
      <c r="M261" s="119"/>
      <c r="N261" s="119"/>
    </row>
    <row r="262" spans="2:14" s="148" customFormat="1">
      <c r="B262" s="149"/>
      <c r="G262" s="119"/>
      <c r="H262" s="119"/>
      <c r="I262" s="119"/>
      <c r="J262" s="119"/>
      <c r="K262" s="119"/>
      <c r="L262" s="119"/>
      <c r="M262" s="119"/>
      <c r="N262" s="119"/>
    </row>
    <row r="263" spans="2:14" s="148" customFormat="1">
      <c r="B263" s="149"/>
      <c r="G263" s="119"/>
      <c r="H263" s="119"/>
      <c r="I263" s="119"/>
      <c r="J263" s="119"/>
      <c r="K263" s="119"/>
      <c r="L263" s="119"/>
      <c r="M263" s="119"/>
      <c r="N263" s="119"/>
    </row>
    <row r="264" spans="2:14" s="148" customFormat="1">
      <c r="B264" s="149"/>
      <c r="G264" s="119"/>
      <c r="H264" s="119"/>
      <c r="I264" s="119"/>
      <c r="J264" s="119"/>
      <c r="K264" s="119"/>
      <c r="L264" s="119"/>
      <c r="M264" s="119"/>
      <c r="N264" s="119"/>
    </row>
    <row r="265" spans="2:14" s="148" customFormat="1">
      <c r="B265" s="149"/>
      <c r="G265" s="119"/>
      <c r="H265" s="119"/>
      <c r="I265" s="119"/>
      <c r="J265" s="119"/>
      <c r="K265" s="119"/>
      <c r="L265" s="119"/>
      <c r="M265" s="119"/>
      <c r="N265" s="119"/>
    </row>
    <row r="266" spans="2:14" s="148" customFormat="1">
      <c r="B266" s="149"/>
      <c r="G266" s="119"/>
      <c r="H266" s="119"/>
      <c r="I266" s="119"/>
      <c r="J266" s="119"/>
      <c r="K266" s="119"/>
      <c r="L266" s="119"/>
      <c r="M266" s="119"/>
      <c r="N266" s="119"/>
    </row>
    <row r="267" spans="2:14" s="148" customFormat="1">
      <c r="B267" s="149"/>
      <c r="G267" s="119"/>
      <c r="H267" s="119"/>
      <c r="I267" s="119"/>
      <c r="J267" s="119"/>
      <c r="K267" s="119"/>
      <c r="L267" s="119"/>
      <c r="M267" s="119"/>
      <c r="N267" s="119"/>
    </row>
    <row r="268" spans="2:14" s="148" customFormat="1">
      <c r="B268" s="149"/>
      <c r="G268" s="119"/>
      <c r="H268" s="119"/>
      <c r="I268" s="119"/>
      <c r="J268" s="119"/>
      <c r="K268" s="119"/>
      <c r="L268" s="119"/>
      <c r="M268" s="119"/>
      <c r="N268" s="119"/>
    </row>
    <row r="269" spans="2:14" s="148" customFormat="1">
      <c r="B269" s="149"/>
      <c r="G269" s="119"/>
      <c r="H269" s="119"/>
      <c r="I269" s="119"/>
      <c r="J269" s="119"/>
      <c r="K269" s="119"/>
      <c r="L269" s="119"/>
      <c r="M269" s="119"/>
      <c r="N269" s="119"/>
    </row>
    <row r="270" spans="2:14" s="148" customFormat="1">
      <c r="B270" s="149"/>
      <c r="G270" s="119"/>
      <c r="H270" s="119"/>
      <c r="I270" s="119"/>
      <c r="J270" s="119"/>
      <c r="K270" s="119"/>
      <c r="L270" s="119"/>
      <c r="M270" s="119"/>
      <c r="N270" s="119"/>
    </row>
    <row r="271" spans="2:14" s="148" customFormat="1">
      <c r="B271" s="149"/>
      <c r="G271" s="119"/>
      <c r="H271" s="119"/>
      <c r="I271" s="119"/>
      <c r="J271" s="119"/>
      <c r="K271" s="119"/>
      <c r="L271" s="119"/>
      <c r="M271" s="119"/>
      <c r="N271" s="119"/>
    </row>
    <row r="272" spans="2:14" s="148" customFormat="1">
      <c r="B272" s="149"/>
      <c r="G272" s="119"/>
      <c r="H272" s="119"/>
      <c r="I272" s="119"/>
      <c r="J272" s="119"/>
      <c r="K272" s="119"/>
      <c r="L272" s="119"/>
      <c r="M272" s="119"/>
      <c r="N272" s="119"/>
    </row>
    <row r="273" spans="2:14" s="148" customFormat="1">
      <c r="B273" s="149"/>
      <c r="G273" s="119"/>
      <c r="H273" s="119"/>
      <c r="I273" s="119"/>
      <c r="J273" s="119"/>
      <c r="K273" s="119"/>
      <c r="L273" s="119"/>
      <c r="M273" s="119"/>
      <c r="N273" s="119"/>
    </row>
    <row r="274" spans="2:14" s="148" customFormat="1">
      <c r="B274" s="149"/>
      <c r="G274" s="119"/>
      <c r="H274" s="119"/>
      <c r="I274" s="119"/>
      <c r="J274" s="119"/>
      <c r="K274" s="119"/>
      <c r="L274" s="119"/>
      <c r="M274" s="119"/>
      <c r="N274" s="119"/>
    </row>
    <row r="275" spans="2:14" s="148" customFormat="1">
      <c r="B275" s="149"/>
      <c r="G275" s="119"/>
      <c r="H275" s="119"/>
      <c r="I275" s="119"/>
      <c r="J275" s="119"/>
      <c r="K275" s="119"/>
      <c r="L275" s="119"/>
      <c r="M275" s="119"/>
      <c r="N275" s="119"/>
    </row>
    <row r="276" spans="2:14" s="148" customFormat="1">
      <c r="B276" s="149"/>
      <c r="G276" s="119"/>
      <c r="H276" s="119"/>
      <c r="I276" s="119"/>
      <c r="J276" s="119"/>
      <c r="K276" s="119"/>
      <c r="L276" s="119"/>
      <c r="M276" s="119"/>
      <c r="N276" s="119"/>
    </row>
    <row r="277" spans="2:14" s="148" customFormat="1">
      <c r="B277" s="149"/>
      <c r="G277" s="119"/>
      <c r="H277" s="119"/>
      <c r="I277" s="119"/>
      <c r="J277" s="119"/>
      <c r="K277" s="119"/>
      <c r="L277" s="119"/>
      <c r="M277" s="119"/>
      <c r="N277" s="119"/>
    </row>
    <row r="278" spans="2:14" s="148" customFormat="1">
      <c r="B278" s="149"/>
      <c r="G278" s="119"/>
      <c r="H278" s="119"/>
      <c r="I278" s="119"/>
      <c r="J278" s="119"/>
      <c r="K278" s="119"/>
      <c r="L278" s="119"/>
      <c r="M278" s="119"/>
      <c r="N278" s="119"/>
    </row>
    <row r="279" spans="2:14" s="148" customFormat="1">
      <c r="B279" s="149"/>
      <c r="G279" s="119"/>
      <c r="H279" s="119"/>
      <c r="I279" s="119"/>
      <c r="J279" s="119"/>
      <c r="K279" s="119"/>
      <c r="L279" s="119"/>
      <c r="M279" s="119"/>
      <c r="N279" s="119"/>
    </row>
    <row r="280" spans="2:14" s="148" customFormat="1">
      <c r="B280" s="149"/>
      <c r="G280" s="119"/>
      <c r="H280" s="119"/>
      <c r="I280" s="119"/>
      <c r="J280" s="119"/>
      <c r="K280" s="119"/>
      <c r="L280" s="119"/>
      <c r="M280" s="119"/>
      <c r="N280" s="119"/>
    </row>
    <row r="281" spans="2:14" s="148" customFormat="1">
      <c r="B281" s="149"/>
      <c r="G281" s="119"/>
      <c r="H281" s="119"/>
      <c r="I281" s="119"/>
      <c r="J281" s="119"/>
      <c r="K281" s="119"/>
      <c r="L281" s="119"/>
      <c r="M281" s="119"/>
      <c r="N281" s="119"/>
    </row>
    <row r="282" spans="2:14" s="148" customFormat="1">
      <c r="B282" s="149"/>
      <c r="G282" s="119"/>
      <c r="H282" s="119"/>
      <c r="I282" s="119"/>
      <c r="J282" s="119"/>
      <c r="K282" s="119"/>
      <c r="L282" s="119"/>
      <c r="M282" s="119"/>
      <c r="N282" s="119"/>
    </row>
    <row r="283" spans="2:14" s="148" customFormat="1">
      <c r="B283" s="149"/>
      <c r="G283" s="119"/>
      <c r="H283" s="119"/>
      <c r="I283" s="119"/>
      <c r="J283" s="119"/>
      <c r="K283" s="119"/>
      <c r="L283" s="119"/>
      <c r="M283" s="119"/>
      <c r="N283" s="119"/>
    </row>
    <row r="284" spans="2:14" s="148" customFormat="1">
      <c r="B284" s="149"/>
      <c r="G284" s="119"/>
      <c r="H284" s="119"/>
      <c r="I284" s="119"/>
      <c r="J284" s="119"/>
      <c r="K284" s="119"/>
      <c r="L284" s="119"/>
      <c r="M284" s="119"/>
      <c r="N284" s="119"/>
    </row>
    <row r="285" spans="2:14" s="148" customFormat="1">
      <c r="B285" s="149"/>
      <c r="G285" s="119"/>
      <c r="H285" s="119"/>
      <c r="I285" s="119"/>
      <c r="J285" s="119"/>
      <c r="K285" s="119"/>
      <c r="L285" s="119"/>
      <c r="M285" s="119"/>
      <c r="N285" s="119"/>
    </row>
    <row r="286" spans="2:14" s="148" customFormat="1">
      <c r="B286" s="149"/>
      <c r="G286" s="119"/>
      <c r="H286" s="119"/>
      <c r="I286" s="119"/>
      <c r="J286" s="119"/>
      <c r="K286" s="119"/>
      <c r="L286" s="119"/>
      <c r="M286" s="119"/>
      <c r="N286" s="119"/>
    </row>
    <row r="287" spans="2:14" s="148" customFormat="1">
      <c r="B287" s="149"/>
      <c r="G287" s="119"/>
      <c r="H287" s="119"/>
      <c r="I287" s="119"/>
      <c r="J287" s="119"/>
      <c r="K287" s="119"/>
      <c r="L287" s="119"/>
      <c r="M287" s="119"/>
      <c r="N287" s="119"/>
    </row>
    <row r="288" spans="2:14" s="148" customFormat="1">
      <c r="B288" s="149"/>
      <c r="G288" s="119"/>
      <c r="H288" s="119"/>
      <c r="I288" s="119"/>
      <c r="J288" s="119"/>
      <c r="K288" s="119"/>
      <c r="L288" s="119"/>
      <c r="M288" s="119"/>
      <c r="N288" s="119"/>
    </row>
    <row r="289" spans="2:14" s="148" customFormat="1">
      <c r="B289" s="149"/>
      <c r="G289" s="119"/>
      <c r="H289" s="119"/>
      <c r="I289" s="119"/>
      <c r="J289" s="119"/>
      <c r="K289" s="119"/>
      <c r="L289" s="119"/>
      <c r="M289" s="119"/>
      <c r="N289" s="119"/>
    </row>
  </sheetData>
  <mergeCells count="89">
    <mergeCell ref="D31:G31"/>
    <mergeCell ref="D32:G32"/>
    <mergeCell ref="B1:K1"/>
    <mergeCell ref="F11:G11"/>
    <mergeCell ref="D26:G26"/>
    <mergeCell ref="D10:G10"/>
    <mergeCell ref="D25:G25"/>
    <mergeCell ref="D27:G27"/>
    <mergeCell ref="J4:M4"/>
    <mergeCell ref="D33:G33"/>
    <mergeCell ref="D34:G34"/>
    <mergeCell ref="D72:G72"/>
    <mergeCell ref="F43:G43"/>
    <mergeCell ref="F44:G44"/>
    <mergeCell ref="F45:G45"/>
    <mergeCell ref="F46:G46"/>
    <mergeCell ref="D42:G42"/>
    <mergeCell ref="D60:G60"/>
    <mergeCell ref="D64:G64"/>
    <mergeCell ref="D35:G35"/>
    <mergeCell ref="D39:G39"/>
    <mergeCell ref="F53:G53"/>
    <mergeCell ref="F54:G54"/>
    <mergeCell ref="F55:G55"/>
    <mergeCell ref="F63:G63"/>
    <mergeCell ref="D73:G73"/>
    <mergeCell ref="D77:G77"/>
    <mergeCell ref="D78:G78"/>
    <mergeCell ref="F67:G67"/>
    <mergeCell ref="F68:G68"/>
    <mergeCell ref="D81:G81"/>
    <mergeCell ref="F79:G79"/>
    <mergeCell ref="F80:G80"/>
    <mergeCell ref="F76:G76"/>
    <mergeCell ref="D92:G92"/>
    <mergeCell ref="F82:G82"/>
    <mergeCell ref="F83:G83"/>
    <mergeCell ref="D118:G118"/>
    <mergeCell ref="F12:G12"/>
    <mergeCell ref="F19:G19"/>
    <mergeCell ref="F24:G24"/>
    <mergeCell ref="F28:G28"/>
    <mergeCell ref="F29:G29"/>
    <mergeCell ref="F30:G30"/>
    <mergeCell ref="F40:G40"/>
    <mergeCell ref="F41:G41"/>
    <mergeCell ref="D96:G96"/>
    <mergeCell ref="D112:G112"/>
    <mergeCell ref="D117:G117"/>
    <mergeCell ref="F113:G113"/>
    <mergeCell ref="F114:G114"/>
    <mergeCell ref="F115:G115"/>
    <mergeCell ref="F116:G116"/>
    <mergeCell ref="D65:G65"/>
    <mergeCell ref="F56:G56"/>
    <mergeCell ref="F47:G47"/>
    <mergeCell ref="F48:G48"/>
    <mergeCell ref="F49:G49"/>
    <mergeCell ref="F50:G50"/>
    <mergeCell ref="F51:G51"/>
    <mergeCell ref="F52:G52"/>
    <mergeCell ref="C38:G38"/>
    <mergeCell ref="C9:G9"/>
    <mergeCell ref="B88:G88"/>
    <mergeCell ref="F84:G84"/>
    <mergeCell ref="F85:G85"/>
    <mergeCell ref="F69:G69"/>
    <mergeCell ref="F70:G70"/>
    <mergeCell ref="F71:G71"/>
    <mergeCell ref="F74:G74"/>
    <mergeCell ref="F75:G75"/>
    <mergeCell ref="F57:G57"/>
    <mergeCell ref="F58:G58"/>
    <mergeCell ref="D66:G66"/>
    <mergeCell ref="F59:G59"/>
    <mergeCell ref="F61:G61"/>
    <mergeCell ref="F62:G62"/>
    <mergeCell ref="C111:G111"/>
    <mergeCell ref="C100:G100"/>
    <mergeCell ref="C95:G95"/>
    <mergeCell ref="C90:G90"/>
    <mergeCell ref="F102:G102"/>
    <mergeCell ref="F106:G106"/>
    <mergeCell ref="D97:G97"/>
    <mergeCell ref="D101:G101"/>
    <mergeCell ref="D104:G104"/>
    <mergeCell ref="D91:G91"/>
    <mergeCell ref="F103:G103"/>
    <mergeCell ref="F105:G105"/>
  </mergeCells>
  <phoneticPr fontId="42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48" fitToHeight="0" orientation="portrait" r:id="rId1"/>
  <headerFooter alignWithMargins="0">
    <oddFooter>&amp;C&amp;"Garamond,Corsivo"&amp;P / &amp;N</oddFooter>
  </headerFooter>
  <rowBreaks count="1" manualBreakCount="1">
    <brk id="7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FB29C-A9C9-4CA4-9363-F9DAF67B0CFB}">
  <sheetPr>
    <pageSetUpPr fitToPage="1"/>
  </sheetPr>
  <dimension ref="A1:O289"/>
  <sheetViews>
    <sheetView showGridLines="0" view="pageBreakPreview" zoomScale="85" zoomScaleNormal="75" zoomScaleSheetLayoutView="85" workbookViewId="0">
      <pane xSplit="7" ySplit="8" topLeftCell="H90" activePane="bottomRight" state="frozen"/>
      <selection activeCell="C95" sqref="C95:G95"/>
      <selection pane="topRight" activeCell="C95" sqref="C95:G95"/>
      <selection pane="bottomLeft" activeCell="C95" sqref="C95:G95"/>
      <selection pane="bottomRight" activeCell="H96" sqref="H96"/>
    </sheetView>
  </sheetViews>
  <sheetFormatPr defaultColWidth="10.42578125" defaultRowHeight="15"/>
  <cols>
    <col min="1" max="1" width="10.42578125" style="119"/>
    <col min="2" max="2" width="4" style="148" customWidth="1"/>
    <col min="3" max="3" width="4.5703125" style="148" customWidth="1"/>
    <col min="4" max="4" width="2.5703125" style="148" customWidth="1"/>
    <col min="5" max="6" width="4" style="148" customWidth="1"/>
    <col min="7" max="7" width="59.5703125" style="119" customWidth="1"/>
    <col min="8" max="8" width="21.85546875" style="119" customWidth="1"/>
    <col min="9" max="12" width="22.42578125" style="119" customWidth="1"/>
    <col min="13" max="13" width="20.28515625" style="119" customWidth="1"/>
    <col min="14" max="14" width="18" style="119" customWidth="1"/>
    <col min="15" max="15" width="7.5703125" style="505" customWidth="1"/>
    <col min="16" max="16384" width="10.42578125" style="119"/>
  </cols>
  <sheetData>
    <row r="1" spans="1:15" s="107" customFormat="1" ht="36.75" customHeight="1">
      <c r="B1" s="567" t="s">
        <v>1800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03"/>
    </row>
    <row r="2" spans="1:15" s="107" customFormat="1">
      <c r="B2" s="109"/>
      <c r="C2" s="109"/>
      <c r="D2" s="109"/>
      <c r="E2" s="109"/>
      <c r="F2" s="109"/>
      <c r="G2" s="109"/>
      <c r="O2" s="504"/>
    </row>
    <row r="3" spans="1:15" s="107" customFormat="1" ht="15.75" thickBot="1">
      <c r="B3" s="109"/>
      <c r="C3" s="109"/>
      <c r="D3" s="109"/>
      <c r="E3" s="109"/>
      <c r="F3" s="109"/>
      <c r="G3" s="109"/>
      <c r="O3" s="504"/>
    </row>
    <row r="4" spans="1:15" s="110" customFormat="1">
      <c r="B4" s="568" t="s">
        <v>3322</v>
      </c>
      <c r="C4" s="569"/>
      <c r="D4" s="569"/>
      <c r="E4" s="569"/>
      <c r="F4" s="569"/>
      <c r="G4" s="569"/>
      <c r="H4" s="572" t="s">
        <v>5319</v>
      </c>
      <c r="I4" s="556"/>
      <c r="J4" s="556"/>
      <c r="K4" s="556"/>
      <c r="L4" s="556"/>
      <c r="M4" s="556"/>
      <c r="N4" s="573"/>
      <c r="O4" s="136"/>
    </row>
    <row r="5" spans="1:15" s="110" customFormat="1" ht="15.75" thickBot="1">
      <c r="B5" s="570"/>
      <c r="C5" s="571"/>
      <c r="D5" s="571"/>
      <c r="E5" s="571"/>
      <c r="F5" s="571"/>
      <c r="G5" s="571"/>
      <c r="H5" s="574"/>
      <c r="I5" s="575"/>
      <c r="J5" s="575"/>
      <c r="K5" s="575"/>
      <c r="L5" s="575"/>
      <c r="M5" s="575"/>
      <c r="N5" s="576"/>
      <c r="O5" s="136"/>
    </row>
    <row r="6" spans="1:15" ht="15" customHeight="1" thickBot="1">
      <c r="B6" s="120"/>
      <c r="C6" s="120"/>
      <c r="D6" s="120"/>
      <c r="E6" s="120"/>
      <c r="F6" s="120"/>
      <c r="G6" s="120"/>
      <c r="H6" s="121"/>
    </row>
    <row r="7" spans="1:15" ht="18">
      <c r="B7" s="577" t="s">
        <v>5668</v>
      </c>
      <c r="C7" s="578"/>
      <c r="D7" s="578"/>
      <c r="E7" s="578"/>
      <c r="F7" s="578"/>
      <c r="G7" s="579"/>
      <c r="H7" s="407" t="s">
        <v>376</v>
      </c>
      <c r="I7" s="407" t="s">
        <v>5315</v>
      </c>
      <c r="J7" s="407" t="s">
        <v>4347</v>
      </c>
      <c r="K7" s="407" t="s">
        <v>4347</v>
      </c>
      <c r="L7" s="407" t="s">
        <v>4347</v>
      </c>
      <c r="M7" s="126" t="str">
        <f>CONCATENATE("VARIAZIONE ",  I8, " / ", L8)</f>
        <v>VARIAZIONE 2018 / 2021</v>
      </c>
      <c r="N7" s="127"/>
    </row>
    <row r="8" spans="1:15" ht="18">
      <c r="B8" s="580" t="s">
        <v>5669</v>
      </c>
      <c r="C8" s="581"/>
      <c r="D8" s="581"/>
      <c r="E8" s="581"/>
      <c r="F8" s="581"/>
      <c r="G8" s="582"/>
      <c r="H8" s="131">
        <f>'pdc2018'!N3</f>
        <v>2017</v>
      </c>
      <c r="I8" s="131">
        <f>'pdc2018'!P3</f>
        <v>2018</v>
      </c>
      <c r="J8" s="131">
        <f>'pdc2018'!Q3</f>
        <v>2019</v>
      </c>
      <c r="K8" s="131">
        <f>'pdc2018'!R3</f>
        <v>2020</v>
      </c>
      <c r="L8" s="131">
        <f>'pdc2018'!S3</f>
        <v>2021</v>
      </c>
      <c r="M8" s="132" t="s">
        <v>3325</v>
      </c>
      <c r="N8" s="133" t="s">
        <v>3661</v>
      </c>
    </row>
    <row r="9" spans="1:15" s="134" customFormat="1">
      <c r="A9" s="332"/>
      <c r="B9" s="333" t="s">
        <v>3669</v>
      </c>
      <c r="C9" s="565" t="s">
        <v>1802</v>
      </c>
      <c r="D9" s="565"/>
      <c r="E9" s="565"/>
      <c r="F9" s="565"/>
      <c r="G9" s="566"/>
      <c r="H9" s="334"/>
      <c r="I9" s="334"/>
      <c r="J9" s="334"/>
      <c r="K9" s="334"/>
      <c r="L9" s="334"/>
      <c r="M9" s="335"/>
      <c r="N9" s="506"/>
      <c r="O9" s="388"/>
    </row>
    <row r="10" spans="1:15" s="134" customFormat="1">
      <c r="A10" s="332"/>
      <c r="B10" s="338"/>
      <c r="C10" s="339" t="s">
        <v>3326</v>
      </c>
      <c r="D10" s="558" t="s">
        <v>3327</v>
      </c>
      <c r="E10" s="558"/>
      <c r="F10" s="558"/>
      <c r="G10" s="559"/>
      <c r="H10" s="340">
        <f>H11+H12+H19+H24</f>
        <v>1168431630.0799999</v>
      </c>
      <c r="I10" s="340">
        <f>I11+I12+I19+I24</f>
        <v>1198827415.0800002</v>
      </c>
      <c r="J10" s="340">
        <f t="shared" ref="J10:L10" si="0">J11+J12+J19+J24</f>
        <v>1210243076</v>
      </c>
      <c r="K10" s="340">
        <f t="shared" si="0"/>
        <v>1222524335</v>
      </c>
      <c r="L10" s="340">
        <f t="shared" si="0"/>
        <v>1210555265</v>
      </c>
      <c r="M10" s="341">
        <f>L10-I10</f>
        <v>11727849.919999838</v>
      </c>
      <c r="N10" s="507">
        <f>IF(I10=0,"-    ",M10/I10)</f>
        <v>9.7827675380757085E-3</v>
      </c>
      <c r="O10" s="388"/>
    </row>
    <row r="11" spans="1:15" s="110" customFormat="1" ht="30" customHeight="1">
      <c r="A11" s="332" t="s">
        <v>597</v>
      </c>
      <c r="B11" s="344"/>
      <c r="C11" s="345"/>
      <c r="D11" s="346"/>
      <c r="E11" s="345" t="s">
        <v>3328</v>
      </c>
      <c r="F11" s="563" t="s">
        <v>3329</v>
      </c>
      <c r="G11" s="564"/>
      <c r="H11" s="348">
        <f>SUMIF('pdc2018'!$J$8:$J$1100,'CE statale pluri'!$A11,'pdc2018'!$N$8:$N$1100)</f>
        <v>1146199116.51</v>
      </c>
      <c r="I11" s="348">
        <f>SUMIF('pdc2018'!$J$8:$J$1100,'CE statale pluri'!$A11,'pdc2018'!P$8:P$1100)</f>
        <v>1176378361.6000001</v>
      </c>
      <c r="J11" s="348">
        <f>SUMIF('pdc2018'!$J$8:$J$1100,'CE statale pluri'!$A11,'pdc2018'!Q$8:Q$1100)</f>
        <v>1187754008</v>
      </c>
      <c r="K11" s="348">
        <f>SUMIF('pdc2018'!$J$8:$J$1100,'CE statale pluri'!$A11,'pdc2018'!R$8:R$1100)</f>
        <v>1200001034</v>
      </c>
      <c r="L11" s="348">
        <f>SUMIF('pdc2018'!$J$8:$J$1100,'CE statale pluri'!$A11,'pdc2018'!S$8:S$1100)</f>
        <v>1188079265</v>
      </c>
      <c r="M11" s="349">
        <f t="shared" ref="M11:M74" si="1">L11-I11</f>
        <v>11700903.399999857</v>
      </c>
      <c r="N11" s="508">
        <f t="shared" ref="N11:N74" si="2">IF(I11=0,"-    ",M11/I11)</f>
        <v>9.9465476261271744E-3</v>
      </c>
      <c r="O11" s="381"/>
    </row>
    <row r="12" spans="1:15" s="110" customFormat="1">
      <c r="A12" s="332"/>
      <c r="B12" s="344"/>
      <c r="C12" s="345"/>
      <c r="D12" s="346"/>
      <c r="E12" s="345" t="s">
        <v>3330</v>
      </c>
      <c r="F12" s="563" t="s">
        <v>3331</v>
      </c>
      <c r="G12" s="564"/>
      <c r="H12" s="348">
        <f>SUM(H13:H18)</f>
        <v>22232513.57</v>
      </c>
      <c r="I12" s="348">
        <f>SUM(I13:I18)</f>
        <v>22309100</v>
      </c>
      <c r="J12" s="348">
        <f t="shared" ref="J12:L12" si="3">SUM(J13:J18)</f>
        <v>22226000</v>
      </c>
      <c r="K12" s="348">
        <f t="shared" si="3"/>
        <v>22226000</v>
      </c>
      <c r="L12" s="348">
        <f t="shared" si="3"/>
        <v>22226000</v>
      </c>
      <c r="M12" s="349">
        <f t="shared" si="1"/>
        <v>-83100</v>
      </c>
      <c r="N12" s="508">
        <f t="shared" si="2"/>
        <v>-3.7249373574012399E-3</v>
      </c>
      <c r="O12" s="381"/>
    </row>
    <row r="13" spans="1:15" s="135" customFormat="1">
      <c r="A13" s="332" t="s">
        <v>3332</v>
      </c>
      <c r="B13" s="352"/>
      <c r="C13" s="353"/>
      <c r="D13" s="354"/>
      <c r="E13" s="353"/>
      <c r="F13" s="355" t="s">
        <v>3326</v>
      </c>
      <c r="G13" s="359" t="s">
        <v>3333</v>
      </c>
      <c r="H13" s="509">
        <f>SUMIF('pdc2018'!$J$8:$J$1100,'CE statale pluri'!$A13,'pdc2018'!$N$8:$N$1100)</f>
        <v>0</v>
      </c>
      <c r="I13" s="509">
        <f>SUMIF('pdc2018'!$J$8:$J$1100,'CE statale pluri'!$A13,'pdc2018'!P$8:P$1100)</f>
        <v>0</v>
      </c>
      <c r="J13" s="509">
        <f>SUMIF('pdc2018'!$J$8:$J$1100,'CE statale pluri'!$A13,'pdc2018'!Q$8:Q$1100)</f>
        <v>0</v>
      </c>
      <c r="K13" s="509">
        <f>SUMIF('pdc2018'!$J$8:$J$1100,'CE statale pluri'!$A13,'pdc2018'!R$8:R$1100)</f>
        <v>0</v>
      </c>
      <c r="L13" s="509">
        <f>SUMIF('pdc2018'!$J$8:$J$1100,'CE statale pluri'!$A13,'pdc2018'!S$8:S$1100)</f>
        <v>0</v>
      </c>
      <c r="M13" s="509">
        <f t="shared" si="1"/>
        <v>0</v>
      </c>
      <c r="N13" s="508" t="str">
        <f t="shared" si="2"/>
        <v xml:space="preserve">-    </v>
      </c>
      <c r="O13" s="510"/>
    </row>
    <row r="14" spans="1:15" s="135" customFormat="1" ht="30" customHeight="1">
      <c r="A14" s="357" t="s">
        <v>3334</v>
      </c>
      <c r="B14" s="352"/>
      <c r="C14" s="353"/>
      <c r="D14" s="354"/>
      <c r="E14" s="353"/>
      <c r="F14" s="355" t="s">
        <v>3335</v>
      </c>
      <c r="G14" s="359" t="s">
        <v>3336</v>
      </c>
      <c r="H14" s="509">
        <f>SUMIF('pdc2018'!$J$8:$J$1100,'CE statale pluri'!$A14,'pdc2018'!$N$8:$N$1100)</f>
        <v>0</v>
      </c>
      <c r="I14" s="509">
        <f>SUMIF('pdc2018'!$J$8:$J$1100,'CE statale pluri'!$A14,'pdc2018'!P$8:P$1100)</f>
        <v>0</v>
      </c>
      <c r="J14" s="509">
        <f>SUMIF('pdc2018'!$J$8:$J$1100,'CE statale pluri'!$A14,'pdc2018'!Q$8:Q$1100)</f>
        <v>0</v>
      </c>
      <c r="K14" s="509">
        <f>SUMIF('pdc2018'!$J$8:$J$1100,'CE statale pluri'!$A14,'pdc2018'!R$8:R$1100)</f>
        <v>0</v>
      </c>
      <c r="L14" s="509">
        <f>SUMIF('pdc2018'!$J$8:$J$1100,'CE statale pluri'!$A14,'pdc2018'!S$8:S$1100)</f>
        <v>0</v>
      </c>
      <c r="M14" s="509">
        <f t="shared" si="1"/>
        <v>0</v>
      </c>
      <c r="N14" s="508" t="str">
        <f t="shared" si="2"/>
        <v xml:space="preserve">-    </v>
      </c>
      <c r="O14" s="510"/>
    </row>
    <row r="15" spans="1:15" s="135" customFormat="1" ht="30" customHeight="1">
      <c r="A15" s="332" t="s">
        <v>3337</v>
      </c>
      <c r="B15" s="352"/>
      <c r="C15" s="353"/>
      <c r="D15" s="354"/>
      <c r="E15" s="353"/>
      <c r="F15" s="355" t="s">
        <v>3338</v>
      </c>
      <c r="G15" s="359" t="s">
        <v>3339</v>
      </c>
      <c r="H15" s="509">
        <f>SUMIF('pdc2018'!$J$8:$J$1100,'CE statale pluri'!$A15,'pdc2018'!$N$8:$N$1100)</f>
        <v>22232513.57</v>
      </c>
      <c r="I15" s="509">
        <f>SUMIF('pdc2018'!$J$8:$J$1100,'CE statale pluri'!$A15,'pdc2018'!P$8:P$1100)</f>
        <v>22301000</v>
      </c>
      <c r="J15" s="509">
        <f>SUMIF('pdc2018'!$J$8:$J$1100,'CE statale pluri'!$A15,'pdc2018'!Q$8:Q$1100)</f>
        <v>22226000</v>
      </c>
      <c r="K15" s="509">
        <f>SUMIF('pdc2018'!$J$8:$J$1100,'CE statale pluri'!$A15,'pdc2018'!R$8:R$1100)</f>
        <v>22226000</v>
      </c>
      <c r="L15" s="509">
        <f>SUMIF('pdc2018'!$J$8:$J$1100,'CE statale pluri'!$A15,'pdc2018'!S$8:S$1100)</f>
        <v>22226000</v>
      </c>
      <c r="M15" s="509">
        <f t="shared" si="1"/>
        <v>-75000</v>
      </c>
      <c r="N15" s="508">
        <f t="shared" si="2"/>
        <v>-3.3630778888839065E-3</v>
      </c>
      <c r="O15" s="510"/>
    </row>
    <row r="16" spans="1:15" s="135" customFormat="1">
      <c r="A16" s="357" t="s">
        <v>3340</v>
      </c>
      <c r="B16" s="352"/>
      <c r="C16" s="353"/>
      <c r="D16" s="354"/>
      <c r="E16" s="353"/>
      <c r="F16" s="355" t="s">
        <v>3341</v>
      </c>
      <c r="G16" s="359" t="s">
        <v>3342</v>
      </c>
      <c r="H16" s="509">
        <f>SUMIF('pdc2018'!$J$8:$J$1100,'CE statale pluri'!$A16,'pdc2018'!$N$8:$N$1100)</f>
        <v>0</v>
      </c>
      <c r="I16" s="509">
        <f>SUMIF('pdc2018'!$J$8:$J$1100,'CE statale pluri'!$A16,'pdc2018'!P$8:P$1100)</f>
        <v>0</v>
      </c>
      <c r="J16" s="509">
        <f>SUMIF('pdc2018'!$J$8:$J$1100,'CE statale pluri'!$A16,'pdc2018'!Q$8:Q$1100)</f>
        <v>0</v>
      </c>
      <c r="K16" s="509">
        <f>SUMIF('pdc2018'!$J$8:$J$1100,'CE statale pluri'!$A16,'pdc2018'!R$8:R$1100)</f>
        <v>0</v>
      </c>
      <c r="L16" s="509">
        <f>SUMIF('pdc2018'!$J$8:$J$1100,'CE statale pluri'!$A16,'pdc2018'!S$8:S$1100)</f>
        <v>0</v>
      </c>
      <c r="M16" s="509">
        <f t="shared" si="1"/>
        <v>0</v>
      </c>
      <c r="N16" s="508" t="str">
        <f t="shared" si="2"/>
        <v xml:space="preserve">-    </v>
      </c>
      <c r="O16" s="510"/>
    </row>
    <row r="17" spans="1:15" s="135" customFormat="1">
      <c r="A17" s="332" t="s">
        <v>4081</v>
      </c>
      <c r="B17" s="352"/>
      <c r="C17" s="353"/>
      <c r="D17" s="354"/>
      <c r="E17" s="353"/>
      <c r="F17" s="355" t="s">
        <v>4082</v>
      </c>
      <c r="G17" s="359" t="s">
        <v>4083</v>
      </c>
      <c r="H17" s="509">
        <f>SUMIF('pdc2018'!$J$8:$J$1100,'CE statale pluri'!$A17,'pdc2018'!$N$8:$N$1100)</f>
        <v>0</v>
      </c>
      <c r="I17" s="509">
        <f>SUMIF('pdc2018'!$J$8:$J$1100,'CE statale pluri'!$A17,'pdc2018'!P$8:P$1100)</f>
        <v>0</v>
      </c>
      <c r="J17" s="509">
        <f>SUMIF('pdc2018'!$J$8:$J$1100,'CE statale pluri'!$A17,'pdc2018'!Q$8:Q$1100)</f>
        <v>0</v>
      </c>
      <c r="K17" s="509">
        <f>SUMIF('pdc2018'!$J$8:$J$1100,'CE statale pluri'!$A17,'pdc2018'!R$8:R$1100)</f>
        <v>0</v>
      </c>
      <c r="L17" s="509">
        <f>SUMIF('pdc2018'!$J$8:$J$1100,'CE statale pluri'!$A17,'pdc2018'!S$8:S$1100)</f>
        <v>0</v>
      </c>
      <c r="M17" s="509">
        <f t="shared" si="1"/>
        <v>0</v>
      </c>
      <c r="N17" s="511" t="str">
        <f t="shared" si="2"/>
        <v xml:space="preserve">-    </v>
      </c>
      <c r="O17" s="510"/>
    </row>
    <row r="18" spans="1:15" s="135" customFormat="1">
      <c r="A18" s="357" t="s">
        <v>4084</v>
      </c>
      <c r="B18" s="352"/>
      <c r="C18" s="353"/>
      <c r="D18" s="354"/>
      <c r="E18" s="353"/>
      <c r="F18" s="355" t="s">
        <v>4085</v>
      </c>
      <c r="G18" s="359" t="s">
        <v>4086</v>
      </c>
      <c r="H18" s="509">
        <f>SUMIF('pdc2018'!$J$8:$J$1100,'CE statale pluri'!$A18,'pdc2018'!$N$8:$N$1100)</f>
        <v>0</v>
      </c>
      <c r="I18" s="509">
        <f>SUMIF('pdc2018'!$J$8:$J$1100,'CE statale pluri'!$A18,'pdc2018'!P$8:P$1100)</f>
        <v>8100</v>
      </c>
      <c r="J18" s="509">
        <f>SUMIF('pdc2018'!$J$8:$J$1100,'CE statale pluri'!$A18,'pdc2018'!Q$8:Q$1100)</f>
        <v>0</v>
      </c>
      <c r="K18" s="509">
        <f>SUMIF('pdc2018'!$J$8:$J$1100,'CE statale pluri'!$A18,'pdc2018'!R$8:R$1100)</f>
        <v>0</v>
      </c>
      <c r="L18" s="509">
        <f>SUMIF('pdc2018'!$J$8:$J$1100,'CE statale pluri'!$A18,'pdc2018'!S$8:S$1100)</f>
        <v>0</v>
      </c>
      <c r="M18" s="509">
        <f t="shared" si="1"/>
        <v>-8100</v>
      </c>
      <c r="N18" s="508">
        <f t="shared" si="2"/>
        <v>-1</v>
      </c>
      <c r="O18" s="510"/>
    </row>
    <row r="19" spans="1:15" s="110" customFormat="1">
      <c r="A19" s="332"/>
      <c r="B19" s="344"/>
      <c r="C19" s="345"/>
      <c r="D19" s="346"/>
      <c r="E19" s="345" t="s">
        <v>4087</v>
      </c>
      <c r="F19" s="563" t="s">
        <v>4088</v>
      </c>
      <c r="G19" s="564"/>
      <c r="H19" s="348">
        <f>SUM(H20:H23)</f>
        <v>0</v>
      </c>
      <c r="I19" s="348">
        <f>SUM(I20:I23)</f>
        <v>139953.47999999998</v>
      </c>
      <c r="J19" s="348">
        <f t="shared" ref="J19:L19" si="4">SUM(J20:J23)</f>
        <v>263068</v>
      </c>
      <c r="K19" s="348">
        <f t="shared" si="4"/>
        <v>297301</v>
      </c>
      <c r="L19" s="348">
        <f t="shared" si="4"/>
        <v>250000</v>
      </c>
      <c r="M19" s="349">
        <f t="shared" si="1"/>
        <v>110046.52000000002</v>
      </c>
      <c r="N19" s="508">
        <f t="shared" si="2"/>
        <v>0.78630785029425521</v>
      </c>
      <c r="O19" s="381"/>
    </row>
    <row r="20" spans="1:15" s="110" customFormat="1">
      <c r="A20" s="332" t="s">
        <v>4089</v>
      </c>
      <c r="B20" s="344"/>
      <c r="C20" s="345"/>
      <c r="D20" s="346"/>
      <c r="E20" s="346"/>
      <c r="F20" s="361" t="s">
        <v>3326</v>
      </c>
      <c r="G20" s="359" t="s">
        <v>4090</v>
      </c>
      <c r="H20" s="509">
        <f>SUMIF('pdc2018'!$J$8:$J$1100,'CE statale pluri'!$A20,'pdc2018'!$N$8:$N$1100)</f>
        <v>0</v>
      </c>
      <c r="I20" s="509">
        <f>SUMIF('pdc2018'!$J$8:$J$1100,'CE statale pluri'!$A20,'pdc2018'!P$8:P$1100)</f>
        <v>0</v>
      </c>
      <c r="J20" s="509">
        <f>SUMIF('pdc2018'!$J$8:$J$1100,'CE statale pluri'!$A20,'pdc2018'!Q$8:Q$1100)</f>
        <v>0</v>
      </c>
      <c r="K20" s="509">
        <f>SUMIF('pdc2018'!$J$8:$J$1100,'CE statale pluri'!$A20,'pdc2018'!R$8:R$1100)</f>
        <v>0</v>
      </c>
      <c r="L20" s="509">
        <f>SUMIF('pdc2018'!$J$8:$J$1100,'CE statale pluri'!$A20,'pdc2018'!S$8:S$1100)</f>
        <v>0</v>
      </c>
      <c r="M20" s="509">
        <f t="shared" si="1"/>
        <v>0</v>
      </c>
      <c r="N20" s="512" t="str">
        <f t="shared" si="2"/>
        <v xml:space="preserve">-    </v>
      </c>
      <c r="O20" s="381"/>
    </row>
    <row r="21" spans="1:15" s="110" customFormat="1">
      <c r="A21" s="332" t="s">
        <v>4029</v>
      </c>
      <c r="B21" s="344"/>
      <c r="C21" s="345"/>
      <c r="D21" s="346"/>
      <c r="E21" s="346"/>
      <c r="F21" s="361" t="s">
        <v>3335</v>
      </c>
      <c r="G21" s="359" t="s">
        <v>4091</v>
      </c>
      <c r="H21" s="509">
        <f>SUMIF('pdc2018'!$J$8:$J$1100,'CE statale pluri'!$A21,'pdc2018'!$N$8:$N$1100)</f>
        <v>0</v>
      </c>
      <c r="I21" s="509">
        <f>SUMIF('pdc2018'!$J$8:$J$1100,'CE statale pluri'!$A21,'pdc2018'!P$8:P$1100)</f>
        <v>47301.3</v>
      </c>
      <c r="J21" s="509">
        <f>SUMIF('pdc2018'!$J$8:$J$1100,'CE statale pluri'!$A21,'pdc2018'!Q$8:Q$1100)</f>
        <v>63068</v>
      </c>
      <c r="K21" s="509">
        <f>SUMIF('pdc2018'!$J$8:$J$1100,'CE statale pluri'!$A21,'pdc2018'!R$8:R$1100)</f>
        <v>47301</v>
      </c>
      <c r="L21" s="509">
        <f>SUMIF('pdc2018'!$J$8:$J$1100,'CE statale pluri'!$A21,'pdc2018'!S$8:S$1100)</f>
        <v>0</v>
      </c>
      <c r="M21" s="509">
        <f t="shared" si="1"/>
        <v>-47301.3</v>
      </c>
      <c r="N21" s="512">
        <f t="shared" si="2"/>
        <v>-1</v>
      </c>
      <c r="O21" s="381"/>
    </row>
    <row r="22" spans="1:15" s="110" customFormat="1">
      <c r="A22" s="332" t="s">
        <v>3523</v>
      </c>
      <c r="B22" s="344"/>
      <c r="C22" s="345"/>
      <c r="D22" s="346"/>
      <c r="E22" s="346"/>
      <c r="F22" s="361" t="s">
        <v>3338</v>
      </c>
      <c r="G22" s="359" t="s">
        <v>4092</v>
      </c>
      <c r="H22" s="509">
        <f>SUMIF('pdc2018'!$J$8:$J$1100,'CE statale pluri'!$A22,'pdc2018'!$N$8:$N$1100)</f>
        <v>0</v>
      </c>
      <c r="I22" s="509">
        <f>SUMIF('pdc2018'!$J$8:$J$1100,'CE statale pluri'!$A22,'pdc2018'!P$8:P$1100)</f>
        <v>92652.18</v>
      </c>
      <c r="J22" s="509">
        <f>SUMIF('pdc2018'!$J$8:$J$1100,'CE statale pluri'!$A22,'pdc2018'!Q$8:Q$1100)</f>
        <v>200000</v>
      </c>
      <c r="K22" s="509">
        <f>SUMIF('pdc2018'!$J$8:$J$1100,'CE statale pluri'!$A22,'pdc2018'!R$8:R$1100)</f>
        <v>250000</v>
      </c>
      <c r="L22" s="509">
        <f>SUMIF('pdc2018'!$J$8:$J$1100,'CE statale pluri'!$A22,'pdc2018'!S$8:S$1100)</f>
        <v>250000</v>
      </c>
      <c r="M22" s="509">
        <f t="shared" si="1"/>
        <v>157347.82</v>
      </c>
      <c r="N22" s="512">
        <f t="shared" si="2"/>
        <v>1.6982635486828266</v>
      </c>
      <c r="O22" s="381"/>
    </row>
    <row r="23" spans="1:15" s="110" customFormat="1">
      <c r="A23" s="332" t="s">
        <v>4038</v>
      </c>
      <c r="B23" s="344"/>
      <c r="C23" s="345"/>
      <c r="D23" s="346"/>
      <c r="E23" s="346"/>
      <c r="F23" s="361" t="s">
        <v>3341</v>
      </c>
      <c r="G23" s="359" t="s">
        <v>4093</v>
      </c>
      <c r="H23" s="509">
        <f>SUMIF('pdc2018'!$J$8:$J$1100,'CE statale pluri'!$A23,'pdc2018'!$N$8:$N$1100)</f>
        <v>0</v>
      </c>
      <c r="I23" s="509">
        <f>SUMIF('pdc2018'!$J$8:$J$1100,'CE statale pluri'!$A23,'pdc2018'!P$8:P$1100)</f>
        <v>0</v>
      </c>
      <c r="J23" s="509">
        <f>SUMIF('pdc2018'!$J$8:$J$1100,'CE statale pluri'!$A23,'pdc2018'!Q$8:Q$1100)</f>
        <v>0</v>
      </c>
      <c r="K23" s="509">
        <f>SUMIF('pdc2018'!$J$8:$J$1100,'CE statale pluri'!$A23,'pdc2018'!R$8:R$1100)</f>
        <v>0</v>
      </c>
      <c r="L23" s="509">
        <f>SUMIF('pdc2018'!$J$8:$J$1100,'CE statale pluri'!$A23,'pdc2018'!S$8:S$1100)</f>
        <v>0</v>
      </c>
      <c r="M23" s="509">
        <f t="shared" si="1"/>
        <v>0</v>
      </c>
      <c r="N23" s="512" t="str">
        <f t="shared" si="2"/>
        <v xml:space="preserve">-    </v>
      </c>
      <c r="O23" s="381"/>
    </row>
    <row r="24" spans="1:15" s="110" customFormat="1">
      <c r="A24" s="332" t="s">
        <v>4094</v>
      </c>
      <c r="B24" s="344"/>
      <c r="C24" s="345"/>
      <c r="D24" s="346"/>
      <c r="E24" s="345" t="s">
        <v>4095</v>
      </c>
      <c r="F24" s="563" t="s">
        <v>4096</v>
      </c>
      <c r="G24" s="564"/>
      <c r="H24" s="348">
        <f>SUMIF('pdc2018'!$J$8:$J$1100,'CE statale pluri'!$A24,'pdc2018'!$N$8:$N$1100)</f>
        <v>0</v>
      </c>
      <c r="I24" s="509">
        <f>SUMIF('pdc2018'!$J$8:$J$1100,'CE statale pluri'!$A24,'pdc2018'!P$8:P$1100)</f>
        <v>0</v>
      </c>
      <c r="J24" s="509">
        <f>SUMIF('pdc2018'!$J$8:$J$1100,'CE statale pluri'!$A24,'pdc2018'!Q$8:Q$1100)</f>
        <v>0</v>
      </c>
      <c r="K24" s="509">
        <f>SUMIF('pdc2018'!$J$8:$J$1100,'CE statale pluri'!$A24,'pdc2018'!R$8:R$1100)</f>
        <v>0</v>
      </c>
      <c r="L24" s="509">
        <f>SUMIF('pdc2018'!$J$8:$J$1100,'CE statale pluri'!$A24,'pdc2018'!S$8:S$1100)</f>
        <v>0</v>
      </c>
      <c r="M24" s="349">
        <f t="shared" si="1"/>
        <v>0</v>
      </c>
      <c r="N24" s="508" t="str">
        <f t="shared" si="2"/>
        <v xml:space="preserve">-    </v>
      </c>
      <c r="O24" s="381"/>
    </row>
    <row r="25" spans="1:15" s="134" customFormat="1">
      <c r="A25" s="332" t="s">
        <v>4097</v>
      </c>
      <c r="B25" s="363"/>
      <c r="C25" s="339" t="s">
        <v>3335</v>
      </c>
      <c r="D25" s="558" t="s">
        <v>4098</v>
      </c>
      <c r="E25" s="558"/>
      <c r="F25" s="558"/>
      <c r="G25" s="559"/>
      <c r="H25" s="340">
        <f>SUMIF('pdc2018'!$J$8:$J$1100,'CE statale pluri'!$A25,'pdc2018'!$N$8:$N$1100)</f>
        <v>-118883.43</v>
      </c>
      <c r="I25" s="340">
        <f>SUMIF('pdc2018'!$J$8:$J$1100,'CE statale pluri'!$A25,'pdc2018'!P$8:P$1100)</f>
        <v>0</v>
      </c>
      <c r="J25" s="340">
        <f>SUMIF('pdc2018'!$J$8:$J$1100,'CE statale pluri'!$A25,'pdc2018'!Q$8:Q$1100)</f>
        <v>0</v>
      </c>
      <c r="K25" s="340">
        <f>SUMIF('pdc2018'!$J$8:$J$1100,'CE statale pluri'!$A25,'pdc2018'!R$8:R$1100)</f>
        <v>0</v>
      </c>
      <c r="L25" s="340">
        <f>SUMIF('pdc2018'!$J$8:$J$1100,'CE statale pluri'!$A25,'pdc2018'!S$8:S$1100)</f>
        <v>0</v>
      </c>
      <c r="M25" s="341">
        <f t="shared" si="1"/>
        <v>0</v>
      </c>
      <c r="N25" s="507" t="str">
        <f t="shared" si="2"/>
        <v xml:space="preserve">-    </v>
      </c>
      <c r="O25" s="388"/>
    </row>
    <row r="26" spans="1:15" s="134" customFormat="1">
      <c r="A26" s="332" t="s">
        <v>4053</v>
      </c>
      <c r="B26" s="363"/>
      <c r="C26" s="339" t="s">
        <v>3338</v>
      </c>
      <c r="D26" s="558" t="s">
        <v>4099</v>
      </c>
      <c r="E26" s="558"/>
      <c r="F26" s="558"/>
      <c r="G26" s="559"/>
      <c r="H26" s="340">
        <f>SUMIF('pdc2018'!$J$8:$J$1100,'CE statale pluri'!$A26,'pdc2018'!$N$8:$N$1100)</f>
        <v>15674.8</v>
      </c>
      <c r="I26" s="340">
        <f>SUMIF('pdc2018'!$J$8:$J$1100,'CE statale pluri'!$A26,'pdc2018'!P$8:P$1100)</f>
        <v>0</v>
      </c>
      <c r="J26" s="340">
        <f>SUMIF('pdc2018'!$J$8:$J$1100,'CE statale pluri'!$A26,'pdc2018'!Q$8:Q$1100)</f>
        <v>0</v>
      </c>
      <c r="K26" s="340">
        <f>SUMIF('pdc2018'!$J$8:$J$1100,'CE statale pluri'!$A26,'pdc2018'!R$8:R$1100)</f>
        <v>0</v>
      </c>
      <c r="L26" s="340">
        <f>SUMIF('pdc2018'!$J$8:$J$1100,'CE statale pluri'!$A26,'pdc2018'!S$8:S$1100)</f>
        <v>0</v>
      </c>
      <c r="M26" s="341">
        <f t="shared" si="1"/>
        <v>0</v>
      </c>
      <c r="N26" s="507" t="str">
        <f t="shared" si="2"/>
        <v xml:space="preserve">-    </v>
      </c>
      <c r="O26" s="388"/>
    </row>
    <row r="27" spans="1:15" s="134" customFormat="1">
      <c r="A27" s="332"/>
      <c r="B27" s="338"/>
      <c r="C27" s="339" t="s">
        <v>3341</v>
      </c>
      <c r="D27" s="558" t="s">
        <v>4100</v>
      </c>
      <c r="E27" s="558"/>
      <c r="F27" s="558"/>
      <c r="G27" s="559"/>
      <c r="H27" s="340">
        <f>SUM(H28:H30)</f>
        <v>59363718.579999998</v>
      </c>
      <c r="I27" s="340">
        <f>SUM(I28:I30)</f>
        <v>62018297</v>
      </c>
      <c r="J27" s="340">
        <f t="shared" ref="J27:L27" si="5">SUM(J28:J30)</f>
        <v>61462900</v>
      </c>
      <c r="K27" s="340">
        <f t="shared" si="5"/>
        <v>61558100</v>
      </c>
      <c r="L27" s="340">
        <f t="shared" si="5"/>
        <v>61558100</v>
      </c>
      <c r="M27" s="341">
        <f t="shared" si="1"/>
        <v>-460197</v>
      </c>
      <c r="N27" s="507">
        <f t="shared" si="2"/>
        <v>-7.4203424192702356E-3</v>
      </c>
      <c r="O27" s="388"/>
    </row>
    <row r="28" spans="1:15" s="110" customFormat="1" ht="30" customHeight="1">
      <c r="A28" s="332" t="s">
        <v>3806</v>
      </c>
      <c r="B28" s="344"/>
      <c r="C28" s="345"/>
      <c r="D28" s="346"/>
      <c r="E28" s="345" t="s">
        <v>3328</v>
      </c>
      <c r="F28" s="563" t="s">
        <v>4102</v>
      </c>
      <c r="G28" s="564"/>
      <c r="H28" s="348">
        <f>SUMIF('pdc2018'!$J$8:$J$1100,'CE statale pluri'!$A28,'pdc2018'!$N$8:$N$1100)</f>
        <v>40876767.829999998</v>
      </c>
      <c r="I28" s="348">
        <f>SUMIF('pdc2018'!$J$8:$J$1100,'CE statale pluri'!$A28,'pdc2018'!P$8:P$1100)</f>
        <v>44036697</v>
      </c>
      <c r="J28" s="348">
        <f>SUMIF('pdc2018'!$J$8:$J$1100,'CE statale pluri'!$A28,'pdc2018'!Q$8:Q$1100)</f>
        <v>43371300</v>
      </c>
      <c r="K28" s="348">
        <f>SUMIF('pdc2018'!$J$8:$J$1100,'CE statale pluri'!$A28,'pdc2018'!R$8:R$1100)</f>
        <v>43466500</v>
      </c>
      <c r="L28" s="348">
        <f>SUMIF('pdc2018'!$J$8:$J$1100,'CE statale pluri'!$A28,'pdc2018'!S$8:S$1100)</f>
        <v>43466500</v>
      </c>
      <c r="M28" s="349">
        <f t="shared" si="1"/>
        <v>-570197</v>
      </c>
      <c r="N28" s="508">
        <f t="shared" si="2"/>
        <v>-1.2948223614500425E-2</v>
      </c>
      <c r="O28" s="381"/>
    </row>
    <row r="29" spans="1:15" s="110" customFormat="1">
      <c r="A29" s="332" t="s">
        <v>3423</v>
      </c>
      <c r="B29" s="344"/>
      <c r="C29" s="345"/>
      <c r="D29" s="346"/>
      <c r="E29" s="345" t="s">
        <v>3330</v>
      </c>
      <c r="F29" s="563" t="s">
        <v>4104</v>
      </c>
      <c r="G29" s="564"/>
      <c r="H29" s="348">
        <f>SUMIF('pdc2018'!$J$8:$J$1100,'CE statale pluri'!$A29,'pdc2018'!$N$8:$N$1100)</f>
        <v>3163207.81</v>
      </c>
      <c r="I29" s="348">
        <f>SUMIF('pdc2018'!$J$8:$J$1100,'CE statale pluri'!$A29,'pdc2018'!P$8:P$1100)</f>
        <v>3015000</v>
      </c>
      <c r="J29" s="348">
        <f>SUMIF('pdc2018'!$J$8:$J$1100,'CE statale pluri'!$A29,'pdc2018'!Q$8:Q$1100)</f>
        <v>3125000</v>
      </c>
      <c r="K29" s="348">
        <f>SUMIF('pdc2018'!$J$8:$J$1100,'CE statale pluri'!$A29,'pdc2018'!R$8:R$1100)</f>
        <v>3125000</v>
      </c>
      <c r="L29" s="348">
        <f>SUMIF('pdc2018'!$J$8:$J$1100,'CE statale pluri'!$A29,'pdc2018'!S$8:S$1100)</f>
        <v>3125000</v>
      </c>
      <c r="M29" s="349">
        <f t="shared" si="1"/>
        <v>110000</v>
      </c>
      <c r="N29" s="508">
        <f t="shared" si="2"/>
        <v>3.6484245439469321E-2</v>
      </c>
      <c r="O29" s="381"/>
    </row>
    <row r="30" spans="1:15" s="110" customFormat="1">
      <c r="A30" s="332" t="s">
        <v>3272</v>
      </c>
      <c r="B30" s="344"/>
      <c r="C30" s="345"/>
      <c r="D30" s="346"/>
      <c r="E30" s="345" t="s">
        <v>4087</v>
      </c>
      <c r="F30" s="563" t="s">
        <v>4106</v>
      </c>
      <c r="G30" s="564"/>
      <c r="H30" s="348">
        <f>SUMIF('pdc2018'!$J$8:$J$1100,'CE statale pluri'!$A30,'pdc2018'!$N$8:$N$1100)</f>
        <v>15323742.939999998</v>
      </c>
      <c r="I30" s="348">
        <f>SUMIF('pdc2018'!$J$8:$J$1100,'CE statale pluri'!$A30,'pdc2018'!P$8:P$1100)</f>
        <v>14966600</v>
      </c>
      <c r="J30" s="348">
        <f>SUMIF('pdc2018'!$J$8:$J$1100,'CE statale pluri'!$A30,'pdc2018'!Q$8:Q$1100)</f>
        <v>14966600</v>
      </c>
      <c r="K30" s="348">
        <f>SUMIF('pdc2018'!$J$8:$J$1100,'CE statale pluri'!$A30,'pdc2018'!R$8:R$1100)</f>
        <v>14966600</v>
      </c>
      <c r="L30" s="348">
        <f>SUMIF('pdc2018'!$J$8:$J$1100,'CE statale pluri'!$A30,'pdc2018'!S$8:S$1100)</f>
        <v>14966600</v>
      </c>
      <c r="M30" s="349">
        <f t="shared" si="1"/>
        <v>0</v>
      </c>
      <c r="N30" s="508">
        <f t="shared" si="2"/>
        <v>0</v>
      </c>
      <c r="O30" s="381"/>
    </row>
    <row r="31" spans="1:15" s="134" customFormat="1">
      <c r="A31" s="332" t="s">
        <v>4107</v>
      </c>
      <c r="B31" s="363"/>
      <c r="C31" s="339" t="s">
        <v>4082</v>
      </c>
      <c r="D31" s="558" t="s">
        <v>4108</v>
      </c>
      <c r="E31" s="558"/>
      <c r="F31" s="558"/>
      <c r="G31" s="559"/>
      <c r="H31" s="340">
        <f>SUMIF('pdc2018'!$J$8:$J$1100,'CE statale pluri'!$A31,'pdc2018'!$N$8:$N$1100)</f>
        <v>20130820.759999998</v>
      </c>
      <c r="I31" s="340">
        <f>SUMIF('pdc2018'!$J$8:$J$1100,'CE statale pluri'!$A31,'pdc2018'!P$8:P$1100)</f>
        <v>21169459.5</v>
      </c>
      <c r="J31" s="340">
        <f>SUMIF('pdc2018'!$J$8:$J$1100,'CE statale pluri'!$A31,'pdc2018'!Q$8:Q$1100)</f>
        <v>17914000</v>
      </c>
      <c r="K31" s="340">
        <f>SUMIF('pdc2018'!$J$8:$J$1100,'CE statale pluri'!$A31,'pdc2018'!R$8:R$1100)</f>
        <v>17914000</v>
      </c>
      <c r="L31" s="340">
        <f>SUMIF('pdc2018'!$J$8:$J$1100,'CE statale pluri'!$A31,'pdc2018'!S$8:S$1100)</f>
        <v>17914000</v>
      </c>
      <c r="M31" s="341">
        <f t="shared" si="1"/>
        <v>-3255459.5</v>
      </c>
      <c r="N31" s="507">
        <f t="shared" si="2"/>
        <v>-0.15378094561176681</v>
      </c>
      <c r="O31" s="388"/>
    </row>
    <row r="32" spans="1:15" s="134" customFormat="1">
      <c r="A32" s="332" t="s">
        <v>4109</v>
      </c>
      <c r="B32" s="363"/>
      <c r="C32" s="339" t="s">
        <v>4085</v>
      </c>
      <c r="D32" s="558" t="s">
        <v>4110</v>
      </c>
      <c r="E32" s="558"/>
      <c r="F32" s="558"/>
      <c r="G32" s="559"/>
      <c r="H32" s="340">
        <f>SUMIF('pdc2018'!$J$8:$J$1100,'CE statale pluri'!$A32,'pdc2018'!$N$8:$N$1100)</f>
        <v>19521475.669999998</v>
      </c>
      <c r="I32" s="340">
        <f>SUMIF('pdc2018'!$J$8:$J$1100,'CE statale pluri'!$A32,'pdc2018'!P$8:P$1100)</f>
        <v>20800000</v>
      </c>
      <c r="J32" s="340">
        <f>SUMIF('pdc2018'!$J$8:$J$1100,'CE statale pluri'!$A32,'pdc2018'!Q$8:Q$1100)</f>
        <v>20800000</v>
      </c>
      <c r="K32" s="340">
        <f>SUMIF('pdc2018'!$J$8:$J$1100,'CE statale pluri'!$A32,'pdc2018'!R$8:R$1100)</f>
        <v>21300000</v>
      </c>
      <c r="L32" s="340">
        <f>SUMIF('pdc2018'!$J$8:$J$1100,'CE statale pluri'!$A32,'pdc2018'!S$8:S$1100)</f>
        <v>21300000</v>
      </c>
      <c r="M32" s="341">
        <f t="shared" si="1"/>
        <v>500000</v>
      </c>
      <c r="N32" s="507">
        <f t="shared" si="2"/>
        <v>2.403846153846154E-2</v>
      </c>
      <c r="O32" s="388"/>
    </row>
    <row r="33" spans="1:15" s="134" customFormat="1">
      <c r="A33" s="332" t="s">
        <v>4111</v>
      </c>
      <c r="B33" s="363"/>
      <c r="C33" s="339" t="s">
        <v>4112</v>
      </c>
      <c r="D33" s="558" t="s">
        <v>4113</v>
      </c>
      <c r="E33" s="558"/>
      <c r="F33" s="558"/>
      <c r="G33" s="559"/>
      <c r="H33" s="340">
        <f>SUMIF('pdc2018'!$J$8:$J$1100,'CE statale pluri'!$A33,'pdc2018'!$N$8:$N$1100)</f>
        <v>22660231.780000001</v>
      </c>
      <c r="I33" s="340">
        <f>SUMIF('pdc2018'!$J$8:$J$1100,'CE statale pluri'!$A33,'pdc2018'!P$8:P$1100)</f>
        <v>22660200</v>
      </c>
      <c r="J33" s="340">
        <f>SUMIF('pdc2018'!$J$8:$J$1100,'CE statale pluri'!$A33,'pdc2018'!Q$8:Q$1100)</f>
        <v>22660200</v>
      </c>
      <c r="K33" s="340">
        <f>SUMIF('pdc2018'!$J$8:$J$1100,'CE statale pluri'!$A33,'pdc2018'!R$8:R$1100)</f>
        <v>22660200</v>
      </c>
      <c r="L33" s="340">
        <f>SUMIF('pdc2018'!$J$8:$J$1100,'CE statale pluri'!$A33,'pdc2018'!S$8:S$1100)</f>
        <v>22660200</v>
      </c>
      <c r="M33" s="341">
        <f t="shared" si="1"/>
        <v>0</v>
      </c>
      <c r="N33" s="507">
        <f t="shared" si="2"/>
        <v>0</v>
      </c>
      <c r="O33" s="388"/>
    </row>
    <row r="34" spans="1:15" s="134" customFormat="1">
      <c r="A34" s="332" t="s">
        <v>4114</v>
      </c>
      <c r="B34" s="363"/>
      <c r="C34" s="339" t="s">
        <v>4115</v>
      </c>
      <c r="D34" s="558" t="s">
        <v>4116</v>
      </c>
      <c r="E34" s="558"/>
      <c r="F34" s="558"/>
      <c r="G34" s="559"/>
      <c r="H34" s="340">
        <f>SUMIF('pdc2018'!$J$8:$J$1100,'CE statale pluri'!$A34,'pdc2018'!$N$8:$N$1100)</f>
        <v>14602.27</v>
      </c>
      <c r="I34" s="340">
        <f>SUMIF('pdc2018'!$J$8:$J$1100,'CE statale pluri'!$A34,'pdc2018'!P$8:P$1100)</f>
        <v>0</v>
      </c>
      <c r="J34" s="340">
        <f>SUMIF('pdc2018'!$J$8:$J$1100,'CE statale pluri'!$A34,'pdc2018'!Q$8:Q$1100)</f>
        <v>0</v>
      </c>
      <c r="K34" s="340">
        <f>SUMIF('pdc2018'!$J$8:$J$1100,'CE statale pluri'!$A34,'pdc2018'!R$8:R$1100)</f>
        <v>0</v>
      </c>
      <c r="L34" s="340">
        <f>SUMIF('pdc2018'!$J$8:$J$1100,'CE statale pluri'!$A34,'pdc2018'!S$8:S$1100)</f>
        <v>0</v>
      </c>
      <c r="M34" s="341">
        <f t="shared" si="1"/>
        <v>0</v>
      </c>
      <c r="N34" s="507" t="str">
        <f t="shared" si="2"/>
        <v xml:space="preserve">-    </v>
      </c>
      <c r="O34" s="388"/>
    </row>
    <row r="35" spans="1:15" s="134" customFormat="1">
      <c r="A35" s="332" t="s">
        <v>4117</v>
      </c>
      <c r="B35" s="363"/>
      <c r="C35" s="339" t="s">
        <v>4118</v>
      </c>
      <c r="D35" s="558" t="s">
        <v>4119</v>
      </c>
      <c r="E35" s="558"/>
      <c r="F35" s="558"/>
      <c r="G35" s="559"/>
      <c r="H35" s="340">
        <f>SUMIF('pdc2018'!$J$8:$J$1100,'CE statale pluri'!$A35,'pdc2018'!$N$8:$N$1100)</f>
        <v>4362532.24</v>
      </c>
      <c r="I35" s="340">
        <f>SUMIF('pdc2018'!$J$8:$J$1100,'CE statale pluri'!$A35,'pdc2018'!P$8:P$1100)</f>
        <v>4439520</v>
      </c>
      <c r="J35" s="340">
        <f>SUMIF('pdc2018'!$J$8:$J$1100,'CE statale pluri'!$A35,'pdc2018'!Q$8:Q$1100)</f>
        <v>5840000</v>
      </c>
      <c r="K35" s="340">
        <f>SUMIF('pdc2018'!$J$8:$J$1100,'CE statale pluri'!$A35,'pdc2018'!R$8:R$1100)</f>
        <v>5840000</v>
      </c>
      <c r="L35" s="340">
        <f>SUMIF('pdc2018'!$J$8:$J$1100,'CE statale pluri'!$A35,'pdc2018'!S$8:S$1100)</f>
        <v>5840000</v>
      </c>
      <c r="M35" s="341">
        <f t="shared" si="1"/>
        <v>1400480</v>
      </c>
      <c r="N35" s="507">
        <f t="shared" si="2"/>
        <v>0.31545752693984935</v>
      </c>
      <c r="O35" s="388"/>
    </row>
    <row r="36" spans="1:15" s="134" customFormat="1">
      <c r="A36" s="332"/>
      <c r="B36" s="364"/>
      <c r="C36" s="365" t="s">
        <v>4120</v>
      </c>
      <c r="D36" s="365"/>
      <c r="E36" s="365"/>
      <c r="F36" s="365"/>
      <c r="G36" s="366"/>
      <c r="H36" s="367">
        <f>H10+H25+H26+H27+SUM(H31:H35)</f>
        <v>1294381802.7499998</v>
      </c>
      <c r="I36" s="367">
        <f>I10+I25+I26+I27+SUM(I31:I35)</f>
        <v>1329914891.5800002</v>
      </c>
      <c r="J36" s="367">
        <f t="shared" ref="J36:L36" si="6">J10+J25+J26+J27+SUM(J31:J35)</f>
        <v>1338920176</v>
      </c>
      <c r="K36" s="367">
        <f t="shared" si="6"/>
        <v>1351796635</v>
      </c>
      <c r="L36" s="367">
        <f t="shared" si="6"/>
        <v>1339827565</v>
      </c>
      <c r="M36" s="368">
        <f t="shared" si="1"/>
        <v>9912673.4199998379</v>
      </c>
      <c r="N36" s="513">
        <f t="shared" si="2"/>
        <v>7.4536148762295047E-3</v>
      </c>
      <c r="O36" s="388"/>
    </row>
    <row r="37" spans="1:15" s="110" customFormat="1" ht="14.25" customHeight="1">
      <c r="A37" s="332"/>
      <c r="B37" s="371"/>
      <c r="C37" s="345"/>
      <c r="D37" s="346"/>
      <c r="E37" s="346"/>
      <c r="F37" s="346"/>
      <c r="G37" s="347"/>
      <c r="H37" s="348"/>
      <c r="I37" s="348"/>
      <c r="J37" s="348"/>
      <c r="K37" s="348"/>
      <c r="L37" s="348"/>
      <c r="M37" s="349"/>
      <c r="N37" s="508"/>
      <c r="O37" s="381"/>
    </row>
    <row r="38" spans="1:15" s="134" customFormat="1">
      <c r="A38" s="332"/>
      <c r="B38" s="338" t="s">
        <v>2571</v>
      </c>
      <c r="C38" s="565" t="s">
        <v>2614</v>
      </c>
      <c r="D38" s="565"/>
      <c r="E38" s="565"/>
      <c r="F38" s="565"/>
      <c r="G38" s="566"/>
      <c r="H38" s="340"/>
      <c r="I38" s="340"/>
      <c r="J38" s="340"/>
      <c r="K38" s="340"/>
      <c r="L38" s="340"/>
      <c r="M38" s="341"/>
      <c r="N38" s="507"/>
      <c r="O38" s="388"/>
    </row>
    <row r="39" spans="1:15" s="134" customFormat="1">
      <c r="A39" s="332"/>
      <c r="B39" s="363"/>
      <c r="C39" s="339" t="s">
        <v>3326</v>
      </c>
      <c r="D39" s="558" t="s">
        <v>2616</v>
      </c>
      <c r="E39" s="558"/>
      <c r="F39" s="558"/>
      <c r="G39" s="559"/>
      <c r="H39" s="340">
        <f>SUM(H40:H41)</f>
        <v>181513214.5</v>
      </c>
      <c r="I39" s="340">
        <f>SUM(I40:I41)</f>
        <v>192696000</v>
      </c>
      <c r="J39" s="340">
        <f t="shared" ref="J39:L39" si="7">SUM(J40:J41)</f>
        <v>201627726</v>
      </c>
      <c r="K39" s="340">
        <f t="shared" si="7"/>
        <v>206927265</v>
      </c>
      <c r="L39" s="340">
        <f t="shared" si="7"/>
        <v>202366195</v>
      </c>
      <c r="M39" s="341">
        <f t="shared" si="1"/>
        <v>9670195</v>
      </c>
      <c r="N39" s="507">
        <f t="shared" si="2"/>
        <v>5.0183683107070207E-2</v>
      </c>
      <c r="O39" s="388"/>
    </row>
    <row r="40" spans="1:15" s="110" customFormat="1">
      <c r="A40" s="332" t="s">
        <v>4182</v>
      </c>
      <c r="B40" s="344"/>
      <c r="C40" s="345"/>
      <c r="D40" s="346"/>
      <c r="E40" s="345" t="s">
        <v>3328</v>
      </c>
      <c r="F40" s="563" t="s">
        <v>4121</v>
      </c>
      <c r="G40" s="564"/>
      <c r="H40" s="348">
        <f>SUMIF('pdc2018'!$J$8:$J$1100,'CE statale pluri'!$A40,'pdc2018'!$N$8:$N$1100)</f>
        <v>163704982.88999999</v>
      </c>
      <c r="I40" s="348">
        <f>SUMIF('pdc2018'!$J$8:$J$1100,'CE statale pluri'!$A40,'pdc2018'!P$8:P$1100)</f>
        <v>174394000</v>
      </c>
      <c r="J40" s="348">
        <f>SUMIF('pdc2018'!$J$8:$J$1100,'CE statale pluri'!$A40,'pdc2018'!Q$8:Q$1100)</f>
        <v>182784726</v>
      </c>
      <c r="K40" s="348">
        <f>SUMIF('pdc2018'!$J$8:$J$1100,'CE statale pluri'!$A40,'pdc2018'!R$8:R$1100)</f>
        <v>187520265</v>
      </c>
      <c r="L40" s="348">
        <f>SUMIF('pdc2018'!$J$8:$J$1100,'CE statale pluri'!$A40,'pdc2018'!S$8:S$1100)</f>
        <v>182959195</v>
      </c>
      <c r="M40" s="349">
        <f t="shared" si="1"/>
        <v>8565195</v>
      </c>
      <c r="N40" s="508">
        <f t="shared" si="2"/>
        <v>4.9114046354805783E-2</v>
      </c>
      <c r="O40" s="381"/>
    </row>
    <row r="41" spans="1:15" s="110" customFormat="1">
      <c r="A41" s="332" t="s">
        <v>3595</v>
      </c>
      <c r="B41" s="344"/>
      <c r="C41" s="345"/>
      <c r="D41" s="346"/>
      <c r="E41" s="345" t="s">
        <v>3330</v>
      </c>
      <c r="F41" s="563" t="s">
        <v>4122</v>
      </c>
      <c r="G41" s="564"/>
      <c r="H41" s="348">
        <f>SUMIF('pdc2018'!$J$8:$J$1100,'CE statale pluri'!$A41,'pdc2018'!$N$8:$N$1100)</f>
        <v>17808231.609999999</v>
      </c>
      <c r="I41" s="348">
        <f>SUMIF('pdc2018'!$J$8:$J$1100,'CE statale pluri'!$A41,'pdc2018'!P$8:P$1100)</f>
        <v>18302000</v>
      </c>
      <c r="J41" s="348">
        <f>SUMIF('pdc2018'!$J$8:$J$1100,'CE statale pluri'!$A41,'pdc2018'!Q$8:Q$1100)</f>
        <v>18843000</v>
      </c>
      <c r="K41" s="348">
        <f>SUMIF('pdc2018'!$J$8:$J$1100,'CE statale pluri'!$A41,'pdc2018'!R$8:R$1100)</f>
        <v>19407000</v>
      </c>
      <c r="L41" s="348">
        <f>SUMIF('pdc2018'!$J$8:$J$1100,'CE statale pluri'!$A41,'pdc2018'!S$8:S$1100)</f>
        <v>19407000</v>
      </c>
      <c r="M41" s="349">
        <f t="shared" si="1"/>
        <v>1105000</v>
      </c>
      <c r="N41" s="508">
        <f t="shared" si="2"/>
        <v>6.037591520052453E-2</v>
      </c>
      <c r="O41" s="381"/>
    </row>
    <row r="42" spans="1:15" s="134" customFormat="1">
      <c r="A42" s="332"/>
      <c r="B42" s="363"/>
      <c r="C42" s="339" t="s">
        <v>3335</v>
      </c>
      <c r="D42" s="558" t="s">
        <v>4123</v>
      </c>
      <c r="E42" s="558"/>
      <c r="F42" s="558"/>
      <c r="G42" s="559"/>
      <c r="H42" s="340">
        <f>SUM(H43:H59)</f>
        <v>324455851.25999999</v>
      </c>
      <c r="I42" s="340">
        <f>SUM(I43:I59)</f>
        <v>340544638.17000002</v>
      </c>
      <c r="J42" s="340">
        <f t="shared" ref="J42:L42" si="8">SUM(J43:J59)</f>
        <v>344844500</v>
      </c>
      <c r="K42" s="340">
        <f t="shared" si="8"/>
        <v>346127500</v>
      </c>
      <c r="L42" s="340">
        <f t="shared" si="8"/>
        <v>344127500</v>
      </c>
      <c r="M42" s="341">
        <f t="shared" si="1"/>
        <v>3582861.8299999833</v>
      </c>
      <c r="N42" s="507">
        <f t="shared" si="2"/>
        <v>1.052097560323771E-2</v>
      </c>
      <c r="O42" s="388"/>
    </row>
    <row r="43" spans="1:15" s="110" customFormat="1">
      <c r="A43" s="332" t="s">
        <v>2569</v>
      </c>
      <c r="B43" s="371"/>
      <c r="C43" s="345"/>
      <c r="D43" s="346"/>
      <c r="E43" s="345" t="s">
        <v>3328</v>
      </c>
      <c r="F43" s="563" t="s">
        <v>4124</v>
      </c>
      <c r="G43" s="564"/>
      <c r="H43" s="348">
        <f>SUMIF('pdc2018'!$J$8:$J$1100,'CE statale pluri'!$A43,'pdc2018'!$N$8:$N$1100)</f>
        <v>57982680.010000005</v>
      </c>
      <c r="I43" s="348">
        <f>SUMIF('pdc2018'!$J$8:$J$1100,'CE statale pluri'!$A43,'pdc2018'!P$8:P$1100)</f>
        <v>63490000</v>
      </c>
      <c r="J43" s="348">
        <f>SUMIF('pdc2018'!$J$8:$J$1100,'CE statale pluri'!$A43,'pdc2018'!Q$8:Q$1100)</f>
        <v>65348000</v>
      </c>
      <c r="K43" s="348">
        <f>SUMIF('pdc2018'!$J$8:$J$1100,'CE statale pluri'!$A43,'pdc2018'!R$8:R$1100)</f>
        <v>65348000</v>
      </c>
      <c r="L43" s="348">
        <f>SUMIF('pdc2018'!$J$8:$J$1100,'CE statale pluri'!$A43,'pdc2018'!S$8:S$1100)</f>
        <v>65348000</v>
      </c>
      <c r="M43" s="349">
        <f t="shared" si="1"/>
        <v>1858000</v>
      </c>
      <c r="N43" s="508">
        <f t="shared" si="2"/>
        <v>2.9264451094660575E-2</v>
      </c>
      <c r="O43" s="381"/>
    </row>
    <row r="44" spans="1:15" s="110" customFormat="1">
      <c r="A44" s="332" t="s">
        <v>1733</v>
      </c>
      <c r="B44" s="371"/>
      <c r="C44" s="345"/>
      <c r="D44" s="346"/>
      <c r="E44" s="345" t="s">
        <v>3330</v>
      </c>
      <c r="F44" s="563" t="s">
        <v>4125</v>
      </c>
      <c r="G44" s="564"/>
      <c r="H44" s="348">
        <f>SUMIF('pdc2018'!$J$8:$J$1100,'CE statale pluri'!$A44,'pdc2018'!$N$8:$N$1100)</f>
        <v>47935542.120000005</v>
      </c>
      <c r="I44" s="348">
        <f>SUMIF('pdc2018'!$J$8:$J$1100,'CE statale pluri'!$A44,'pdc2018'!P$8:P$1100)</f>
        <v>46906000</v>
      </c>
      <c r="J44" s="348">
        <f>SUMIF('pdc2018'!$J$8:$J$1100,'CE statale pluri'!$A44,'pdc2018'!Q$8:Q$1100)</f>
        <v>47256000</v>
      </c>
      <c r="K44" s="348">
        <f>SUMIF('pdc2018'!$J$8:$J$1100,'CE statale pluri'!$A44,'pdc2018'!R$8:R$1100)</f>
        <v>47256000</v>
      </c>
      <c r="L44" s="348">
        <f>SUMIF('pdc2018'!$J$8:$J$1100,'CE statale pluri'!$A44,'pdc2018'!S$8:S$1100)</f>
        <v>47256000</v>
      </c>
      <c r="M44" s="349">
        <f t="shared" si="1"/>
        <v>350000</v>
      </c>
      <c r="N44" s="508">
        <f t="shared" si="2"/>
        <v>7.4617319745874724E-3</v>
      </c>
      <c r="O44" s="381"/>
    </row>
    <row r="45" spans="1:15" s="110" customFormat="1">
      <c r="A45" s="332" t="s">
        <v>3055</v>
      </c>
      <c r="B45" s="371"/>
      <c r="C45" s="345"/>
      <c r="D45" s="372"/>
      <c r="E45" s="345" t="s">
        <v>4087</v>
      </c>
      <c r="F45" s="563" t="s">
        <v>4126</v>
      </c>
      <c r="G45" s="564"/>
      <c r="H45" s="348">
        <f>SUMIF('pdc2018'!$J$8:$J$1100,'CE statale pluri'!$A45,'pdc2018'!$N$8:$N$1100)</f>
        <v>11793170.410000002</v>
      </c>
      <c r="I45" s="348">
        <f>SUMIF('pdc2018'!$J$8:$J$1100,'CE statale pluri'!$A45,'pdc2018'!P$8:P$1100)</f>
        <v>12225000</v>
      </c>
      <c r="J45" s="348">
        <f>SUMIF('pdc2018'!$J$8:$J$1100,'CE statale pluri'!$A45,'pdc2018'!Q$8:Q$1100)</f>
        <v>13188000</v>
      </c>
      <c r="K45" s="348">
        <f>SUMIF('pdc2018'!$J$8:$J$1100,'CE statale pluri'!$A45,'pdc2018'!R$8:R$1100)</f>
        <v>13188000</v>
      </c>
      <c r="L45" s="348">
        <f>SUMIF('pdc2018'!$J$8:$J$1100,'CE statale pluri'!$A45,'pdc2018'!S$8:S$1100)</f>
        <v>13188000</v>
      </c>
      <c r="M45" s="349">
        <f t="shared" si="1"/>
        <v>963000</v>
      </c>
      <c r="N45" s="508">
        <f t="shared" si="2"/>
        <v>7.877300613496932E-2</v>
      </c>
      <c r="O45" s="381"/>
    </row>
    <row r="46" spans="1:15" s="110" customFormat="1">
      <c r="A46" s="332" t="s">
        <v>2450</v>
      </c>
      <c r="B46" s="371"/>
      <c r="C46" s="345"/>
      <c r="D46" s="372"/>
      <c r="E46" s="345" t="s">
        <v>4095</v>
      </c>
      <c r="F46" s="563" t="s">
        <v>4127</v>
      </c>
      <c r="G46" s="564"/>
      <c r="H46" s="348">
        <f>SUMIF('pdc2018'!$J$8:$J$1100,'CE statale pluri'!$A46,'pdc2018'!$N$8:$N$1100)</f>
        <v>109190.9</v>
      </c>
      <c r="I46" s="348">
        <f>SUMIF('pdc2018'!$J$8:$J$1100,'CE statale pluri'!$A46,'pdc2018'!P$8:P$1100)</f>
        <v>106528</v>
      </c>
      <c r="J46" s="348">
        <f>SUMIF('pdc2018'!$J$8:$J$1100,'CE statale pluri'!$A46,'pdc2018'!Q$8:Q$1100)</f>
        <v>103000</v>
      </c>
      <c r="K46" s="348">
        <f>SUMIF('pdc2018'!$J$8:$J$1100,'CE statale pluri'!$A46,'pdc2018'!R$8:R$1100)</f>
        <v>103000</v>
      </c>
      <c r="L46" s="348">
        <f>SUMIF('pdc2018'!$J$8:$J$1100,'CE statale pluri'!$A46,'pdc2018'!S$8:S$1100)</f>
        <v>103000</v>
      </c>
      <c r="M46" s="349">
        <f t="shared" si="1"/>
        <v>-3528</v>
      </c>
      <c r="N46" s="508">
        <f t="shared" si="2"/>
        <v>-3.3118053469510363E-2</v>
      </c>
      <c r="O46" s="381"/>
    </row>
    <row r="47" spans="1:15" s="110" customFormat="1">
      <c r="A47" s="332" t="s">
        <v>2507</v>
      </c>
      <c r="B47" s="371"/>
      <c r="C47" s="345"/>
      <c r="D47" s="372"/>
      <c r="E47" s="345" t="s">
        <v>4128</v>
      </c>
      <c r="F47" s="563" t="s">
        <v>4129</v>
      </c>
      <c r="G47" s="564"/>
      <c r="H47" s="348">
        <f>SUMIF('pdc2018'!$J$8:$J$1100,'CE statale pluri'!$A47,'pdc2018'!$N$8:$N$1100)</f>
        <v>26568708.389999997</v>
      </c>
      <c r="I47" s="348">
        <f>SUMIF('pdc2018'!$J$8:$J$1100,'CE statale pluri'!$A47,'pdc2018'!P$8:P$1100)</f>
        <v>28019500</v>
      </c>
      <c r="J47" s="348">
        <f>SUMIF('pdc2018'!$J$8:$J$1100,'CE statale pluri'!$A47,'pdc2018'!Q$8:Q$1100)</f>
        <v>27870000</v>
      </c>
      <c r="K47" s="348">
        <f>SUMIF('pdc2018'!$J$8:$J$1100,'CE statale pluri'!$A47,'pdc2018'!R$8:R$1100)</f>
        <v>27816500</v>
      </c>
      <c r="L47" s="348">
        <f>SUMIF('pdc2018'!$J$8:$J$1100,'CE statale pluri'!$A47,'pdc2018'!S$8:S$1100)</f>
        <v>27816500</v>
      </c>
      <c r="M47" s="349">
        <f t="shared" si="1"/>
        <v>-203000</v>
      </c>
      <c r="N47" s="508">
        <f t="shared" si="2"/>
        <v>-7.2449544067524404E-3</v>
      </c>
      <c r="O47" s="381"/>
    </row>
    <row r="48" spans="1:15" s="110" customFormat="1">
      <c r="A48" s="332" t="s">
        <v>2371</v>
      </c>
      <c r="B48" s="371"/>
      <c r="C48" s="345"/>
      <c r="D48" s="372"/>
      <c r="E48" s="345" t="s">
        <v>4130</v>
      </c>
      <c r="F48" s="563" t="s">
        <v>4131</v>
      </c>
      <c r="G48" s="564"/>
      <c r="H48" s="348">
        <f>SUMIF('pdc2018'!$J$8:$J$1100,'CE statale pluri'!$A48,'pdc2018'!$N$8:$N$1100)</f>
        <v>6700942.4399999995</v>
      </c>
      <c r="I48" s="348">
        <f>SUMIF('pdc2018'!$J$8:$J$1100,'CE statale pluri'!$A48,'pdc2018'!P$8:P$1100)</f>
        <v>7112000</v>
      </c>
      <c r="J48" s="348">
        <f>SUMIF('pdc2018'!$J$8:$J$1100,'CE statale pluri'!$A48,'pdc2018'!Q$8:Q$1100)</f>
        <v>7431000</v>
      </c>
      <c r="K48" s="348">
        <f>SUMIF('pdc2018'!$J$8:$J$1100,'CE statale pluri'!$A48,'pdc2018'!R$8:R$1100)</f>
        <v>7844000</v>
      </c>
      <c r="L48" s="348">
        <f>SUMIF('pdc2018'!$J$8:$J$1100,'CE statale pluri'!$A48,'pdc2018'!S$8:S$1100)</f>
        <v>7844000</v>
      </c>
      <c r="M48" s="349">
        <f t="shared" si="1"/>
        <v>732000</v>
      </c>
      <c r="N48" s="508">
        <f t="shared" si="2"/>
        <v>0.10292463442069741</v>
      </c>
      <c r="O48" s="381"/>
    </row>
    <row r="49" spans="1:15" s="110" customFormat="1">
      <c r="A49" s="332" t="s">
        <v>2341</v>
      </c>
      <c r="B49" s="371"/>
      <c r="C49" s="345"/>
      <c r="D49" s="372"/>
      <c r="E49" s="345" t="s">
        <v>4132</v>
      </c>
      <c r="F49" s="563" t="s">
        <v>4133</v>
      </c>
      <c r="G49" s="564"/>
      <c r="H49" s="348">
        <f>SUMIF('pdc2018'!$J$8:$J$1100,'CE statale pluri'!$A49,'pdc2018'!$N$8:$N$1100)</f>
        <v>44846153.970000006</v>
      </c>
      <c r="I49" s="348">
        <f>SUMIF('pdc2018'!$J$8:$J$1100,'CE statale pluri'!$A49,'pdc2018'!P$8:P$1100)</f>
        <v>46004000</v>
      </c>
      <c r="J49" s="348">
        <f>SUMIF('pdc2018'!$J$8:$J$1100,'CE statale pluri'!$A49,'pdc2018'!Q$8:Q$1100)</f>
        <v>46004000</v>
      </c>
      <c r="K49" s="348">
        <f>SUMIF('pdc2018'!$J$8:$J$1100,'CE statale pluri'!$A49,'pdc2018'!R$8:R$1100)</f>
        <v>46004000</v>
      </c>
      <c r="L49" s="348">
        <f>SUMIF('pdc2018'!$J$8:$J$1100,'CE statale pluri'!$A49,'pdc2018'!S$8:S$1100)</f>
        <v>45004000</v>
      </c>
      <c r="M49" s="349">
        <f t="shared" si="1"/>
        <v>-1000000</v>
      </c>
      <c r="N49" s="508">
        <f t="shared" si="2"/>
        <v>-2.1737240239979132E-2</v>
      </c>
      <c r="O49" s="381"/>
    </row>
    <row r="50" spans="1:15" s="110" customFormat="1">
      <c r="A50" s="332" t="s">
        <v>2429</v>
      </c>
      <c r="B50" s="371"/>
      <c r="C50" s="345"/>
      <c r="D50" s="372"/>
      <c r="E50" s="345" t="s">
        <v>4134</v>
      </c>
      <c r="F50" s="563" t="s">
        <v>4135</v>
      </c>
      <c r="G50" s="564"/>
      <c r="H50" s="348">
        <f>SUMIF('pdc2018'!$J$8:$J$1100,'CE statale pluri'!$A50,'pdc2018'!$N$8:$N$1100)</f>
        <v>9773862.7899999991</v>
      </c>
      <c r="I50" s="348">
        <f>SUMIF('pdc2018'!$J$8:$J$1100,'CE statale pluri'!$A50,'pdc2018'!P$8:P$1100)</f>
        <v>10031000</v>
      </c>
      <c r="J50" s="348">
        <f>SUMIF('pdc2018'!$J$8:$J$1100,'CE statale pluri'!$A50,'pdc2018'!Q$8:Q$1100)</f>
        <v>10031000</v>
      </c>
      <c r="K50" s="348">
        <f>SUMIF('pdc2018'!$J$8:$J$1100,'CE statale pluri'!$A50,'pdc2018'!R$8:R$1100)</f>
        <v>10031000</v>
      </c>
      <c r="L50" s="348">
        <f>SUMIF('pdc2018'!$J$8:$J$1100,'CE statale pluri'!$A50,'pdc2018'!S$8:S$1100)</f>
        <v>10031000</v>
      </c>
      <c r="M50" s="349">
        <f t="shared" si="1"/>
        <v>0</v>
      </c>
      <c r="N50" s="508">
        <f t="shared" si="2"/>
        <v>0</v>
      </c>
      <c r="O50" s="381"/>
    </row>
    <row r="51" spans="1:15" s="110" customFormat="1">
      <c r="A51" s="332" t="s">
        <v>1754</v>
      </c>
      <c r="B51" s="371"/>
      <c r="C51" s="345"/>
      <c r="D51" s="372"/>
      <c r="E51" s="345" t="s">
        <v>4136</v>
      </c>
      <c r="F51" s="563" t="s">
        <v>4137</v>
      </c>
      <c r="G51" s="564"/>
      <c r="H51" s="348">
        <f>SUMIF('pdc2018'!$J$8:$J$1100,'CE statale pluri'!$A51,'pdc2018'!$N$8:$N$1100)</f>
        <v>2364465.21</v>
      </c>
      <c r="I51" s="348">
        <f>SUMIF('pdc2018'!$J$8:$J$1100,'CE statale pluri'!$A51,'pdc2018'!P$8:P$1100)</f>
        <v>2616500</v>
      </c>
      <c r="J51" s="348">
        <f>SUMIF('pdc2018'!$J$8:$J$1100,'CE statale pluri'!$A51,'pdc2018'!Q$8:Q$1100)</f>
        <v>2717500</v>
      </c>
      <c r="K51" s="348">
        <f>SUMIF('pdc2018'!$J$8:$J$1100,'CE statale pluri'!$A51,'pdc2018'!R$8:R$1100)</f>
        <v>2768000</v>
      </c>
      <c r="L51" s="348">
        <f>SUMIF('pdc2018'!$J$8:$J$1100,'CE statale pluri'!$A51,'pdc2018'!S$8:S$1100)</f>
        <v>2768000</v>
      </c>
      <c r="M51" s="349">
        <f t="shared" si="1"/>
        <v>151500</v>
      </c>
      <c r="N51" s="508">
        <f t="shared" si="2"/>
        <v>5.7901777183260082E-2</v>
      </c>
      <c r="O51" s="381"/>
    </row>
    <row r="52" spans="1:15" s="110" customFormat="1">
      <c r="A52" s="332" t="s">
        <v>4138</v>
      </c>
      <c r="B52" s="371"/>
      <c r="C52" s="345"/>
      <c r="D52" s="372"/>
      <c r="E52" s="345" t="s">
        <v>4139</v>
      </c>
      <c r="F52" s="563" t="s">
        <v>4140</v>
      </c>
      <c r="G52" s="564"/>
      <c r="H52" s="348">
        <f>SUMIF('pdc2018'!$J$8:$J$1100,'CE statale pluri'!$A52,'pdc2018'!$N$8:$N$1100)</f>
        <v>733456.48</v>
      </c>
      <c r="I52" s="348">
        <f>SUMIF('pdc2018'!$J$8:$J$1100,'CE statale pluri'!$A52,'pdc2018'!P$8:P$1100)</f>
        <v>665000</v>
      </c>
      <c r="J52" s="348">
        <f>SUMIF('pdc2018'!$J$8:$J$1100,'CE statale pluri'!$A52,'pdc2018'!Q$8:Q$1100)</f>
        <v>665000</v>
      </c>
      <c r="K52" s="348">
        <f>SUMIF('pdc2018'!$J$8:$J$1100,'CE statale pluri'!$A52,'pdc2018'!R$8:R$1100)</f>
        <v>665000</v>
      </c>
      <c r="L52" s="348">
        <f>SUMIF('pdc2018'!$J$8:$J$1100,'CE statale pluri'!$A52,'pdc2018'!S$8:S$1100)</f>
        <v>665000</v>
      </c>
      <c r="M52" s="349">
        <f t="shared" si="1"/>
        <v>0</v>
      </c>
      <c r="N52" s="508">
        <f t="shared" si="2"/>
        <v>0</v>
      </c>
      <c r="O52" s="381"/>
    </row>
    <row r="53" spans="1:15" s="110" customFormat="1">
      <c r="A53" s="332" t="s">
        <v>4141</v>
      </c>
      <c r="B53" s="371"/>
      <c r="C53" s="345"/>
      <c r="D53" s="372"/>
      <c r="E53" s="345" t="s">
        <v>4142</v>
      </c>
      <c r="F53" s="563" t="s">
        <v>4143</v>
      </c>
      <c r="G53" s="564"/>
      <c r="H53" s="348">
        <f>SUMIF('pdc2018'!$J$8:$J$1100,'CE statale pluri'!$A53,'pdc2018'!$N$8:$N$1100)</f>
        <v>30673934.949999999</v>
      </c>
      <c r="I53" s="348">
        <f>SUMIF('pdc2018'!$J$8:$J$1100,'CE statale pluri'!$A53,'pdc2018'!P$8:P$1100)</f>
        <v>31981000</v>
      </c>
      <c r="J53" s="348">
        <f>SUMIF('pdc2018'!$J$8:$J$1100,'CE statale pluri'!$A53,'pdc2018'!Q$8:Q$1100)</f>
        <v>32615000</v>
      </c>
      <c r="K53" s="348">
        <f>SUMIF('pdc2018'!$J$8:$J$1100,'CE statale pluri'!$A53,'pdc2018'!R$8:R$1100)</f>
        <v>33261000</v>
      </c>
      <c r="L53" s="348">
        <f>SUMIF('pdc2018'!$J$8:$J$1100,'CE statale pluri'!$A53,'pdc2018'!S$8:S$1100)</f>
        <v>33261000</v>
      </c>
      <c r="M53" s="349">
        <f t="shared" si="1"/>
        <v>1280000</v>
      </c>
      <c r="N53" s="508">
        <f t="shared" si="2"/>
        <v>4.0023764109940276E-2</v>
      </c>
      <c r="O53" s="381"/>
    </row>
    <row r="54" spans="1:15" s="110" customFormat="1">
      <c r="A54" s="332" t="s">
        <v>4144</v>
      </c>
      <c r="B54" s="371"/>
      <c r="C54" s="345"/>
      <c r="D54" s="372"/>
      <c r="E54" s="345" t="s">
        <v>4145</v>
      </c>
      <c r="F54" s="563" t="s">
        <v>4146</v>
      </c>
      <c r="G54" s="564"/>
      <c r="H54" s="348">
        <f>SUMIF('pdc2018'!$J$8:$J$1100,'CE statale pluri'!$A54,'pdc2018'!$N$8:$N$1100)</f>
        <v>46107492.82</v>
      </c>
      <c r="I54" s="348">
        <f>SUMIF('pdc2018'!$J$8:$J$1100,'CE statale pluri'!$A54,'pdc2018'!P$8:P$1100)</f>
        <v>50899000</v>
      </c>
      <c r="J54" s="348">
        <f>SUMIF('pdc2018'!$J$8:$J$1100,'CE statale pluri'!$A54,'pdc2018'!Q$8:Q$1100)</f>
        <v>52087000</v>
      </c>
      <c r="K54" s="348">
        <f>SUMIF('pdc2018'!$J$8:$J$1100,'CE statale pluri'!$A54,'pdc2018'!R$8:R$1100)</f>
        <v>52247000</v>
      </c>
      <c r="L54" s="348">
        <f>SUMIF('pdc2018'!$J$8:$J$1100,'CE statale pluri'!$A54,'pdc2018'!S$8:S$1100)</f>
        <v>51247000</v>
      </c>
      <c r="M54" s="349">
        <f t="shared" si="1"/>
        <v>348000</v>
      </c>
      <c r="N54" s="508">
        <f t="shared" si="2"/>
        <v>6.8370694905597364E-3</v>
      </c>
      <c r="O54" s="381"/>
    </row>
    <row r="55" spans="1:15" s="110" customFormat="1">
      <c r="A55" s="332" t="s">
        <v>4147</v>
      </c>
      <c r="B55" s="371"/>
      <c r="C55" s="345"/>
      <c r="D55" s="372"/>
      <c r="E55" s="345" t="s">
        <v>4148</v>
      </c>
      <c r="F55" s="563" t="s">
        <v>2788</v>
      </c>
      <c r="G55" s="564"/>
      <c r="H55" s="348">
        <f>SUMIF('pdc2018'!$J$8:$J$1100,'CE statale pluri'!$A55,'pdc2018'!$N$8:$N$1100)</f>
        <v>2082464.34</v>
      </c>
      <c r="I55" s="348">
        <f>SUMIF('pdc2018'!$J$8:$J$1100,'CE statale pluri'!$A55,'pdc2018'!P$8:P$1100)</f>
        <v>2276000</v>
      </c>
      <c r="J55" s="348">
        <f>SUMIF('pdc2018'!$J$8:$J$1100,'CE statale pluri'!$A55,'pdc2018'!Q$8:Q$1100)</f>
        <v>2305000</v>
      </c>
      <c r="K55" s="348">
        <f>SUMIF('pdc2018'!$J$8:$J$1100,'CE statale pluri'!$A55,'pdc2018'!R$8:R$1100)</f>
        <v>2327000</v>
      </c>
      <c r="L55" s="348">
        <f>SUMIF('pdc2018'!$J$8:$J$1100,'CE statale pluri'!$A55,'pdc2018'!S$8:S$1100)</f>
        <v>2327000</v>
      </c>
      <c r="M55" s="349">
        <f t="shared" si="1"/>
        <v>51000</v>
      </c>
      <c r="N55" s="508">
        <f t="shared" si="2"/>
        <v>2.240773286467487E-2</v>
      </c>
      <c r="O55" s="381"/>
    </row>
    <row r="56" spans="1:15" s="110" customFormat="1">
      <c r="A56" s="332" t="s">
        <v>4149</v>
      </c>
      <c r="B56" s="371"/>
      <c r="C56" s="345"/>
      <c r="D56" s="372"/>
      <c r="E56" s="345" t="s">
        <v>4150</v>
      </c>
      <c r="F56" s="563" t="s">
        <v>4151</v>
      </c>
      <c r="G56" s="564"/>
      <c r="H56" s="348">
        <f>SUMIF('pdc2018'!$J$8:$J$1100,'CE statale pluri'!$A56,'pdc2018'!$N$8:$N$1100)</f>
        <v>6784352.0599999996</v>
      </c>
      <c r="I56" s="348">
        <f>SUMIF('pdc2018'!$J$8:$J$1100,'CE statale pluri'!$A56,'pdc2018'!P$8:P$1100)</f>
        <v>6659700</v>
      </c>
      <c r="J56" s="348">
        <f>SUMIF('pdc2018'!$J$8:$J$1100,'CE statale pluri'!$A56,'pdc2018'!Q$8:Q$1100)</f>
        <v>6662700</v>
      </c>
      <c r="K56" s="348">
        <f>SUMIF('pdc2018'!$J$8:$J$1100,'CE statale pluri'!$A56,'pdc2018'!R$8:R$1100)</f>
        <v>6665700</v>
      </c>
      <c r="L56" s="348">
        <f>SUMIF('pdc2018'!$J$8:$J$1100,'CE statale pluri'!$A56,'pdc2018'!S$8:S$1100)</f>
        <v>6665700</v>
      </c>
      <c r="M56" s="349">
        <f t="shared" si="1"/>
        <v>6000</v>
      </c>
      <c r="N56" s="508">
        <f t="shared" si="2"/>
        <v>9.0094148385062389E-4</v>
      </c>
      <c r="O56" s="381"/>
    </row>
    <row r="57" spans="1:15" s="110" customFormat="1" ht="30" customHeight="1">
      <c r="A57" s="332" t="s">
        <v>4152</v>
      </c>
      <c r="B57" s="371"/>
      <c r="C57" s="373"/>
      <c r="D57" s="374"/>
      <c r="E57" s="345" t="s">
        <v>4153</v>
      </c>
      <c r="F57" s="563" t="s">
        <v>3345</v>
      </c>
      <c r="G57" s="564"/>
      <c r="H57" s="348">
        <f>SUMIF('pdc2018'!$J$8:$J$1100,'CE statale pluri'!$A57,'pdc2018'!$N$8:$N$1100)</f>
        <v>2070018.1299999997</v>
      </c>
      <c r="I57" s="348">
        <f>SUMIF('pdc2018'!$J$8:$J$1100,'CE statale pluri'!$A57,'pdc2018'!P$8:P$1100)</f>
        <v>3005410.17</v>
      </c>
      <c r="J57" s="348">
        <f>SUMIF('pdc2018'!$J$8:$J$1100,'CE statale pluri'!$A57,'pdc2018'!Q$8:Q$1100)</f>
        <v>3047300</v>
      </c>
      <c r="K57" s="348">
        <f>SUMIF('pdc2018'!$J$8:$J$1100,'CE statale pluri'!$A57,'pdc2018'!R$8:R$1100)</f>
        <v>3089300</v>
      </c>
      <c r="L57" s="348">
        <f>SUMIF('pdc2018'!$J$8:$J$1100,'CE statale pluri'!$A57,'pdc2018'!S$8:S$1100)</f>
        <v>3089300</v>
      </c>
      <c r="M57" s="349">
        <f t="shared" si="1"/>
        <v>83889.830000000075</v>
      </c>
      <c r="N57" s="508">
        <f t="shared" si="2"/>
        <v>2.7912938752050632E-2</v>
      </c>
      <c r="O57" s="381"/>
    </row>
    <row r="58" spans="1:15" s="110" customFormat="1">
      <c r="A58" s="332" t="s">
        <v>3346</v>
      </c>
      <c r="B58" s="371"/>
      <c r="C58" s="373"/>
      <c r="D58" s="374"/>
      <c r="E58" s="345" t="s">
        <v>3347</v>
      </c>
      <c r="F58" s="563" t="s">
        <v>3348</v>
      </c>
      <c r="G58" s="564"/>
      <c r="H58" s="348">
        <f>SUMIF('pdc2018'!$J$8:$J$1100,'CE statale pluri'!$A58,'pdc2018'!$N$8:$N$1100)</f>
        <v>27929416.239999995</v>
      </c>
      <c r="I58" s="348">
        <f>SUMIF('pdc2018'!$J$8:$J$1100,'CE statale pluri'!$A58,'pdc2018'!P$8:P$1100)</f>
        <v>28548000</v>
      </c>
      <c r="J58" s="348">
        <f>SUMIF('pdc2018'!$J$8:$J$1100,'CE statale pluri'!$A58,'pdc2018'!Q$8:Q$1100)</f>
        <v>27514000</v>
      </c>
      <c r="K58" s="348">
        <f>SUMIF('pdc2018'!$J$8:$J$1100,'CE statale pluri'!$A58,'pdc2018'!R$8:R$1100)</f>
        <v>27514000</v>
      </c>
      <c r="L58" s="348">
        <f>SUMIF('pdc2018'!$J$8:$J$1100,'CE statale pluri'!$A58,'pdc2018'!S$8:S$1100)</f>
        <v>27514000</v>
      </c>
      <c r="M58" s="349">
        <f t="shared" si="1"/>
        <v>-1034000</v>
      </c>
      <c r="N58" s="508">
        <f t="shared" si="2"/>
        <v>-3.6219700154126386E-2</v>
      </c>
      <c r="O58" s="381"/>
    </row>
    <row r="59" spans="1:15" s="110" customFormat="1">
      <c r="A59" s="332" t="s">
        <v>3349</v>
      </c>
      <c r="B59" s="371"/>
      <c r="C59" s="373"/>
      <c r="D59" s="374"/>
      <c r="E59" s="345" t="s">
        <v>3350</v>
      </c>
      <c r="F59" s="563" t="s">
        <v>3351</v>
      </c>
      <c r="G59" s="564"/>
      <c r="H59" s="348">
        <f>SUMIF('pdc2018'!$J$8:$J$1100,'CE statale pluri'!$A59,'pdc2018'!$N$8:$N$1100)</f>
        <v>0</v>
      </c>
      <c r="I59" s="348">
        <f>SUMIF('pdc2018'!$J$8:$J$1100,'CE statale pluri'!$A59,'pdc2018'!P$8:P$1100)</f>
        <v>0</v>
      </c>
      <c r="J59" s="348">
        <f>SUMIF('pdc2018'!$J$8:$J$1100,'CE statale pluri'!$A59,'pdc2018'!Q$8:Q$1100)</f>
        <v>0</v>
      </c>
      <c r="K59" s="348">
        <f>SUMIF('pdc2018'!$J$8:$J$1100,'CE statale pluri'!$A59,'pdc2018'!R$8:R$1100)</f>
        <v>0</v>
      </c>
      <c r="L59" s="348">
        <f>SUMIF('pdc2018'!$J$8:$J$1100,'CE statale pluri'!$A59,'pdc2018'!S$8:S$1100)</f>
        <v>0</v>
      </c>
      <c r="M59" s="349">
        <f t="shared" si="1"/>
        <v>0</v>
      </c>
      <c r="N59" s="508" t="str">
        <f t="shared" si="2"/>
        <v xml:space="preserve">-    </v>
      </c>
      <c r="O59" s="381"/>
    </row>
    <row r="60" spans="1:15" s="110" customFormat="1">
      <c r="A60" s="332"/>
      <c r="B60" s="371"/>
      <c r="C60" s="339" t="s">
        <v>3338</v>
      </c>
      <c r="D60" s="558" t="s">
        <v>3352</v>
      </c>
      <c r="E60" s="558"/>
      <c r="F60" s="558"/>
      <c r="G60" s="559"/>
      <c r="H60" s="340">
        <f>SUM(H61:H63)</f>
        <v>60810245.629999995</v>
      </c>
      <c r="I60" s="340">
        <f>SUM(I61:I63)</f>
        <v>63252125.219999999</v>
      </c>
      <c r="J60" s="340">
        <f t="shared" ref="J60:L60" si="9">SUM(J61:J63)</f>
        <v>65645850</v>
      </c>
      <c r="K60" s="340">
        <f t="shared" si="9"/>
        <v>67475450</v>
      </c>
      <c r="L60" s="340">
        <f t="shared" si="9"/>
        <v>67475450</v>
      </c>
      <c r="M60" s="341">
        <f t="shared" si="1"/>
        <v>4223324.7800000012</v>
      </c>
      <c r="N60" s="507">
        <f t="shared" si="2"/>
        <v>6.6769689797942275E-2</v>
      </c>
      <c r="O60" s="381"/>
    </row>
    <row r="61" spans="1:15" s="110" customFormat="1">
      <c r="A61" s="332" t="s">
        <v>3353</v>
      </c>
      <c r="B61" s="371"/>
      <c r="C61" s="339"/>
      <c r="D61" s="375"/>
      <c r="E61" s="345" t="s">
        <v>3328</v>
      </c>
      <c r="F61" s="563" t="s">
        <v>3354</v>
      </c>
      <c r="G61" s="564"/>
      <c r="H61" s="348">
        <f>SUMIF('pdc2018'!$J$8:$J$1100,'CE statale pluri'!$A61,'pdc2018'!$N$8:$N$1100)</f>
        <v>57666460.289999992</v>
      </c>
      <c r="I61" s="348">
        <f>SUMIF('pdc2018'!$J$8:$J$1100,'CE statale pluri'!$A61,'pdc2018'!P$8:P$1100)</f>
        <v>59836300</v>
      </c>
      <c r="J61" s="348">
        <f>SUMIF('pdc2018'!$J$8:$J$1100,'CE statale pluri'!$A61,'pdc2018'!Q$8:Q$1100)</f>
        <v>62172050</v>
      </c>
      <c r="K61" s="348">
        <f>SUMIF('pdc2018'!$J$8:$J$1100,'CE statale pluri'!$A61,'pdc2018'!R$8:R$1100)</f>
        <v>64001650</v>
      </c>
      <c r="L61" s="348">
        <f>SUMIF('pdc2018'!$J$8:$J$1100,'CE statale pluri'!$A61,'pdc2018'!S$8:S$1100)</f>
        <v>64001650</v>
      </c>
      <c r="M61" s="349">
        <f t="shared" si="1"/>
        <v>4165350</v>
      </c>
      <c r="N61" s="508">
        <f t="shared" si="2"/>
        <v>6.9612425902002631E-2</v>
      </c>
      <c r="O61" s="381"/>
    </row>
    <row r="62" spans="1:15" s="110" customFormat="1" ht="30" customHeight="1">
      <c r="A62" s="332" t="s">
        <v>3355</v>
      </c>
      <c r="B62" s="371"/>
      <c r="C62" s="376"/>
      <c r="D62" s="345"/>
      <c r="E62" s="345" t="s">
        <v>3330</v>
      </c>
      <c r="F62" s="563" t="s">
        <v>3356</v>
      </c>
      <c r="G62" s="564"/>
      <c r="H62" s="348">
        <f>SUMIF('pdc2018'!$J$8:$J$1100,'CE statale pluri'!$A62,'pdc2018'!$N$8:$N$1100)</f>
        <v>213765.02999999997</v>
      </c>
      <c r="I62" s="348">
        <f>SUMIF('pdc2018'!$J$8:$J$1100,'CE statale pluri'!$A62,'pdc2018'!P$8:P$1100)</f>
        <v>239025.22</v>
      </c>
      <c r="J62" s="348">
        <f>SUMIF('pdc2018'!$J$8:$J$1100,'CE statale pluri'!$A62,'pdc2018'!Q$8:Q$1100)</f>
        <v>291000</v>
      </c>
      <c r="K62" s="348">
        <f>SUMIF('pdc2018'!$J$8:$J$1100,'CE statale pluri'!$A62,'pdc2018'!R$8:R$1100)</f>
        <v>291000</v>
      </c>
      <c r="L62" s="348">
        <f>SUMIF('pdc2018'!$J$8:$J$1100,'CE statale pluri'!$A62,'pdc2018'!S$8:S$1100)</f>
        <v>291000</v>
      </c>
      <c r="M62" s="349">
        <f t="shared" si="1"/>
        <v>51974.78</v>
      </c>
      <c r="N62" s="508">
        <f t="shared" si="2"/>
        <v>0.21744475331933591</v>
      </c>
      <c r="O62" s="381"/>
    </row>
    <row r="63" spans="1:15" s="110" customFormat="1">
      <c r="A63" s="332" t="s">
        <v>3357</v>
      </c>
      <c r="B63" s="371"/>
      <c r="C63" s="376"/>
      <c r="D63" s="345"/>
      <c r="E63" s="345" t="s">
        <v>4087</v>
      </c>
      <c r="F63" s="563" t="s">
        <v>3358</v>
      </c>
      <c r="G63" s="564"/>
      <c r="H63" s="348">
        <f>SUMIF('pdc2018'!$J$8:$J$1100,'CE statale pluri'!$A63,'pdc2018'!$N$8:$N$1100)</f>
        <v>2930020.3099999996</v>
      </c>
      <c r="I63" s="348">
        <f>SUMIF('pdc2018'!$J$8:$J$1100,'CE statale pluri'!$A63,'pdc2018'!P$8:P$1100)</f>
        <v>3176800</v>
      </c>
      <c r="J63" s="348">
        <f>SUMIF('pdc2018'!$J$8:$J$1100,'CE statale pluri'!$A63,'pdc2018'!Q$8:Q$1100)</f>
        <v>3182800</v>
      </c>
      <c r="K63" s="348">
        <f>SUMIF('pdc2018'!$J$8:$J$1100,'CE statale pluri'!$A63,'pdc2018'!R$8:R$1100)</f>
        <v>3182800</v>
      </c>
      <c r="L63" s="348">
        <f>SUMIF('pdc2018'!$J$8:$J$1100,'CE statale pluri'!$A63,'pdc2018'!S$8:S$1100)</f>
        <v>3182800</v>
      </c>
      <c r="M63" s="349">
        <f t="shared" si="1"/>
        <v>6000</v>
      </c>
      <c r="N63" s="508">
        <f t="shared" si="2"/>
        <v>1.8886930244270965E-3</v>
      </c>
      <c r="O63" s="381"/>
    </row>
    <row r="64" spans="1:15" s="110" customFormat="1">
      <c r="A64" s="332" t="s">
        <v>3359</v>
      </c>
      <c r="B64" s="371"/>
      <c r="C64" s="339" t="s">
        <v>3341</v>
      </c>
      <c r="D64" s="558" t="s">
        <v>3360</v>
      </c>
      <c r="E64" s="558"/>
      <c r="F64" s="558"/>
      <c r="G64" s="559"/>
      <c r="H64" s="340">
        <f>SUMIF('pdc2018'!$J$8:$J$1100,'CE statale pluri'!$A64,'pdc2018'!$N$8:$N$1100)</f>
        <v>22686503.809999999</v>
      </c>
      <c r="I64" s="340">
        <f>SUMIF('pdc2018'!$J$8:$J$1100,'CE statale pluri'!$A64,'pdc2018'!P$8:P$1100)</f>
        <v>23613000</v>
      </c>
      <c r="J64" s="340">
        <f>SUMIF('pdc2018'!$J$8:$J$1100,'CE statale pluri'!$A64,'pdc2018'!Q$8:Q$1100)</f>
        <v>24304000</v>
      </c>
      <c r="K64" s="340">
        <f>SUMIF('pdc2018'!$J$8:$J$1100,'CE statale pluri'!$A64,'pdc2018'!R$8:R$1100)</f>
        <v>25572000</v>
      </c>
      <c r="L64" s="340">
        <f>SUMIF('pdc2018'!$J$8:$J$1100,'CE statale pluri'!$A64,'pdc2018'!S$8:S$1100)</f>
        <v>25572000</v>
      </c>
      <c r="M64" s="341">
        <f t="shared" si="1"/>
        <v>1959000</v>
      </c>
      <c r="N64" s="507">
        <f t="shared" si="2"/>
        <v>8.2962774742726467E-2</v>
      </c>
      <c r="O64" s="381"/>
    </row>
    <row r="65" spans="1:15" s="134" customFormat="1">
      <c r="A65" s="332" t="s">
        <v>3176</v>
      </c>
      <c r="B65" s="371"/>
      <c r="C65" s="339" t="s">
        <v>4082</v>
      </c>
      <c r="D65" s="558" t="s">
        <v>1835</v>
      </c>
      <c r="E65" s="558"/>
      <c r="F65" s="558"/>
      <c r="G65" s="559"/>
      <c r="H65" s="340">
        <f>SUMIF('pdc2018'!$J$8:$J$1100,'CE statale pluri'!$A65,'pdc2018'!$N$8:$N$1100)</f>
        <v>8788599.1799999997</v>
      </c>
      <c r="I65" s="340">
        <f>SUMIF('pdc2018'!$J$8:$J$1100,'CE statale pluri'!$A65,'pdc2018'!P$8:P$1100)</f>
        <v>9218000</v>
      </c>
      <c r="J65" s="340">
        <f>SUMIF('pdc2018'!$J$8:$J$1100,'CE statale pluri'!$A65,'pdc2018'!Q$8:Q$1100)</f>
        <v>9383300</v>
      </c>
      <c r="K65" s="340">
        <f>SUMIF('pdc2018'!$J$8:$J$1100,'CE statale pluri'!$A65,'pdc2018'!R$8:R$1100)</f>
        <v>9561300</v>
      </c>
      <c r="L65" s="340">
        <f>SUMIF('pdc2018'!$J$8:$J$1100,'CE statale pluri'!$A65,'pdc2018'!S$8:S$1100)</f>
        <v>9561300</v>
      </c>
      <c r="M65" s="341">
        <f t="shared" si="1"/>
        <v>343300</v>
      </c>
      <c r="N65" s="507">
        <f t="shared" si="2"/>
        <v>3.7242351920156215E-2</v>
      </c>
      <c r="O65" s="388"/>
    </row>
    <row r="66" spans="1:15" s="134" customFormat="1">
      <c r="A66" s="332"/>
      <c r="B66" s="371"/>
      <c r="C66" s="339" t="s">
        <v>4085</v>
      </c>
      <c r="D66" s="558" t="s">
        <v>1837</v>
      </c>
      <c r="E66" s="558"/>
      <c r="F66" s="558"/>
      <c r="G66" s="559"/>
      <c r="H66" s="340">
        <f>SUM(H67:H71)</f>
        <v>599396720.31000006</v>
      </c>
      <c r="I66" s="340">
        <f>SUM(I67:I71)</f>
        <v>624067488.50999999</v>
      </c>
      <c r="J66" s="340">
        <f t="shared" ref="J66:L66" si="10">SUM(J67:J71)</f>
        <v>624842800</v>
      </c>
      <c r="K66" s="340">
        <f t="shared" si="10"/>
        <v>627450120</v>
      </c>
      <c r="L66" s="340">
        <f t="shared" si="10"/>
        <v>622382120</v>
      </c>
      <c r="M66" s="341">
        <f t="shared" si="1"/>
        <v>-1685368.5099999905</v>
      </c>
      <c r="N66" s="507">
        <f t="shared" si="2"/>
        <v>-2.700618989180021E-3</v>
      </c>
      <c r="O66" s="388"/>
    </row>
    <row r="67" spans="1:15" s="110" customFormat="1">
      <c r="A67" s="332" t="s">
        <v>1266</v>
      </c>
      <c r="B67" s="371"/>
      <c r="C67" s="345"/>
      <c r="D67" s="377"/>
      <c r="E67" s="345" t="s">
        <v>3328</v>
      </c>
      <c r="F67" s="563" t="s">
        <v>3361</v>
      </c>
      <c r="G67" s="564"/>
      <c r="H67" s="348">
        <f>SUMIF('pdc2018'!$J$8:$J$1100,'CE statale pluri'!$A67,'pdc2018'!$N$8:$N$1100)</f>
        <v>204496187.44000006</v>
      </c>
      <c r="I67" s="348">
        <f>SUMIF('pdc2018'!$J$8:$J$1100,'CE statale pluri'!$A67,'pdc2018'!P$8:P$1100)</f>
        <v>215393910</v>
      </c>
      <c r="J67" s="348">
        <f>SUMIF('pdc2018'!$J$8:$J$1100,'CE statale pluri'!$A67,'pdc2018'!Q$8:Q$1100)</f>
        <v>211657530</v>
      </c>
      <c r="K67" s="348">
        <f>SUMIF('pdc2018'!$J$8:$J$1100,'CE statale pluri'!$A67,'pdc2018'!R$8:R$1100)</f>
        <v>211555910</v>
      </c>
      <c r="L67" s="348">
        <f>SUMIF('pdc2018'!$J$8:$J$1100,'CE statale pluri'!$A67,'pdc2018'!S$8:S$1100)</f>
        <v>207754910</v>
      </c>
      <c r="M67" s="349">
        <f t="shared" si="1"/>
        <v>-7639000</v>
      </c>
      <c r="N67" s="508">
        <f t="shared" si="2"/>
        <v>-3.5465255261859542E-2</v>
      </c>
      <c r="O67" s="381"/>
    </row>
    <row r="68" spans="1:15" s="110" customFormat="1">
      <c r="A68" s="332" t="s">
        <v>1289</v>
      </c>
      <c r="B68" s="371"/>
      <c r="C68" s="345"/>
      <c r="D68" s="377"/>
      <c r="E68" s="345" t="s">
        <v>3330</v>
      </c>
      <c r="F68" s="563" t="s">
        <v>3362</v>
      </c>
      <c r="G68" s="564"/>
      <c r="H68" s="348">
        <f>SUMIF('pdc2018'!$J$8:$J$1100,'CE statale pluri'!$A68,'pdc2018'!$N$8:$N$1100)</f>
        <v>28076702.860000007</v>
      </c>
      <c r="I68" s="348">
        <f>SUMIF('pdc2018'!$J$8:$J$1100,'CE statale pluri'!$A68,'pdc2018'!P$8:P$1100)</f>
        <v>29753290</v>
      </c>
      <c r="J68" s="348">
        <f>SUMIF('pdc2018'!$J$8:$J$1100,'CE statale pluri'!$A68,'pdc2018'!Q$8:Q$1100)</f>
        <v>29596940</v>
      </c>
      <c r="K68" s="348">
        <f>SUMIF('pdc2018'!$J$8:$J$1100,'CE statale pluri'!$A68,'pdc2018'!R$8:R$1100)</f>
        <v>29650290</v>
      </c>
      <c r="L68" s="348">
        <f>SUMIF('pdc2018'!$J$8:$J$1100,'CE statale pluri'!$A68,'pdc2018'!S$8:S$1100)</f>
        <v>29650290</v>
      </c>
      <c r="M68" s="349">
        <f t="shared" si="1"/>
        <v>-103000</v>
      </c>
      <c r="N68" s="508">
        <f t="shared" si="2"/>
        <v>-3.4618020393711083E-3</v>
      </c>
      <c r="O68" s="381"/>
    </row>
    <row r="69" spans="1:15" s="110" customFormat="1">
      <c r="A69" s="332" t="s">
        <v>1321</v>
      </c>
      <c r="B69" s="371"/>
      <c r="C69" s="345"/>
      <c r="D69" s="377"/>
      <c r="E69" s="345" t="s">
        <v>4087</v>
      </c>
      <c r="F69" s="563" t="s">
        <v>3363</v>
      </c>
      <c r="G69" s="564"/>
      <c r="H69" s="348">
        <f>SUMIF('pdc2018'!$J$8:$J$1100,'CE statale pluri'!$A69,'pdc2018'!$N$8:$N$1100)</f>
        <v>232143983.56</v>
      </c>
      <c r="I69" s="348">
        <f>SUMIF('pdc2018'!$J$8:$J$1100,'CE statale pluri'!$A69,'pdc2018'!P$8:P$1100)</f>
        <v>241049810</v>
      </c>
      <c r="J69" s="348">
        <f>SUMIF('pdc2018'!$J$8:$J$1100,'CE statale pluri'!$A69,'pdc2018'!Q$8:Q$1100)</f>
        <v>244126610</v>
      </c>
      <c r="K69" s="348">
        <f>SUMIF('pdc2018'!$J$8:$J$1100,'CE statale pluri'!$A69,'pdc2018'!R$8:R$1100)</f>
        <v>245798140</v>
      </c>
      <c r="L69" s="348">
        <f>SUMIF('pdc2018'!$J$8:$J$1100,'CE statale pluri'!$A69,'pdc2018'!S$8:S$1100)</f>
        <v>244531140</v>
      </c>
      <c r="M69" s="349">
        <f t="shared" si="1"/>
        <v>3481330</v>
      </c>
      <c r="N69" s="508">
        <f t="shared" si="2"/>
        <v>1.4442367741339435E-2</v>
      </c>
      <c r="O69" s="381"/>
    </row>
    <row r="70" spans="1:15" s="110" customFormat="1">
      <c r="A70" s="332" t="s">
        <v>280</v>
      </c>
      <c r="B70" s="371"/>
      <c r="C70" s="345"/>
      <c r="D70" s="377"/>
      <c r="E70" s="345" t="s">
        <v>4095</v>
      </c>
      <c r="F70" s="563" t="s">
        <v>3364</v>
      </c>
      <c r="G70" s="564"/>
      <c r="H70" s="348">
        <f>SUMIF('pdc2018'!$J$8:$J$1100,'CE statale pluri'!$A70,'pdc2018'!$N$8:$N$1100)</f>
        <v>8341142.5699999994</v>
      </c>
      <c r="I70" s="348">
        <f>SUMIF('pdc2018'!$J$8:$J$1100,'CE statale pluri'!$A70,'pdc2018'!P$8:P$1100)</f>
        <v>9039660</v>
      </c>
      <c r="J70" s="348">
        <f>SUMIF('pdc2018'!$J$8:$J$1100,'CE statale pluri'!$A70,'pdc2018'!Q$8:Q$1100)</f>
        <v>9178320</v>
      </c>
      <c r="K70" s="348">
        <f>SUMIF('pdc2018'!$J$8:$J$1100,'CE statale pluri'!$A70,'pdc2018'!R$8:R$1100)</f>
        <v>9246250</v>
      </c>
      <c r="L70" s="348">
        <f>SUMIF('pdc2018'!$J$8:$J$1100,'CE statale pluri'!$A70,'pdc2018'!S$8:S$1100)</f>
        <v>9246250</v>
      </c>
      <c r="M70" s="349">
        <f t="shared" si="1"/>
        <v>206590</v>
      </c>
      <c r="N70" s="508">
        <f t="shared" si="2"/>
        <v>2.2853735649349644E-2</v>
      </c>
      <c r="O70" s="381"/>
    </row>
    <row r="71" spans="1:15" s="110" customFormat="1">
      <c r="A71" s="332" t="s">
        <v>3365</v>
      </c>
      <c r="B71" s="371"/>
      <c r="C71" s="345"/>
      <c r="D71" s="377"/>
      <c r="E71" s="345" t="s">
        <v>4128</v>
      </c>
      <c r="F71" s="563" t="s">
        <v>3366</v>
      </c>
      <c r="G71" s="564"/>
      <c r="H71" s="348">
        <f>SUMIF('pdc2018'!$J$8:$J$1100,'CE statale pluri'!$A71,'pdc2018'!$N$8:$N$1100)</f>
        <v>126338703.88000003</v>
      </c>
      <c r="I71" s="348">
        <f>SUMIF('pdc2018'!$J$8:$J$1100,'CE statale pluri'!$A71,'pdc2018'!P$8:P$1100)</f>
        <v>128830818.50999999</v>
      </c>
      <c r="J71" s="348">
        <f>SUMIF('pdc2018'!$J$8:$J$1100,'CE statale pluri'!$A71,'pdc2018'!Q$8:Q$1100)</f>
        <v>130283400</v>
      </c>
      <c r="K71" s="348">
        <f>SUMIF('pdc2018'!$J$8:$J$1100,'CE statale pluri'!$A71,'pdc2018'!R$8:R$1100)</f>
        <v>131199530</v>
      </c>
      <c r="L71" s="348">
        <f>SUMIF('pdc2018'!$J$8:$J$1100,'CE statale pluri'!$A71,'pdc2018'!S$8:S$1100)</f>
        <v>131199530</v>
      </c>
      <c r="M71" s="349">
        <f t="shared" si="1"/>
        <v>2368711.4900000095</v>
      </c>
      <c r="N71" s="508">
        <f t="shared" si="2"/>
        <v>1.838621781182076E-2</v>
      </c>
      <c r="O71" s="381"/>
    </row>
    <row r="72" spans="1:15" s="110" customFormat="1">
      <c r="A72" s="332" t="s">
        <v>268</v>
      </c>
      <c r="B72" s="371"/>
      <c r="C72" s="339" t="s">
        <v>4112</v>
      </c>
      <c r="D72" s="558" t="s">
        <v>3367</v>
      </c>
      <c r="E72" s="558"/>
      <c r="F72" s="558"/>
      <c r="G72" s="559"/>
      <c r="H72" s="340">
        <f>SUMIF('pdc2018'!$J$8:$J$1100,'CE statale pluri'!$A72,'pdc2018'!$N$8:$N$1100)</f>
        <v>2955468.91</v>
      </c>
      <c r="I72" s="340">
        <f>SUMIF('pdc2018'!$J$8:$J$1100,'CE statale pluri'!$A72,'pdc2018'!P$8:P$1100)</f>
        <v>3504872.3</v>
      </c>
      <c r="J72" s="340">
        <f>SUMIF('pdc2018'!$J$8:$J$1100,'CE statale pluri'!$A72,'pdc2018'!Q$8:Q$1100)</f>
        <v>3518500</v>
      </c>
      <c r="K72" s="340">
        <f>SUMIF('pdc2018'!$J$8:$J$1100,'CE statale pluri'!$A72,'pdc2018'!R$8:R$1100)</f>
        <v>3529500</v>
      </c>
      <c r="L72" s="340">
        <f>SUMIF('pdc2018'!$J$8:$J$1100,'CE statale pluri'!$A72,'pdc2018'!S$8:S$1100)</f>
        <v>3529500</v>
      </c>
      <c r="M72" s="341">
        <f t="shared" si="1"/>
        <v>24627.700000000186</v>
      </c>
      <c r="N72" s="507">
        <f t="shared" si="2"/>
        <v>7.0267039401122229E-3</v>
      </c>
      <c r="O72" s="381"/>
    </row>
    <row r="73" spans="1:15" s="134" customFormat="1">
      <c r="A73" s="332"/>
      <c r="B73" s="371"/>
      <c r="C73" s="339" t="s">
        <v>4115</v>
      </c>
      <c r="D73" s="558" t="s">
        <v>1234</v>
      </c>
      <c r="E73" s="558"/>
      <c r="F73" s="558"/>
      <c r="G73" s="559"/>
      <c r="H73" s="340">
        <f>SUM(H74:H76)</f>
        <v>23349765.93</v>
      </c>
      <c r="I73" s="340">
        <f>SUM(I74:I76)</f>
        <v>23349765.93</v>
      </c>
      <c r="J73" s="340">
        <f t="shared" ref="J73:L73" si="11">SUM(J74:J76)</f>
        <v>23349000</v>
      </c>
      <c r="K73" s="340">
        <f t="shared" si="11"/>
        <v>23349000</v>
      </c>
      <c r="L73" s="340">
        <f t="shared" si="11"/>
        <v>23349000</v>
      </c>
      <c r="M73" s="341">
        <f t="shared" si="1"/>
        <v>-765.92999999970198</v>
      </c>
      <c r="N73" s="507">
        <f t="shared" si="2"/>
        <v>-3.2802470153057418E-5</v>
      </c>
      <c r="O73" s="388"/>
    </row>
    <row r="74" spans="1:15" s="110" customFormat="1">
      <c r="A74" s="332" t="s">
        <v>3368</v>
      </c>
      <c r="B74" s="371"/>
      <c r="C74" s="345"/>
      <c r="D74" s="377"/>
      <c r="E74" s="345" t="s">
        <v>3328</v>
      </c>
      <c r="F74" s="563" t="s">
        <v>3369</v>
      </c>
      <c r="G74" s="564"/>
      <c r="H74" s="348">
        <f>SUMIF('pdc2018'!$J$8:$J$1100,'CE statale pluri'!$A74,'pdc2018'!$N$8:$N$1100)</f>
        <v>9834797.4199999999</v>
      </c>
      <c r="I74" s="348">
        <f>SUMIF('pdc2018'!$J$8:$J$1100,'CE statale pluri'!$A74,'pdc2018'!P$8:P$1100)</f>
        <v>9834797.4199999999</v>
      </c>
      <c r="J74" s="348">
        <f>SUMIF('pdc2018'!$J$8:$J$1100,'CE statale pluri'!$A74,'pdc2018'!Q$8:Q$1100)</f>
        <v>9834000</v>
      </c>
      <c r="K74" s="348">
        <f>SUMIF('pdc2018'!$J$8:$J$1100,'CE statale pluri'!$A74,'pdc2018'!R$8:R$1100)</f>
        <v>9834000</v>
      </c>
      <c r="L74" s="348">
        <f>SUMIF('pdc2018'!$J$8:$J$1100,'CE statale pluri'!$A74,'pdc2018'!S$8:S$1100)</f>
        <v>9834000</v>
      </c>
      <c r="M74" s="349">
        <f t="shared" si="1"/>
        <v>-797.41999999992549</v>
      </c>
      <c r="N74" s="508">
        <f t="shared" si="2"/>
        <v>-8.1081487085671512E-5</v>
      </c>
      <c r="O74" s="381"/>
    </row>
    <row r="75" spans="1:15" s="134" customFormat="1">
      <c r="A75" s="332" t="s">
        <v>3370</v>
      </c>
      <c r="B75" s="363"/>
      <c r="C75" s="339"/>
      <c r="D75" s="379"/>
      <c r="E75" s="345" t="s">
        <v>3330</v>
      </c>
      <c r="F75" s="563" t="s">
        <v>3371</v>
      </c>
      <c r="G75" s="564"/>
      <c r="H75" s="340">
        <f>SUMIF('pdc2018'!$J$8:$J$1100,'CE statale pluri'!$A75,'pdc2018'!$N$8:$N$1100)</f>
        <v>0</v>
      </c>
      <c r="I75" s="340">
        <f>SUMIF('pdc2018'!$J$8:$J$1100,'CE statale pluri'!$A75,'pdc2018'!P$8:P$1100)</f>
        <v>0</v>
      </c>
      <c r="J75" s="340">
        <f>SUMIF('pdc2018'!$J$8:$J$1100,'CE statale pluri'!$A75,'pdc2018'!Q$8:Q$1100)</f>
        <v>0</v>
      </c>
      <c r="K75" s="340">
        <f>SUMIF('pdc2018'!$J$8:$J$1100,'CE statale pluri'!$A75,'pdc2018'!R$8:R$1100)</f>
        <v>0</v>
      </c>
      <c r="L75" s="340">
        <f>SUMIF('pdc2018'!$J$8:$J$1100,'CE statale pluri'!$A75,'pdc2018'!S$8:S$1100)</f>
        <v>0</v>
      </c>
      <c r="M75" s="341">
        <f t="shared" ref="M75:M121" si="12">L75-I75</f>
        <v>0</v>
      </c>
      <c r="N75" s="507" t="str">
        <f t="shared" ref="N75:N121" si="13">IF(I75=0,"-    ",M75/I75)</f>
        <v xml:space="preserve">-    </v>
      </c>
      <c r="O75" s="388"/>
    </row>
    <row r="76" spans="1:15" s="134" customFormat="1">
      <c r="A76" s="332" t="s">
        <v>3372</v>
      </c>
      <c r="B76" s="363"/>
      <c r="C76" s="339"/>
      <c r="D76" s="379"/>
      <c r="E76" s="345" t="s">
        <v>4087</v>
      </c>
      <c r="F76" s="563" t="s">
        <v>1294</v>
      </c>
      <c r="G76" s="564"/>
      <c r="H76" s="348">
        <f>SUMIF('pdc2018'!$J$8:$J$1100,'CE statale pluri'!$A76,'pdc2018'!$N$8:$N$1100)</f>
        <v>13514968.510000002</v>
      </c>
      <c r="I76" s="348">
        <f>SUMIF('pdc2018'!$J$8:$J$1100,'CE statale pluri'!$A76,'pdc2018'!P$8:P$1100)</f>
        <v>13514968.510000002</v>
      </c>
      <c r="J76" s="348">
        <f>SUMIF('pdc2018'!$J$8:$J$1100,'CE statale pluri'!$A76,'pdc2018'!Q$8:Q$1100)</f>
        <v>13515000</v>
      </c>
      <c r="K76" s="348">
        <f>SUMIF('pdc2018'!$J$8:$J$1100,'CE statale pluri'!$A76,'pdc2018'!R$8:R$1100)</f>
        <v>13515000</v>
      </c>
      <c r="L76" s="348">
        <f>SUMIF('pdc2018'!$J$8:$J$1100,'CE statale pluri'!$A76,'pdc2018'!S$8:S$1100)</f>
        <v>13515000</v>
      </c>
      <c r="M76" s="349">
        <f t="shared" si="12"/>
        <v>31.489999998360872</v>
      </c>
      <c r="N76" s="508">
        <f t="shared" si="13"/>
        <v>2.3300091284016518E-6</v>
      </c>
      <c r="O76" s="388"/>
    </row>
    <row r="77" spans="1:15" s="134" customFormat="1">
      <c r="A77" s="332" t="s">
        <v>1335</v>
      </c>
      <c r="B77" s="363"/>
      <c r="C77" s="339" t="s">
        <v>4118</v>
      </c>
      <c r="D77" s="558" t="s">
        <v>3373</v>
      </c>
      <c r="E77" s="558"/>
      <c r="F77" s="558"/>
      <c r="G77" s="559"/>
      <c r="H77" s="340">
        <f>SUMIF('pdc2018'!$J$8:$J$1100,'CE statale pluri'!$A77,'pdc2018'!$N$8:$N$1100)</f>
        <v>1049952.97</v>
      </c>
      <c r="I77" s="340">
        <f>SUMIF('pdc2018'!$J$8:$J$1100,'CE statale pluri'!$A77,'pdc2018'!P$8:P$1100)</f>
        <v>1050000</v>
      </c>
      <c r="J77" s="340">
        <f>SUMIF('pdc2018'!$J$8:$J$1100,'CE statale pluri'!$A77,'pdc2018'!Q$8:Q$1100)</f>
        <v>1050000</v>
      </c>
      <c r="K77" s="340">
        <f>SUMIF('pdc2018'!$J$8:$J$1100,'CE statale pluri'!$A77,'pdc2018'!R$8:R$1100)</f>
        <v>1050000</v>
      </c>
      <c r="L77" s="340">
        <f>SUMIF('pdc2018'!$J$8:$J$1100,'CE statale pluri'!$A77,'pdc2018'!S$8:S$1100)</f>
        <v>1050000</v>
      </c>
      <c r="M77" s="341">
        <f t="shared" si="12"/>
        <v>0</v>
      </c>
      <c r="N77" s="507">
        <f t="shared" si="13"/>
        <v>0</v>
      </c>
      <c r="O77" s="388"/>
    </row>
    <row r="78" spans="1:15" s="134" customFormat="1">
      <c r="A78" s="332"/>
      <c r="B78" s="363"/>
      <c r="C78" s="339" t="s">
        <v>3374</v>
      </c>
      <c r="D78" s="558" t="s">
        <v>1839</v>
      </c>
      <c r="E78" s="558"/>
      <c r="F78" s="558"/>
      <c r="G78" s="559"/>
      <c r="H78" s="340">
        <f>SUM(H79:H80)</f>
        <v>-1060294.6000000001</v>
      </c>
      <c r="I78" s="340">
        <f>SUM(I79:I80)</f>
        <v>155000</v>
      </c>
      <c r="J78" s="340">
        <f t="shared" ref="J78:L78" si="14">SUM(J79:J80)</f>
        <v>155000</v>
      </c>
      <c r="K78" s="340">
        <f t="shared" si="14"/>
        <v>155000</v>
      </c>
      <c r="L78" s="340">
        <f t="shared" si="14"/>
        <v>155000</v>
      </c>
      <c r="M78" s="341">
        <f t="shared" si="12"/>
        <v>0</v>
      </c>
      <c r="N78" s="507">
        <f t="shared" si="13"/>
        <v>0</v>
      </c>
      <c r="O78" s="388"/>
    </row>
    <row r="79" spans="1:15" s="110" customFormat="1">
      <c r="A79" s="332" t="s">
        <v>3375</v>
      </c>
      <c r="B79" s="380"/>
      <c r="C79" s="373"/>
      <c r="D79" s="377"/>
      <c r="E79" s="345" t="s">
        <v>3328</v>
      </c>
      <c r="F79" s="563" t="s">
        <v>3376</v>
      </c>
      <c r="G79" s="564"/>
      <c r="H79" s="348">
        <f>SUMIF('pdc2018'!$J$8:$J$1100,'CE statale pluri'!$A79,'pdc2018'!$N$8:$N$1100)</f>
        <v>-998908.29</v>
      </c>
      <c r="I79" s="348">
        <f>SUMIF('pdc2018'!$J$8:$J$1100,'CE statale pluri'!$A79,'pdc2018'!P$8:P$1100)</f>
        <v>110000</v>
      </c>
      <c r="J79" s="348">
        <f>SUMIF('pdc2018'!$J$8:$J$1100,'CE statale pluri'!$A79,'pdc2018'!Q$8:Q$1100)</f>
        <v>110000</v>
      </c>
      <c r="K79" s="348">
        <f>SUMIF('pdc2018'!$J$8:$J$1100,'CE statale pluri'!$A79,'pdc2018'!R$8:R$1100)</f>
        <v>110000</v>
      </c>
      <c r="L79" s="348">
        <f>SUMIF('pdc2018'!$J$8:$J$1100,'CE statale pluri'!$A79,'pdc2018'!S$8:S$1100)</f>
        <v>110000</v>
      </c>
      <c r="M79" s="349">
        <f t="shared" si="12"/>
        <v>0</v>
      </c>
      <c r="N79" s="508">
        <f t="shared" si="13"/>
        <v>0</v>
      </c>
      <c r="O79" s="381"/>
    </row>
    <row r="80" spans="1:15" s="110" customFormat="1">
      <c r="A80" s="332" t="s">
        <v>3377</v>
      </c>
      <c r="B80" s="380"/>
      <c r="C80" s="373"/>
      <c r="D80" s="377"/>
      <c r="E80" s="345" t="s">
        <v>3330</v>
      </c>
      <c r="F80" s="563" t="s">
        <v>3378</v>
      </c>
      <c r="G80" s="564"/>
      <c r="H80" s="348">
        <f>SUMIF('pdc2018'!$J$8:$J$1100,'CE statale pluri'!$A80,'pdc2018'!$N$8:$N$1100)</f>
        <v>-61386.31</v>
      </c>
      <c r="I80" s="348">
        <f>SUMIF('pdc2018'!$J$8:$J$1100,'CE statale pluri'!$A80,'pdc2018'!P$8:P$1100)</f>
        <v>45000</v>
      </c>
      <c r="J80" s="348">
        <f>SUMIF('pdc2018'!$J$8:$J$1100,'CE statale pluri'!$A80,'pdc2018'!Q$8:Q$1100)</f>
        <v>45000</v>
      </c>
      <c r="K80" s="348">
        <f>SUMIF('pdc2018'!$J$8:$J$1100,'CE statale pluri'!$A80,'pdc2018'!R$8:R$1100)</f>
        <v>45000</v>
      </c>
      <c r="L80" s="348">
        <f>SUMIF('pdc2018'!$J$8:$J$1100,'CE statale pluri'!$A80,'pdc2018'!S$8:S$1100)</f>
        <v>45000</v>
      </c>
      <c r="M80" s="349">
        <f t="shared" si="12"/>
        <v>0</v>
      </c>
      <c r="N80" s="508">
        <f t="shared" si="13"/>
        <v>0</v>
      </c>
      <c r="O80" s="381"/>
    </row>
    <row r="81" spans="1:15" s="134" customFormat="1">
      <c r="A81" s="332"/>
      <c r="B81" s="380"/>
      <c r="C81" s="339" t="s">
        <v>3379</v>
      </c>
      <c r="D81" s="558" t="s">
        <v>3380</v>
      </c>
      <c r="E81" s="558"/>
      <c r="F81" s="558"/>
      <c r="G81" s="559"/>
      <c r="H81" s="340">
        <f>SUM(H82:H85)</f>
        <v>29394398.039999999</v>
      </c>
      <c r="I81" s="340">
        <f>SUM(I82:I85)</f>
        <v>573078.67000000004</v>
      </c>
      <c r="J81" s="340">
        <f t="shared" ref="J81:L81" si="15">SUM(J82:J85)</f>
        <v>1042000</v>
      </c>
      <c r="K81" s="340">
        <f t="shared" si="15"/>
        <v>1042000</v>
      </c>
      <c r="L81" s="340">
        <f t="shared" si="15"/>
        <v>1042000</v>
      </c>
      <c r="M81" s="341">
        <f t="shared" si="12"/>
        <v>468921.32999999996</v>
      </c>
      <c r="N81" s="507">
        <f t="shared" si="13"/>
        <v>0.81824949094685362</v>
      </c>
      <c r="O81" s="388"/>
    </row>
    <row r="82" spans="1:15" s="110" customFormat="1">
      <c r="A82" s="332" t="s">
        <v>3381</v>
      </c>
      <c r="B82" s="380"/>
      <c r="C82" s="373"/>
      <c r="D82" s="377"/>
      <c r="E82" s="345" t="s">
        <v>3328</v>
      </c>
      <c r="F82" s="563" t="s">
        <v>1841</v>
      </c>
      <c r="G82" s="564"/>
      <c r="H82" s="348">
        <f>SUMIF('pdc2018'!$J$8:$J$1100,'CE statale pluri'!$A82,'pdc2018'!$N$8:$N$1100)</f>
        <v>26452337.149999999</v>
      </c>
      <c r="I82" s="348">
        <f>SUMIF('pdc2018'!$J$8:$J$1100,'CE statale pluri'!$A82,'pdc2018'!P$8:P$1100)</f>
        <v>241078.67</v>
      </c>
      <c r="J82" s="348">
        <f>SUMIF('pdc2018'!$J$8:$J$1100,'CE statale pluri'!$A82,'pdc2018'!Q$8:Q$1100)</f>
        <v>710000</v>
      </c>
      <c r="K82" s="348">
        <f>SUMIF('pdc2018'!$J$8:$J$1100,'CE statale pluri'!$A82,'pdc2018'!R$8:R$1100)</f>
        <v>710000</v>
      </c>
      <c r="L82" s="348">
        <f>SUMIF('pdc2018'!$J$8:$J$1100,'CE statale pluri'!$A82,'pdc2018'!S$8:S$1100)</f>
        <v>710000</v>
      </c>
      <c r="M82" s="349">
        <f t="shared" si="12"/>
        <v>468921.32999999996</v>
      </c>
      <c r="N82" s="508">
        <f t="shared" si="13"/>
        <v>1.9450967188428572</v>
      </c>
      <c r="O82" s="381"/>
    </row>
    <row r="83" spans="1:15" s="110" customFormat="1">
      <c r="A83" s="332" t="s">
        <v>3382</v>
      </c>
      <c r="B83" s="380"/>
      <c r="C83" s="373"/>
      <c r="D83" s="377"/>
      <c r="E83" s="345" t="s">
        <v>3330</v>
      </c>
      <c r="F83" s="563" t="s">
        <v>3383</v>
      </c>
      <c r="G83" s="564"/>
      <c r="H83" s="348">
        <f>SUMIF('pdc2018'!$J$8:$J$1100,'CE statale pluri'!$A83,'pdc2018'!$N$8:$N$1100)</f>
        <v>25000</v>
      </c>
      <c r="I83" s="348">
        <f>SUMIF('pdc2018'!$J$8:$J$1100,'CE statale pluri'!$A83,'pdc2018'!P$8:P$1100)</f>
        <v>37000</v>
      </c>
      <c r="J83" s="348">
        <f>SUMIF('pdc2018'!$J$8:$J$1100,'CE statale pluri'!$A83,'pdc2018'!Q$8:Q$1100)</f>
        <v>37000</v>
      </c>
      <c r="K83" s="348">
        <f>SUMIF('pdc2018'!$J$8:$J$1100,'CE statale pluri'!$A83,'pdc2018'!R$8:R$1100)</f>
        <v>37000</v>
      </c>
      <c r="L83" s="348">
        <f>SUMIF('pdc2018'!$J$8:$J$1100,'CE statale pluri'!$A83,'pdc2018'!S$8:S$1100)</f>
        <v>37000</v>
      </c>
      <c r="M83" s="349">
        <f t="shared" si="12"/>
        <v>0</v>
      </c>
      <c r="N83" s="508">
        <f t="shared" si="13"/>
        <v>0</v>
      </c>
      <c r="O83" s="381"/>
    </row>
    <row r="84" spans="1:15" s="110" customFormat="1">
      <c r="A84" s="332" t="s">
        <v>3384</v>
      </c>
      <c r="B84" s="380"/>
      <c r="C84" s="373"/>
      <c r="D84" s="377"/>
      <c r="E84" s="345" t="s">
        <v>4087</v>
      </c>
      <c r="F84" s="563" t="s">
        <v>3385</v>
      </c>
      <c r="G84" s="564"/>
      <c r="H84" s="348">
        <f>SUMIF('pdc2018'!$J$8:$J$1100,'CE statale pluri'!$A84,'pdc2018'!$N$8:$N$1100)</f>
        <v>0</v>
      </c>
      <c r="I84" s="348">
        <f>SUMIF('pdc2018'!$J$8:$J$1100,'CE statale pluri'!$A84,'pdc2018'!P$8:P$1100)</f>
        <v>0</v>
      </c>
      <c r="J84" s="348">
        <f>SUMIF('pdc2018'!$J$8:$J$1100,'CE statale pluri'!$A84,'pdc2018'!Q$8:Q$1100)</f>
        <v>0</v>
      </c>
      <c r="K84" s="348">
        <f>SUMIF('pdc2018'!$J$8:$J$1100,'CE statale pluri'!$A84,'pdc2018'!R$8:R$1100)</f>
        <v>0</v>
      </c>
      <c r="L84" s="348">
        <f>SUMIF('pdc2018'!$J$8:$J$1100,'CE statale pluri'!$A84,'pdc2018'!S$8:S$1100)</f>
        <v>0</v>
      </c>
      <c r="M84" s="349">
        <f t="shared" si="12"/>
        <v>0</v>
      </c>
      <c r="N84" s="508" t="str">
        <f t="shared" si="13"/>
        <v xml:space="preserve">-    </v>
      </c>
      <c r="O84" s="381"/>
    </row>
    <row r="85" spans="1:15" s="110" customFormat="1">
      <c r="A85" s="332" t="s">
        <v>3386</v>
      </c>
      <c r="B85" s="380"/>
      <c r="C85" s="373"/>
      <c r="D85" s="377"/>
      <c r="E85" s="345" t="s">
        <v>4095</v>
      </c>
      <c r="F85" s="563" t="s">
        <v>3186</v>
      </c>
      <c r="G85" s="564"/>
      <c r="H85" s="348">
        <f>SUMIF('pdc2018'!$J$8:$J$1100,'CE statale pluri'!$A85,'pdc2018'!$N$8:$N$1100)</f>
        <v>2917060.8899999997</v>
      </c>
      <c r="I85" s="348">
        <f>SUMIF('pdc2018'!$J$8:$J$1100,'CE statale pluri'!$A85,'pdc2018'!P$8:P$1100)</f>
        <v>295000</v>
      </c>
      <c r="J85" s="348">
        <f>SUMIF('pdc2018'!$J$8:$J$1100,'CE statale pluri'!$A85,'pdc2018'!Q$8:Q$1100)</f>
        <v>295000</v>
      </c>
      <c r="K85" s="348">
        <f>SUMIF('pdc2018'!$J$8:$J$1100,'CE statale pluri'!$A85,'pdc2018'!R$8:R$1100)</f>
        <v>295000</v>
      </c>
      <c r="L85" s="348">
        <f>SUMIF('pdc2018'!$J$8:$J$1100,'CE statale pluri'!$A85,'pdc2018'!S$8:S$1100)</f>
        <v>295000</v>
      </c>
      <c r="M85" s="349">
        <f t="shared" si="12"/>
        <v>0</v>
      </c>
      <c r="N85" s="508">
        <f t="shared" si="13"/>
        <v>0</v>
      </c>
      <c r="O85" s="381"/>
    </row>
    <row r="86" spans="1:15" s="134" customFormat="1">
      <c r="A86" s="332"/>
      <c r="B86" s="364"/>
      <c r="C86" s="365" t="s">
        <v>3387</v>
      </c>
      <c r="D86" s="365"/>
      <c r="E86" s="365"/>
      <c r="F86" s="365"/>
      <c r="G86" s="366"/>
      <c r="H86" s="367">
        <f>H39+H42+H60+H64+H65+H66+H72+H73+H77+H78+H81</f>
        <v>1253340425.9400003</v>
      </c>
      <c r="I86" s="367">
        <f>I39+I42+I60+I64+I65+I66+I72+I73+I77+I78+I81</f>
        <v>1282023968.8000002</v>
      </c>
      <c r="J86" s="367">
        <f t="shared" ref="J86:L86" si="16">J39+J42+J60+J64+J65+J66+J72+J73+J77+J78+J81</f>
        <v>1299762676</v>
      </c>
      <c r="K86" s="367">
        <f t="shared" si="16"/>
        <v>1312239135</v>
      </c>
      <c r="L86" s="367">
        <f t="shared" si="16"/>
        <v>1300610065</v>
      </c>
      <c r="M86" s="368">
        <f t="shared" si="12"/>
        <v>18586096.199999809</v>
      </c>
      <c r="N86" s="513">
        <f t="shared" si="13"/>
        <v>1.4497463894841812E-2</v>
      </c>
      <c r="O86" s="388"/>
    </row>
    <row r="87" spans="1:15" s="110" customFormat="1" ht="6.75" customHeight="1" thickBot="1">
      <c r="A87" s="332"/>
      <c r="B87" s="380"/>
      <c r="C87" s="345"/>
      <c r="D87" s="377"/>
      <c r="E87" s="374"/>
      <c r="F87" s="377"/>
      <c r="G87" s="378"/>
      <c r="H87" s="348"/>
      <c r="I87" s="348"/>
      <c r="J87" s="348"/>
      <c r="K87" s="348"/>
      <c r="L87" s="348"/>
      <c r="M87" s="349">
        <f t="shared" si="12"/>
        <v>0</v>
      </c>
      <c r="N87" s="508" t="str">
        <f t="shared" si="13"/>
        <v xml:space="preserve">-    </v>
      </c>
      <c r="O87" s="381"/>
    </row>
    <row r="88" spans="1:15" s="136" customFormat="1" ht="16.5" thickTop="1" thickBot="1">
      <c r="A88" s="381"/>
      <c r="B88" s="560" t="s">
        <v>3388</v>
      </c>
      <c r="C88" s="561"/>
      <c r="D88" s="561"/>
      <c r="E88" s="561"/>
      <c r="F88" s="561"/>
      <c r="G88" s="562"/>
      <c r="H88" s="385">
        <f>H36-H86</f>
        <v>41041376.809999466</v>
      </c>
      <c r="I88" s="385">
        <f>I36-I86</f>
        <v>47890922.779999971</v>
      </c>
      <c r="J88" s="385">
        <f t="shared" ref="J88:L88" si="17">J36-J86</f>
        <v>39157500</v>
      </c>
      <c r="K88" s="385">
        <f t="shared" si="17"/>
        <v>39557500</v>
      </c>
      <c r="L88" s="385">
        <f t="shared" si="17"/>
        <v>39217500</v>
      </c>
      <c r="M88" s="386">
        <f t="shared" si="12"/>
        <v>-8673422.7799999714</v>
      </c>
      <c r="N88" s="514">
        <f t="shared" si="13"/>
        <v>-0.18110786505083035</v>
      </c>
      <c r="O88" s="388"/>
    </row>
    <row r="89" spans="1:15" s="136" customFormat="1" ht="15.75" thickTop="1">
      <c r="A89" s="381"/>
      <c r="B89" s="390"/>
      <c r="C89" s="391"/>
      <c r="D89" s="391"/>
      <c r="E89" s="392"/>
      <c r="F89" s="393"/>
      <c r="G89" s="394"/>
      <c r="H89" s="395"/>
      <c r="I89" s="395"/>
      <c r="J89" s="395"/>
      <c r="K89" s="395"/>
      <c r="L89" s="395"/>
      <c r="M89" s="396"/>
      <c r="N89" s="515"/>
      <c r="O89" s="388"/>
    </row>
    <row r="90" spans="1:15" s="134" customFormat="1">
      <c r="A90" s="332"/>
      <c r="B90" s="338" t="s">
        <v>2698</v>
      </c>
      <c r="C90" s="565" t="s">
        <v>1844</v>
      </c>
      <c r="D90" s="565"/>
      <c r="E90" s="565"/>
      <c r="F90" s="565"/>
      <c r="G90" s="566"/>
      <c r="H90" s="340"/>
      <c r="I90" s="340"/>
      <c r="J90" s="340"/>
      <c r="K90" s="340"/>
      <c r="L90" s="340"/>
      <c r="M90" s="341"/>
      <c r="N90" s="507"/>
      <c r="O90" s="388"/>
    </row>
    <row r="91" spans="1:15" s="134" customFormat="1">
      <c r="A91" s="332" t="s">
        <v>3389</v>
      </c>
      <c r="B91" s="363"/>
      <c r="C91" s="339" t="s">
        <v>3326</v>
      </c>
      <c r="D91" s="558" t="s">
        <v>3390</v>
      </c>
      <c r="E91" s="558"/>
      <c r="F91" s="558"/>
      <c r="G91" s="559"/>
      <c r="H91" s="340">
        <f>SUMIF('pdc2018'!$J$8:$J$1100,'CE statale pluri'!$A91,'pdc2018'!$N$8:$N$1100)</f>
        <v>38880.939999999995</v>
      </c>
      <c r="I91" s="340">
        <f>SUMIF('pdc2018'!$J$8:$J$1100,'CE statale pluri'!$A91,'pdc2018'!P$8:P$1100)</f>
        <v>18000</v>
      </c>
      <c r="J91" s="340">
        <f>SUMIF('pdc2018'!$J$8:$J$1100,'CE statale pluri'!$A91,'pdc2018'!Q$8:Q$1100)</f>
        <v>15000</v>
      </c>
      <c r="K91" s="340">
        <f>SUMIF('pdc2018'!$J$8:$J$1100,'CE statale pluri'!$A91,'pdc2018'!R$8:R$1100)</f>
        <v>15000</v>
      </c>
      <c r="L91" s="340">
        <f>SUMIF('pdc2018'!$J$8:$J$1100,'CE statale pluri'!$A91,'pdc2018'!S$8:S$1100)</f>
        <v>15000</v>
      </c>
      <c r="M91" s="341">
        <f t="shared" si="12"/>
        <v>-3000</v>
      </c>
      <c r="N91" s="507">
        <f t="shared" si="13"/>
        <v>-0.16666666666666666</v>
      </c>
      <c r="O91" s="388"/>
    </row>
    <row r="92" spans="1:15" s="134" customFormat="1">
      <c r="A92" s="332" t="s">
        <v>3391</v>
      </c>
      <c r="B92" s="363"/>
      <c r="C92" s="339" t="s">
        <v>3335</v>
      </c>
      <c r="D92" s="558" t="s">
        <v>3392</v>
      </c>
      <c r="E92" s="558"/>
      <c r="F92" s="558"/>
      <c r="G92" s="559"/>
      <c r="H92" s="340">
        <f>SUMIF('pdc2018'!$J$8:$J$1100,'CE statale pluri'!$A92,'pdc2018'!$N$8:$N$1100)</f>
        <v>3257.9999999999995</v>
      </c>
      <c r="I92" s="340">
        <f>SUMIF('pdc2018'!$J$8:$J$1100,'CE statale pluri'!$A92,'pdc2018'!P$8:P$1100)</f>
        <v>83556.08</v>
      </c>
      <c r="J92" s="340">
        <f>SUMIF('pdc2018'!$J$8:$J$1100,'CE statale pluri'!$A92,'pdc2018'!Q$8:Q$1100)</f>
        <v>101000</v>
      </c>
      <c r="K92" s="340">
        <f>SUMIF('pdc2018'!$J$8:$J$1100,'CE statale pluri'!$A92,'pdc2018'!R$8:R$1100)</f>
        <v>101000</v>
      </c>
      <c r="L92" s="340">
        <f>SUMIF('pdc2018'!$J$8:$J$1100,'CE statale pluri'!$A92,'pdc2018'!S$8:S$1100)</f>
        <v>101000</v>
      </c>
      <c r="M92" s="341">
        <f t="shared" si="12"/>
        <v>17443.919999999998</v>
      </c>
      <c r="N92" s="507">
        <f t="shared" si="13"/>
        <v>0.20876900879026394</v>
      </c>
      <c r="O92" s="388"/>
    </row>
    <row r="93" spans="1:15" s="134" customFormat="1">
      <c r="A93" s="332"/>
      <c r="B93" s="364"/>
      <c r="C93" s="365" t="s">
        <v>3393</v>
      </c>
      <c r="D93" s="365"/>
      <c r="E93" s="365"/>
      <c r="F93" s="365"/>
      <c r="G93" s="366"/>
      <c r="H93" s="367">
        <f>+H91-H92</f>
        <v>35622.939999999995</v>
      </c>
      <c r="I93" s="367">
        <f>+I91-I92</f>
        <v>-65556.08</v>
      </c>
      <c r="J93" s="367">
        <f t="shared" ref="J93:L93" si="18">+J91-J92</f>
        <v>-86000</v>
      </c>
      <c r="K93" s="367">
        <f t="shared" si="18"/>
        <v>-86000</v>
      </c>
      <c r="L93" s="367">
        <f t="shared" si="18"/>
        <v>-86000</v>
      </c>
      <c r="M93" s="368">
        <f t="shared" si="12"/>
        <v>-20443.919999999998</v>
      </c>
      <c r="N93" s="513">
        <f t="shared" si="13"/>
        <v>0.31185391194836537</v>
      </c>
      <c r="O93" s="388"/>
    </row>
    <row r="94" spans="1:15" s="110" customFormat="1">
      <c r="A94" s="332"/>
      <c r="B94" s="371"/>
      <c r="C94" s="345"/>
      <c r="D94" s="377"/>
      <c r="E94" s="372"/>
      <c r="F94" s="377"/>
      <c r="G94" s="378"/>
      <c r="H94" s="348"/>
      <c r="I94" s="348"/>
      <c r="J94" s="348"/>
      <c r="K94" s="348"/>
      <c r="L94" s="348"/>
      <c r="M94" s="349"/>
      <c r="N94" s="508"/>
      <c r="O94" s="381"/>
    </row>
    <row r="95" spans="1:15" s="134" customFormat="1">
      <c r="A95" s="332"/>
      <c r="B95" s="338" t="s">
        <v>2800</v>
      </c>
      <c r="C95" s="565" t="s">
        <v>1846</v>
      </c>
      <c r="D95" s="565"/>
      <c r="E95" s="565"/>
      <c r="F95" s="565"/>
      <c r="G95" s="566"/>
      <c r="H95" s="340"/>
      <c r="I95" s="340"/>
      <c r="J95" s="340"/>
      <c r="K95" s="340"/>
      <c r="L95" s="340"/>
      <c r="M95" s="341"/>
      <c r="N95" s="507"/>
      <c r="O95" s="388"/>
    </row>
    <row r="96" spans="1:15" s="134" customFormat="1">
      <c r="A96" s="332" t="s">
        <v>985</v>
      </c>
      <c r="B96" s="363"/>
      <c r="C96" s="339" t="s">
        <v>3326</v>
      </c>
      <c r="D96" s="558" t="s">
        <v>984</v>
      </c>
      <c r="E96" s="558"/>
      <c r="F96" s="558"/>
      <c r="G96" s="559"/>
      <c r="H96" s="340">
        <f>SUMIF('pdc2018'!$J$8:$J$1100,'CE statale pluri'!$A96,'pdc2018'!$N$8:$N$1100)</f>
        <v>22457.85</v>
      </c>
      <c r="I96" s="340">
        <f>SUMIF('pdc2018'!$J$8:$J$1100,'CE statale pluri'!$A96,'pdc2018'!P$8:P$1100)</f>
        <v>0</v>
      </c>
      <c r="J96" s="340">
        <f>SUMIF('pdc2018'!$J$8:$J$1100,'CE statale pluri'!$A96,'pdc2018'!Q$8:Q$1100)</f>
        <v>0</v>
      </c>
      <c r="K96" s="340">
        <f>SUMIF('pdc2018'!$J$8:$J$1100,'CE statale pluri'!$A96,'pdc2018'!R$8:R$1100)</f>
        <v>0</v>
      </c>
      <c r="L96" s="340">
        <f>SUMIF('pdc2018'!$J$8:$J$1100,'CE statale pluri'!$A96,'pdc2018'!S$8:S$1100)</f>
        <v>0</v>
      </c>
      <c r="M96" s="341">
        <f t="shared" si="12"/>
        <v>0</v>
      </c>
      <c r="N96" s="507" t="str">
        <f t="shared" si="13"/>
        <v xml:space="preserve">-    </v>
      </c>
      <c r="O96" s="388"/>
    </row>
    <row r="97" spans="1:15" s="134" customFormat="1">
      <c r="A97" s="332" t="s">
        <v>2215</v>
      </c>
      <c r="B97" s="363"/>
      <c r="C97" s="339" t="s">
        <v>3335</v>
      </c>
      <c r="D97" s="558" t="s">
        <v>2214</v>
      </c>
      <c r="E97" s="558"/>
      <c r="F97" s="558"/>
      <c r="G97" s="559"/>
      <c r="H97" s="340">
        <f>SUMIF('pdc2018'!$J$8:$J$1100,'CE statale pluri'!$A97,'pdc2018'!$N$8:$N$1100)</f>
        <v>0</v>
      </c>
      <c r="I97" s="340">
        <f>SUMIF('pdc2018'!$J$8:$J$1100,'CE statale pluri'!$A97,'pdc2018'!P$8:P$1100)</f>
        <v>0</v>
      </c>
      <c r="J97" s="340">
        <f>SUMIF('pdc2018'!$J$8:$J$1100,'CE statale pluri'!$A97,'pdc2018'!Q$8:Q$1100)</f>
        <v>0</v>
      </c>
      <c r="K97" s="340">
        <f>SUMIF('pdc2018'!$J$8:$J$1100,'CE statale pluri'!$A97,'pdc2018'!R$8:R$1100)</f>
        <v>0</v>
      </c>
      <c r="L97" s="340">
        <f>SUMIF('pdc2018'!$J$8:$J$1100,'CE statale pluri'!$A97,'pdc2018'!S$8:S$1100)</f>
        <v>0</v>
      </c>
      <c r="M97" s="341">
        <f t="shared" si="12"/>
        <v>0</v>
      </c>
      <c r="N97" s="507" t="str">
        <f t="shared" si="13"/>
        <v xml:space="preserve">-    </v>
      </c>
      <c r="O97" s="388"/>
    </row>
    <row r="98" spans="1:15" s="134" customFormat="1">
      <c r="A98" s="332"/>
      <c r="B98" s="364"/>
      <c r="C98" s="365" t="s">
        <v>3394</v>
      </c>
      <c r="D98" s="365"/>
      <c r="E98" s="365"/>
      <c r="F98" s="365"/>
      <c r="G98" s="366"/>
      <c r="H98" s="367">
        <f>H96-H97</f>
        <v>22457.85</v>
      </c>
      <c r="I98" s="367">
        <f>I96-I97</f>
        <v>0</v>
      </c>
      <c r="J98" s="367">
        <f t="shared" ref="J98:L98" si="19">J96-J97</f>
        <v>0</v>
      </c>
      <c r="K98" s="367">
        <f t="shared" si="19"/>
        <v>0</v>
      </c>
      <c r="L98" s="367">
        <f t="shared" si="19"/>
        <v>0</v>
      </c>
      <c r="M98" s="368">
        <f t="shared" si="12"/>
        <v>0</v>
      </c>
      <c r="N98" s="513" t="str">
        <f t="shared" si="13"/>
        <v xml:space="preserve">-    </v>
      </c>
      <c r="O98" s="388"/>
    </row>
    <row r="99" spans="1:15" s="110" customFormat="1">
      <c r="A99" s="332"/>
      <c r="B99" s="371"/>
      <c r="C99" s="345"/>
      <c r="D99" s="374"/>
      <c r="E99" s="372"/>
      <c r="F99" s="346"/>
      <c r="G99" s="347"/>
      <c r="H99" s="348"/>
      <c r="I99" s="348"/>
      <c r="J99" s="348"/>
      <c r="K99" s="348"/>
      <c r="L99" s="348"/>
      <c r="M99" s="349"/>
      <c r="N99" s="508"/>
      <c r="O99" s="381"/>
    </row>
    <row r="100" spans="1:15" s="134" customFormat="1">
      <c r="A100" s="332"/>
      <c r="B100" s="338" t="s">
        <v>1849</v>
      </c>
      <c r="C100" s="565" t="s">
        <v>1851</v>
      </c>
      <c r="D100" s="565"/>
      <c r="E100" s="565"/>
      <c r="F100" s="565"/>
      <c r="G100" s="566"/>
      <c r="H100" s="340"/>
      <c r="I100" s="340"/>
      <c r="J100" s="340"/>
      <c r="K100" s="340"/>
      <c r="L100" s="340"/>
      <c r="M100" s="341"/>
      <c r="N100" s="507"/>
      <c r="O100" s="388"/>
    </row>
    <row r="101" spans="1:15" s="134" customFormat="1">
      <c r="A101" s="332"/>
      <c r="B101" s="363"/>
      <c r="C101" s="339" t="s">
        <v>3326</v>
      </c>
      <c r="D101" s="558" t="s">
        <v>3395</v>
      </c>
      <c r="E101" s="558"/>
      <c r="F101" s="558"/>
      <c r="G101" s="559"/>
      <c r="H101" s="340">
        <f>SUM(H102:H103)</f>
        <v>10590688.199999997</v>
      </c>
      <c r="I101" s="340">
        <f>SUM(I102:I103)</f>
        <v>2637455.7500000005</v>
      </c>
      <c r="J101" s="340">
        <f t="shared" ref="J101:L101" si="20">SUM(J102:J103)</f>
        <v>16000</v>
      </c>
      <c r="K101" s="340">
        <f t="shared" si="20"/>
        <v>16000</v>
      </c>
      <c r="L101" s="340">
        <f t="shared" si="20"/>
        <v>16000</v>
      </c>
      <c r="M101" s="341">
        <f t="shared" si="12"/>
        <v>-2621455.7500000005</v>
      </c>
      <c r="N101" s="507">
        <f t="shared" si="13"/>
        <v>-0.99393354751070229</v>
      </c>
      <c r="O101" s="388"/>
    </row>
    <row r="102" spans="1:15" s="110" customFormat="1">
      <c r="A102" s="332" t="s">
        <v>6</v>
      </c>
      <c r="B102" s="371"/>
      <c r="C102" s="373"/>
      <c r="D102" s="377"/>
      <c r="E102" s="345" t="s">
        <v>3328</v>
      </c>
      <c r="F102" s="563" t="s">
        <v>1</v>
      </c>
      <c r="G102" s="564"/>
      <c r="H102" s="348">
        <f>SUMIF('pdc2018'!$J$8:$J$1100,'CE statale pluri'!$A102,'pdc2018'!$N$8:$N$1100)</f>
        <v>0</v>
      </c>
      <c r="I102" s="348">
        <f>SUMIF('pdc2018'!$J$8:$J$1100,'CE statale pluri'!$A102,'pdc2018'!P$8:P$1100)</f>
        <v>0</v>
      </c>
      <c r="J102" s="348">
        <f>SUMIF('pdc2018'!$J$8:$J$1100,'CE statale pluri'!$A102,'pdc2018'!Q$8:Q$1100)</f>
        <v>0</v>
      </c>
      <c r="K102" s="348">
        <f>SUMIF('pdc2018'!$J$8:$J$1100,'CE statale pluri'!$A102,'pdc2018'!R$8:R$1100)</f>
        <v>0</v>
      </c>
      <c r="L102" s="348">
        <f>SUMIF('pdc2018'!$J$8:$J$1100,'CE statale pluri'!$A102,'pdc2018'!S$8:S$1100)</f>
        <v>0</v>
      </c>
      <c r="M102" s="349">
        <f t="shared" si="12"/>
        <v>0</v>
      </c>
      <c r="N102" s="508" t="str">
        <f t="shared" si="13"/>
        <v xml:space="preserve">-    </v>
      </c>
      <c r="O102" s="381"/>
    </row>
    <row r="103" spans="1:15" s="110" customFormat="1">
      <c r="A103" s="332" t="s">
        <v>954</v>
      </c>
      <c r="B103" s="371"/>
      <c r="C103" s="373"/>
      <c r="D103" s="377"/>
      <c r="E103" s="345" t="s">
        <v>3330</v>
      </c>
      <c r="F103" s="563" t="s">
        <v>959</v>
      </c>
      <c r="G103" s="564"/>
      <c r="H103" s="348">
        <f>SUMIF('pdc2018'!$J$8:$J$1100,'CE statale pluri'!$A103,'pdc2018'!$N$8:$N$1100)</f>
        <v>10590688.199999997</v>
      </c>
      <c r="I103" s="348">
        <f>SUMIF('pdc2018'!$J$8:$J$1100,'CE statale pluri'!$A103,'pdc2018'!P$8:P$1100)</f>
        <v>2637455.7500000005</v>
      </c>
      <c r="J103" s="348">
        <f>SUMIF('pdc2018'!$J$8:$J$1100,'CE statale pluri'!$A103,'pdc2018'!Q$8:Q$1100)</f>
        <v>16000</v>
      </c>
      <c r="K103" s="348">
        <f>SUMIF('pdc2018'!$J$8:$J$1100,'CE statale pluri'!$A103,'pdc2018'!R$8:R$1100)</f>
        <v>16000</v>
      </c>
      <c r="L103" s="348">
        <f>SUMIF('pdc2018'!$J$8:$J$1100,'CE statale pluri'!$A103,'pdc2018'!S$8:S$1100)</f>
        <v>16000</v>
      </c>
      <c r="M103" s="349">
        <f t="shared" si="12"/>
        <v>-2621455.7500000005</v>
      </c>
      <c r="N103" s="508">
        <f t="shared" si="13"/>
        <v>-0.99393354751070229</v>
      </c>
      <c r="O103" s="381"/>
    </row>
    <row r="104" spans="1:15" s="134" customFormat="1">
      <c r="A104" s="332"/>
      <c r="B104" s="363"/>
      <c r="C104" s="339" t="s">
        <v>3335</v>
      </c>
      <c r="D104" s="558" t="s">
        <v>3396</v>
      </c>
      <c r="E104" s="558"/>
      <c r="F104" s="558"/>
      <c r="G104" s="559"/>
      <c r="H104" s="340">
        <f>SUM(H105:H106)</f>
        <v>1824275.8099999998</v>
      </c>
      <c r="I104" s="340">
        <f>SUM(I105:I106)</f>
        <v>3703338.02</v>
      </c>
      <c r="J104" s="340">
        <f t="shared" ref="J104:L104" si="21">SUM(J105:J106)</f>
        <v>256500</v>
      </c>
      <c r="K104" s="340">
        <f t="shared" si="21"/>
        <v>256500</v>
      </c>
      <c r="L104" s="340">
        <f t="shared" si="21"/>
        <v>256500</v>
      </c>
      <c r="M104" s="341">
        <f t="shared" si="12"/>
        <v>-3446838.02</v>
      </c>
      <c r="N104" s="507">
        <f t="shared" si="13"/>
        <v>-0.93073816146007649</v>
      </c>
      <c r="O104" s="388"/>
    </row>
    <row r="105" spans="1:15" s="110" customFormat="1">
      <c r="A105" s="332" t="s">
        <v>2238</v>
      </c>
      <c r="B105" s="371"/>
      <c r="C105" s="373"/>
      <c r="D105" s="377"/>
      <c r="E105" s="345" t="s">
        <v>3328</v>
      </c>
      <c r="F105" s="563" t="s">
        <v>2235</v>
      </c>
      <c r="G105" s="564"/>
      <c r="H105" s="348">
        <f>SUMIF('pdc2018'!$J$8:$J$1100,'CE statale pluri'!$A105,'pdc2018'!$N$8:$N$1100)</f>
        <v>72105.83</v>
      </c>
      <c r="I105" s="348">
        <f>SUMIF('pdc2018'!$J$8:$J$1100,'CE statale pluri'!$A105,'pdc2018'!P$8:P$1100)</f>
        <v>72000</v>
      </c>
      <c r="J105" s="348">
        <f>SUMIF('pdc2018'!$J$8:$J$1100,'CE statale pluri'!$A105,'pdc2018'!Q$8:Q$1100)</f>
        <v>72000</v>
      </c>
      <c r="K105" s="348">
        <f>SUMIF('pdc2018'!$J$8:$J$1100,'CE statale pluri'!$A105,'pdc2018'!R$8:R$1100)</f>
        <v>72000</v>
      </c>
      <c r="L105" s="348">
        <f>SUMIF('pdc2018'!$J$8:$J$1100,'CE statale pluri'!$A105,'pdc2018'!S$8:S$1100)</f>
        <v>72000</v>
      </c>
      <c r="M105" s="349">
        <f t="shared" si="12"/>
        <v>0</v>
      </c>
      <c r="N105" s="508">
        <f t="shared" si="13"/>
        <v>0</v>
      </c>
      <c r="O105" s="381"/>
    </row>
    <row r="106" spans="1:15" s="110" customFormat="1">
      <c r="A106" s="332" t="s">
        <v>2188</v>
      </c>
      <c r="B106" s="371"/>
      <c r="C106" s="373"/>
      <c r="D106" s="377"/>
      <c r="E106" s="345" t="s">
        <v>3330</v>
      </c>
      <c r="F106" s="563" t="s">
        <v>2192</v>
      </c>
      <c r="G106" s="564"/>
      <c r="H106" s="348">
        <f>SUMIF('pdc2018'!$J$8:$J$1100,'CE statale pluri'!$A106,'pdc2018'!$N$8:$N$1100)</f>
        <v>1752169.9799999997</v>
      </c>
      <c r="I106" s="348">
        <f>SUMIF('pdc2018'!$J$8:$J$1100,'CE statale pluri'!$A106,'pdc2018'!P$8:P$1100)</f>
        <v>3631338.02</v>
      </c>
      <c r="J106" s="348">
        <f>SUMIF('pdc2018'!$J$8:$J$1100,'CE statale pluri'!$A106,'pdc2018'!Q$8:Q$1100)</f>
        <v>184500</v>
      </c>
      <c r="K106" s="348">
        <f>SUMIF('pdc2018'!$J$8:$J$1100,'CE statale pluri'!$A106,'pdc2018'!R$8:R$1100)</f>
        <v>184500</v>
      </c>
      <c r="L106" s="348">
        <f>SUMIF('pdc2018'!$J$8:$J$1100,'CE statale pluri'!$A106,'pdc2018'!S$8:S$1100)</f>
        <v>184500</v>
      </c>
      <c r="M106" s="349">
        <f t="shared" si="12"/>
        <v>-3446838.02</v>
      </c>
      <c r="N106" s="508">
        <f t="shared" si="13"/>
        <v>-0.94919228147205092</v>
      </c>
      <c r="O106" s="381"/>
    </row>
    <row r="107" spans="1:15" s="134" customFormat="1">
      <c r="A107" s="332"/>
      <c r="B107" s="364"/>
      <c r="C107" s="365" t="s">
        <v>3397</v>
      </c>
      <c r="D107" s="365"/>
      <c r="E107" s="365"/>
      <c r="F107" s="365"/>
      <c r="G107" s="366"/>
      <c r="H107" s="367">
        <f>H101-H104</f>
        <v>8766412.3899999969</v>
      </c>
      <c r="I107" s="367">
        <f>I101-I104</f>
        <v>-1065882.2699999996</v>
      </c>
      <c r="J107" s="367">
        <f t="shared" ref="J107:L107" si="22">J101-J104</f>
        <v>-240500</v>
      </c>
      <c r="K107" s="367">
        <f t="shared" si="22"/>
        <v>-240500</v>
      </c>
      <c r="L107" s="367">
        <f t="shared" si="22"/>
        <v>-240500</v>
      </c>
      <c r="M107" s="368">
        <f t="shared" si="12"/>
        <v>825382.26999999955</v>
      </c>
      <c r="N107" s="513">
        <f t="shared" si="13"/>
        <v>-0.77436532460569019</v>
      </c>
      <c r="O107" s="388"/>
    </row>
    <row r="108" spans="1:15" s="110" customFormat="1" ht="15.75" thickBot="1">
      <c r="A108" s="332"/>
      <c r="B108" s="380"/>
      <c r="C108" s="345"/>
      <c r="D108" s="377"/>
      <c r="E108" s="374"/>
      <c r="F108" s="377"/>
      <c r="G108" s="378"/>
      <c r="H108" s="348"/>
      <c r="I108" s="348"/>
      <c r="J108" s="348"/>
      <c r="K108" s="348"/>
      <c r="L108" s="348"/>
      <c r="M108" s="349"/>
      <c r="N108" s="508"/>
      <c r="O108" s="381"/>
    </row>
    <row r="109" spans="1:15" s="136" customFormat="1" ht="16.5" thickTop="1" thickBot="1">
      <c r="A109" s="381"/>
      <c r="B109" s="382" t="s">
        <v>3398</v>
      </c>
      <c r="C109" s="383"/>
      <c r="D109" s="383"/>
      <c r="E109" s="383"/>
      <c r="F109" s="383"/>
      <c r="G109" s="384"/>
      <c r="H109" s="385">
        <f>H88+H93+H98+H107</f>
        <v>49865869.989999458</v>
      </c>
      <c r="I109" s="385">
        <f>I88+I93+I98+I107</f>
        <v>46759484.429999977</v>
      </c>
      <c r="J109" s="385">
        <f t="shared" ref="J109:L109" si="23">J88+J93+J98+J107</f>
        <v>38831000</v>
      </c>
      <c r="K109" s="385">
        <f t="shared" si="23"/>
        <v>39231000</v>
      </c>
      <c r="L109" s="385">
        <f t="shared" si="23"/>
        <v>38891000</v>
      </c>
      <c r="M109" s="386">
        <f t="shared" si="12"/>
        <v>-7868484.4299999774</v>
      </c>
      <c r="N109" s="514">
        <f t="shared" si="13"/>
        <v>-0.16827568836391427</v>
      </c>
      <c r="O109" s="388"/>
    </row>
    <row r="110" spans="1:15" s="136" customFormat="1" ht="15.75" thickTop="1">
      <c r="A110" s="381"/>
      <c r="B110" s="390"/>
      <c r="C110" s="391"/>
      <c r="D110" s="391"/>
      <c r="E110" s="392"/>
      <c r="F110" s="393"/>
      <c r="G110" s="394"/>
      <c r="H110" s="395"/>
      <c r="I110" s="395"/>
      <c r="J110" s="395"/>
      <c r="K110" s="395"/>
      <c r="L110" s="395"/>
      <c r="M110" s="396"/>
      <c r="N110" s="515"/>
      <c r="O110" s="388"/>
    </row>
    <row r="111" spans="1:15" s="134" customFormat="1">
      <c r="A111" s="332"/>
      <c r="B111" s="338" t="s">
        <v>3399</v>
      </c>
      <c r="C111" s="565" t="s">
        <v>3400</v>
      </c>
      <c r="D111" s="565"/>
      <c r="E111" s="565"/>
      <c r="F111" s="565"/>
      <c r="G111" s="566"/>
      <c r="H111" s="340"/>
      <c r="I111" s="340"/>
      <c r="J111" s="340"/>
      <c r="K111" s="340"/>
      <c r="L111" s="340"/>
      <c r="M111" s="341"/>
      <c r="N111" s="507"/>
      <c r="O111" s="388"/>
    </row>
    <row r="112" spans="1:15" s="134" customFormat="1">
      <c r="A112" s="332"/>
      <c r="B112" s="363"/>
      <c r="C112" s="339" t="s">
        <v>3326</v>
      </c>
      <c r="D112" s="558" t="s">
        <v>2258</v>
      </c>
      <c r="E112" s="558"/>
      <c r="F112" s="558"/>
      <c r="G112" s="559"/>
      <c r="H112" s="340">
        <f>SUM(H113:H116)</f>
        <v>37174390.189999998</v>
      </c>
      <c r="I112" s="340">
        <f>SUM(I113:I116)</f>
        <v>38786000</v>
      </c>
      <c r="J112" s="340">
        <f t="shared" ref="J112:L112" si="24">SUM(J113:J116)</f>
        <v>38831000</v>
      </c>
      <c r="K112" s="340">
        <f t="shared" si="24"/>
        <v>39231000</v>
      </c>
      <c r="L112" s="340">
        <f t="shared" si="24"/>
        <v>38891000</v>
      </c>
      <c r="M112" s="341">
        <f t="shared" si="12"/>
        <v>105000</v>
      </c>
      <c r="N112" s="507">
        <f t="shared" si="13"/>
        <v>2.7071623781776931E-3</v>
      </c>
      <c r="O112" s="388"/>
    </row>
    <row r="113" spans="1:15" s="110" customFormat="1">
      <c r="A113" s="332" t="s">
        <v>3401</v>
      </c>
      <c r="B113" s="380"/>
      <c r="C113" s="373"/>
      <c r="D113" s="377"/>
      <c r="E113" s="345" t="s">
        <v>3328</v>
      </c>
      <c r="F113" s="563" t="s">
        <v>2966</v>
      </c>
      <c r="G113" s="564"/>
      <c r="H113" s="348">
        <f>SUMIF('pdc2018'!$J$8:$J$1100,'CE statale pluri'!$A113,'pdc2018'!$N$8:$N$1100)</f>
        <v>36852647.689999998</v>
      </c>
      <c r="I113" s="348">
        <f>SUMIF('pdc2018'!$J$8:$J$1100,'CE statale pluri'!$A113,'pdc2018'!P$8:P$1100)</f>
        <v>38449000</v>
      </c>
      <c r="J113" s="348">
        <f>SUMIF('pdc2018'!$J$8:$J$1100,'CE statale pluri'!$A113,'pdc2018'!Q$8:Q$1100)</f>
        <v>38494000</v>
      </c>
      <c r="K113" s="348">
        <f>SUMIF('pdc2018'!$J$8:$J$1100,'CE statale pluri'!$A113,'pdc2018'!R$8:R$1100)</f>
        <v>38894000</v>
      </c>
      <c r="L113" s="348">
        <f>SUMIF('pdc2018'!$J$8:$J$1100,'CE statale pluri'!$A113,'pdc2018'!S$8:S$1100)</f>
        <v>38554000</v>
      </c>
      <c r="M113" s="349">
        <f t="shared" si="12"/>
        <v>105000</v>
      </c>
      <c r="N113" s="508">
        <f t="shared" si="13"/>
        <v>2.7308902702280944E-3</v>
      </c>
      <c r="O113" s="381"/>
    </row>
    <row r="114" spans="1:15" s="110" customFormat="1">
      <c r="A114" s="332" t="s">
        <v>3402</v>
      </c>
      <c r="B114" s="380"/>
      <c r="C114" s="373"/>
      <c r="D114" s="377"/>
      <c r="E114" s="345" t="s">
        <v>3330</v>
      </c>
      <c r="F114" s="563" t="s">
        <v>2969</v>
      </c>
      <c r="G114" s="564"/>
      <c r="H114" s="348">
        <f>SUMIF('pdc2018'!$J$8:$J$1100,'CE statale pluri'!$A114,'pdc2018'!$N$8:$N$1100)</f>
        <v>185801.75</v>
      </c>
      <c r="I114" s="348">
        <f>SUMIF('pdc2018'!$J$8:$J$1100,'CE statale pluri'!$A114,'pdc2018'!P$8:P$1100)</f>
        <v>185000</v>
      </c>
      <c r="J114" s="348">
        <f>SUMIF('pdc2018'!$J$8:$J$1100,'CE statale pluri'!$A114,'pdc2018'!Q$8:Q$1100)</f>
        <v>185000</v>
      </c>
      <c r="K114" s="348">
        <f>SUMIF('pdc2018'!$J$8:$J$1100,'CE statale pluri'!$A114,'pdc2018'!R$8:R$1100)</f>
        <v>185000</v>
      </c>
      <c r="L114" s="348">
        <f>SUMIF('pdc2018'!$J$8:$J$1100,'CE statale pluri'!$A114,'pdc2018'!S$8:S$1100)</f>
        <v>185000</v>
      </c>
      <c r="M114" s="349">
        <f t="shared" si="12"/>
        <v>0</v>
      </c>
      <c r="N114" s="508">
        <f t="shared" si="13"/>
        <v>0</v>
      </c>
      <c r="O114" s="381"/>
    </row>
    <row r="115" spans="1:15" s="110" customFormat="1">
      <c r="A115" s="332" t="s">
        <v>3403</v>
      </c>
      <c r="B115" s="380"/>
      <c r="C115" s="373"/>
      <c r="D115" s="377"/>
      <c r="E115" s="345" t="s">
        <v>4087</v>
      </c>
      <c r="F115" s="563" t="s">
        <v>2281</v>
      </c>
      <c r="G115" s="564"/>
      <c r="H115" s="348">
        <f>SUMIF('pdc2018'!$J$8:$J$1100,'CE statale pluri'!$A115,'pdc2018'!$N$8:$N$1100)</f>
        <v>135940.75</v>
      </c>
      <c r="I115" s="348">
        <f>SUMIF('pdc2018'!$J$8:$J$1100,'CE statale pluri'!$A115,'pdc2018'!P$8:P$1100)</f>
        <v>152000</v>
      </c>
      <c r="J115" s="348">
        <f>SUMIF('pdc2018'!$J$8:$J$1100,'CE statale pluri'!$A115,'pdc2018'!Q$8:Q$1100)</f>
        <v>152000</v>
      </c>
      <c r="K115" s="348">
        <f>SUMIF('pdc2018'!$J$8:$J$1100,'CE statale pluri'!$A115,'pdc2018'!R$8:R$1100)</f>
        <v>152000</v>
      </c>
      <c r="L115" s="348">
        <f>SUMIF('pdc2018'!$J$8:$J$1100,'CE statale pluri'!$A115,'pdc2018'!S$8:S$1100)</f>
        <v>152000</v>
      </c>
      <c r="M115" s="349">
        <f t="shared" si="12"/>
        <v>0</v>
      </c>
      <c r="N115" s="508">
        <f t="shared" si="13"/>
        <v>0</v>
      </c>
      <c r="O115" s="381"/>
    </row>
    <row r="116" spans="1:15" s="110" customFormat="1">
      <c r="A116" s="332" t="s">
        <v>3404</v>
      </c>
      <c r="B116" s="380"/>
      <c r="C116" s="373"/>
      <c r="D116" s="377"/>
      <c r="E116" s="345" t="s">
        <v>4095</v>
      </c>
      <c r="F116" s="563" t="s">
        <v>2973</v>
      </c>
      <c r="G116" s="564"/>
      <c r="H116" s="348">
        <f>SUMIF('pdc2018'!$J$8:$J$1100,'CE statale pluri'!$A116,'pdc2018'!$N$8:$N$1100)</f>
        <v>0</v>
      </c>
      <c r="I116" s="348">
        <f>SUMIF('pdc2018'!$J$8:$J$1100,'CE statale pluri'!$A116,'pdc2018'!P$8:P$1100)</f>
        <v>0</v>
      </c>
      <c r="J116" s="348">
        <f>SUMIF('pdc2018'!$J$8:$J$1100,'CE statale pluri'!$A116,'pdc2018'!Q$8:Q$1100)</f>
        <v>0</v>
      </c>
      <c r="K116" s="348">
        <f>SUMIF('pdc2018'!$J$8:$J$1100,'CE statale pluri'!$A116,'pdc2018'!R$8:R$1100)</f>
        <v>0</v>
      </c>
      <c r="L116" s="348">
        <f>SUMIF('pdc2018'!$J$8:$J$1100,'CE statale pluri'!$A116,'pdc2018'!S$8:S$1100)</f>
        <v>0</v>
      </c>
      <c r="M116" s="349">
        <f t="shared" si="12"/>
        <v>0</v>
      </c>
      <c r="N116" s="508" t="str">
        <f t="shared" si="13"/>
        <v xml:space="preserve">-    </v>
      </c>
      <c r="O116" s="381"/>
    </row>
    <row r="117" spans="1:15" s="134" customFormat="1">
      <c r="A117" s="332" t="s">
        <v>3405</v>
      </c>
      <c r="B117" s="363"/>
      <c r="C117" s="339" t="s">
        <v>3335</v>
      </c>
      <c r="D117" s="558" t="s">
        <v>2244</v>
      </c>
      <c r="E117" s="558"/>
      <c r="F117" s="558"/>
      <c r="G117" s="559"/>
      <c r="H117" s="340">
        <f>SUMIF('pdc2018'!$J$8:$J$1100,'CE statale pluri'!$A117,'pdc2018'!$N$8:$N$1100)</f>
        <v>0</v>
      </c>
      <c r="I117" s="340">
        <f>SUMIF('pdc2018'!$J$8:$J$1100,'CE statale pluri'!$A117,'pdc2018'!P$8:P$1100)</f>
        <v>0</v>
      </c>
      <c r="J117" s="340">
        <f>SUMIF('pdc2018'!$J$8:$J$1100,'CE statale pluri'!$A117,'pdc2018'!Q$8:Q$1100)</f>
        <v>0</v>
      </c>
      <c r="K117" s="340">
        <f>SUMIF('pdc2018'!$J$8:$J$1100,'CE statale pluri'!$A117,'pdc2018'!R$8:R$1100)</f>
        <v>0</v>
      </c>
      <c r="L117" s="340">
        <f>SUMIF('pdc2018'!$J$8:$J$1100,'CE statale pluri'!$A117,'pdc2018'!S$8:S$1100)</f>
        <v>0</v>
      </c>
      <c r="M117" s="341">
        <f t="shared" si="12"/>
        <v>0</v>
      </c>
      <c r="N117" s="507" t="str">
        <f t="shared" si="13"/>
        <v xml:space="preserve">-    </v>
      </c>
      <c r="O117" s="388"/>
    </row>
    <row r="118" spans="1:15" s="134" customFormat="1">
      <c r="A118" s="332" t="s">
        <v>1334</v>
      </c>
      <c r="B118" s="363"/>
      <c r="C118" s="339" t="s">
        <v>3338</v>
      </c>
      <c r="D118" s="558" t="s">
        <v>3406</v>
      </c>
      <c r="E118" s="558"/>
      <c r="F118" s="558"/>
      <c r="G118" s="559"/>
      <c r="H118" s="340">
        <f>SUMIF('pdc2018'!$J$8:$J$1100,'CE statale pluri'!$A118,'pdc2018'!$N$8:$N$1100)</f>
        <v>0</v>
      </c>
      <c r="I118" s="340">
        <f>SUMIF('pdc2018'!$J$8:$J$1100,'CE statale pluri'!$A118,'pdc2018'!P$8:P$1100)</f>
        <v>0</v>
      </c>
      <c r="J118" s="340">
        <f>SUMIF('pdc2018'!$J$8:$J$1100,'CE statale pluri'!$A118,'pdc2018'!Q$8:Q$1100)</f>
        <v>0</v>
      </c>
      <c r="K118" s="340">
        <f>SUMIF('pdc2018'!$J$8:$J$1100,'CE statale pluri'!$A118,'pdc2018'!R$8:R$1100)</f>
        <v>0</v>
      </c>
      <c r="L118" s="340">
        <f>SUMIF('pdc2018'!$J$8:$J$1100,'CE statale pluri'!$A118,'pdc2018'!S$8:S$1100)</f>
        <v>0</v>
      </c>
      <c r="M118" s="341">
        <f t="shared" si="12"/>
        <v>0</v>
      </c>
      <c r="N118" s="507" t="str">
        <f t="shared" si="13"/>
        <v xml:space="preserve">-    </v>
      </c>
      <c r="O118" s="388"/>
    </row>
    <row r="119" spans="1:15" s="134" customFormat="1">
      <c r="A119" s="332"/>
      <c r="B119" s="364"/>
      <c r="C119" s="365" t="s">
        <v>3407</v>
      </c>
      <c r="D119" s="365"/>
      <c r="E119" s="365"/>
      <c r="F119" s="365"/>
      <c r="G119" s="366"/>
      <c r="H119" s="367">
        <f>H112+H117+H118</f>
        <v>37174390.189999998</v>
      </c>
      <c r="I119" s="367">
        <f>I112+I117+I118</f>
        <v>38786000</v>
      </c>
      <c r="J119" s="367">
        <f t="shared" ref="J119:L119" si="25">J112+J117+J118</f>
        <v>38831000</v>
      </c>
      <c r="K119" s="367">
        <f t="shared" si="25"/>
        <v>39231000</v>
      </c>
      <c r="L119" s="367">
        <f t="shared" si="25"/>
        <v>38891000</v>
      </c>
      <c r="M119" s="368">
        <f t="shared" si="12"/>
        <v>105000</v>
      </c>
      <c r="N119" s="513">
        <f t="shared" si="13"/>
        <v>2.7071623781776931E-3</v>
      </c>
      <c r="O119" s="388"/>
    </row>
    <row r="120" spans="1:15" s="110" customFormat="1">
      <c r="A120" s="332"/>
      <c r="B120" s="380"/>
      <c r="C120" s="345"/>
      <c r="D120" s="377"/>
      <c r="E120" s="374"/>
      <c r="F120" s="377"/>
      <c r="G120" s="378"/>
      <c r="H120" s="348"/>
      <c r="I120" s="348"/>
      <c r="J120" s="348"/>
      <c r="K120" s="348"/>
      <c r="L120" s="348"/>
      <c r="M120" s="349"/>
      <c r="N120" s="508"/>
      <c r="O120" s="381"/>
    </row>
    <row r="121" spans="1:15" s="136" customFormat="1" ht="15.75" thickBot="1">
      <c r="A121" s="381"/>
      <c r="B121" s="399" t="s">
        <v>1852</v>
      </c>
      <c r="C121" s="400"/>
      <c r="D121" s="401"/>
      <c r="E121" s="400"/>
      <c r="F121" s="402"/>
      <c r="G121" s="403"/>
      <c r="H121" s="404">
        <f>H109-H119</f>
        <v>12691479.799999461</v>
      </c>
      <c r="I121" s="404">
        <f>I109-I119</f>
        <v>7973484.4299999774</v>
      </c>
      <c r="J121" s="404">
        <f t="shared" ref="J121:L121" si="26">J109-J119</f>
        <v>0</v>
      </c>
      <c r="K121" s="404">
        <f t="shared" si="26"/>
        <v>0</v>
      </c>
      <c r="L121" s="404">
        <f t="shared" si="26"/>
        <v>0</v>
      </c>
      <c r="M121" s="405">
        <f t="shared" si="12"/>
        <v>-7973484.4299999774</v>
      </c>
      <c r="N121" s="516">
        <f t="shared" si="13"/>
        <v>-1</v>
      </c>
      <c r="O121" s="388"/>
    </row>
    <row r="122" spans="1:15" s="110" customFormat="1">
      <c r="B122" s="137"/>
      <c r="C122" s="137"/>
      <c r="D122" s="138"/>
      <c r="E122" s="138"/>
      <c r="F122" s="139"/>
      <c r="G122" s="139"/>
      <c r="H122" s="140"/>
      <c r="I122" s="140"/>
      <c r="J122" s="140"/>
      <c r="K122" s="140"/>
      <c r="L122" s="140"/>
      <c r="M122" s="141"/>
      <c r="N122" s="517"/>
      <c r="O122" s="518"/>
    </row>
    <row r="123" spans="1:15">
      <c r="B123" s="143"/>
      <c r="C123" s="143"/>
      <c r="D123" s="109"/>
      <c r="E123" s="109"/>
      <c r="F123" s="109"/>
      <c r="G123" s="109"/>
      <c r="H123" s="107"/>
      <c r="I123" s="144"/>
      <c r="J123" s="144"/>
      <c r="K123" s="144"/>
      <c r="L123" s="144"/>
    </row>
    <row r="124" spans="1:15">
      <c r="B124" s="145"/>
      <c r="C124" s="145"/>
      <c r="D124" s="146"/>
      <c r="E124" s="146"/>
      <c r="F124" s="146"/>
      <c r="G124" s="147"/>
      <c r="H124" s="144"/>
      <c r="I124" s="144"/>
      <c r="J124" s="144"/>
      <c r="K124" s="144"/>
      <c r="L124" s="144"/>
    </row>
    <row r="125" spans="1:15">
      <c r="B125" s="145"/>
      <c r="C125" s="145"/>
      <c r="D125" s="146"/>
      <c r="E125" s="146"/>
      <c r="F125" s="146"/>
      <c r="G125" s="147"/>
      <c r="H125" s="144"/>
      <c r="I125" s="144"/>
      <c r="J125" s="144"/>
      <c r="K125" s="144"/>
      <c r="L125" s="144"/>
    </row>
    <row r="126" spans="1:15">
      <c r="B126" s="145"/>
      <c r="C126" s="145"/>
      <c r="D126" s="146"/>
      <c r="E126" s="146"/>
      <c r="F126" s="146"/>
      <c r="G126" s="147"/>
      <c r="H126" s="144"/>
      <c r="I126" s="144"/>
      <c r="J126" s="144"/>
      <c r="K126" s="144"/>
      <c r="L126" s="144"/>
    </row>
    <row r="127" spans="1:15">
      <c r="B127" s="145"/>
      <c r="C127" s="145"/>
      <c r="D127" s="146"/>
      <c r="E127" s="146"/>
      <c r="F127" s="146"/>
      <c r="G127" s="147"/>
      <c r="H127" s="144"/>
      <c r="I127" s="144"/>
      <c r="J127" s="144"/>
      <c r="K127" s="144"/>
      <c r="L127" s="144"/>
    </row>
    <row r="128" spans="1:15">
      <c r="B128" s="145"/>
      <c r="C128" s="145"/>
      <c r="D128" s="146"/>
      <c r="E128" s="146"/>
      <c r="F128" s="146"/>
      <c r="G128" s="147"/>
      <c r="H128" s="144"/>
      <c r="I128" s="144"/>
      <c r="J128" s="144"/>
      <c r="K128" s="144"/>
      <c r="L128" s="144"/>
    </row>
    <row r="129" spans="2:15">
      <c r="B129" s="145"/>
      <c r="C129" s="145"/>
      <c r="D129" s="146"/>
      <c r="E129" s="146"/>
      <c r="F129" s="146"/>
      <c r="G129" s="147"/>
      <c r="H129" s="144"/>
      <c r="I129" s="144"/>
      <c r="J129" s="144"/>
      <c r="K129" s="144"/>
      <c r="L129" s="144"/>
    </row>
    <row r="130" spans="2:15">
      <c r="B130" s="145"/>
      <c r="C130" s="145"/>
      <c r="D130" s="146"/>
      <c r="E130" s="146"/>
      <c r="F130" s="146"/>
      <c r="G130" s="147"/>
      <c r="H130" s="144"/>
      <c r="I130" s="144"/>
      <c r="J130" s="144"/>
      <c r="K130" s="144"/>
      <c r="L130" s="144"/>
    </row>
    <row r="131" spans="2:15">
      <c r="B131" s="145"/>
      <c r="C131" s="145"/>
      <c r="D131" s="146"/>
      <c r="E131" s="146"/>
      <c r="F131" s="146"/>
      <c r="G131" s="147"/>
      <c r="H131" s="144"/>
      <c r="I131" s="144"/>
      <c r="J131" s="144"/>
      <c r="K131" s="144"/>
      <c r="L131" s="144"/>
    </row>
    <row r="132" spans="2:15">
      <c r="B132" s="145"/>
      <c r="C132" s="145"/>
      <c r="D132" s="146"/>
      <c r="E132" s="146"/>
      <c r="F132" s="146"/>
      <c r="G132" s="147"/>
      <c r="H132" s="144"/>
      <c r="I132" s="144"/>
      <c r="J132" s="144"/>
      <c r="K132" s="144"/>
      <c r="L132" s="144"/>
    </row>
    <row r="133" spans="2:15">
      <c r="B133" s="145"/>
      <c r="C133" s="145"/>
      <c r="D133" s="146"/>
      <c r="E133" s="146"/>
      <c r="F133" s="146"/>
      <c r="G133" s="147"/>
      <c r="H133" s="144"/>
      <c r="I133" s="144"/>
      <c r="J133" s="144"/>
      <c r="K133" s="144"/>
      <c r="L133" s="144"/>
    </row>
    <row r="134" spans="2:15">
      <c r="B134" s="145"/>
      <c r="C134" s="145"/>
      <c r="D134" s="146"/>
      <c r="E134" s="146"/>
      <c r="F134" s="146"/>
      <c r="G134" s="147"/>
      <c r="H134" s="144"/>
      <c r="I134" s="144"/>
      <c r="J134" s="144"/>
      <c r="K134" s="144"/>
      <c r="L134" s="144"/>
    </row>
    <row r="135" spans="2:15">
      <c r="B135" s="145"/>
      <c r="C135" s="145"/>
      <c r="D135" s="146"/>
      <c r="E135" s="146"/>
      <c r="F135" s="146"/>
      <c r="G135" s="147"/>
    </row>
    <row r="136" spans="2:15">
      <c r="B136" s="145"/>
      <c r="C136" s="145"/>
      <c r="D136" s="146"/>
      <c r="E136" s="146"/>
      <c r="F136" s="146"/>
      <c r="G136" s="147"/>
    </row>
    <row r="137" spans="2:15">
      <c r="B137" s="145"/>
      <c r="C137" s="145"/>
      <c r="D137" s="146"/>
      <c r="E137" s="146"/>
      <c r="F137" s="146"/>
      <c r="G137" s="147"/>
    </row>
    <row r="138" spans="2:15">
      <c r="B138" s="145"/>
      <c r="C138" s="145"/>
      <c r="D138" s="146"/>
      <c r="E138" s="146"/>
      <c r="F138" s="146"/>
      <c r="G138" s="147"/>
    </row>
    <row r="139" spans="2:15">
      <c r="B139" s="145"/>
      <c r="C139" s="145"/>
      <c r="D139" s="146"/>
      <c r="E139" s="146"/>
      <c r="F139" s="146"/>
      <c r="G139" s="147"/>
    </row>
    <row r="140" spans="2:15">
      <c r="B140" s="145"/>
      <c r="C140" s="145"/>
      <c r="D140" s="146"/>
      <c r="E140" s="146"/>
      <c r="F140" s="146"/>
      <c r="G140" s="147"/>
    </row>
    <row r="141" spans="2:15">
      <c r="B141" s="145"/>
      <c r="C141" s="145"/>
      <c r="D141" s="146"/>
      <c r="E141" s="146"/>
      <c r="F141" s="146"/>
      <c r="G141" s="147"/>
    </row>
    <row r="142" spans="2:15">
      <c r="B142" s="145"/>
      <c r="C142" s="145"/>
      <c r="D142" s="146"/>
      <c r="E142" s="146"/>
      <c r="F142" s="146"/>
      <c r="G142" s="147"/>
    </row>
    <row r="143" spans="2:15" s="148" customFormat="1">
      <c r="B143" s="145"/>
      <c r="C143" s="145"/>
      <c r="D143" s="146"/>
      <c r="E143" s="146"/>
      <c r="F143" s="146"/>
      <c r="G143" s="147"/>
      <c r="H143" s="119"/>
      <c r="I143" s="119"/>
      <c r="J143" s="119"/>
      <c r="K143" s="119"/>
      <c r="L143" s="119"/>
      <c r="M143" s="119"/>
      <c r="N143" s="119"/>
      <c r="O143" s="505"/>
    </row>
    <row r="144" spans="2:15" s="148" customFormat="1">
      <c r="B144" s="145"/>
      <c r="C144" s="145"/>
      <c r="D144" s="146"/>
      <c r="E144" s="146"/>
      <c r="F144" s="146"/>
      <c r="G144" s="147"/>
      <c r="H144" s="119"/>
      <c r="I144" s="119"/>
      <c r="J144" s="119"/>
      <c r="K144" s="119"/>
      <c r="L144" s="119"/>
      <c r="M144" s="119"/>
      <c r="N144" s="119"/>
      <c r="O144" s="505"/>
    </row>
    <row r="145" spans="2:15" s="148" customFormat="1">
      <c r="B145" s="145"/>
      <c r="C145" s="145"/>
      <c r="D145" s="146"/>
      <c r="E145" s="146"/>
      <c r="F145" s="146"/>
      <c r="G145" s="147"/>
      <c r="H145" s="119"/>
      <c r="I145" s="119"/>
      <c r="J145" s="119"/>
      <c r="K145" s="119"/>
      <c r="L145" s="119"/>
      <c r="M145" s="119"/>
      <c r="N145" s="119"/>
      <c r="O145" s="505"/>
    </row>
    <row r="146" spans="2:15" s="148" customFormat="1">
      <c r="B146" s="145"/>
      <c r="C146" s="145"/>
      <c r="D146" s="146"/>
      <c r="E146" s="146"/>
      <c r="F146" s="146"/>
      <c r="G146" s="147"/>
      <c r="H146" s="119"/>
      <c r="I146" s="119"/>
      <c r="J146" s="119"/>
      <c r="K146" s="119"/>
      <c r="L146" s="119"/>
      <c r="M146" s="119"/>
      <c r="N146" s="119"/>
      <c r="O146" s="505"/>
    </row>
    <row r="147" spans="2:15" s="148" customFormat="1">
      <c r="B147" s="145"/>
      <c r="C147" s="145"/>
      <c r="D147" s="146"/>
      <c r="E147" s="146"/>
      <c r="F147" s="146"/>
      <c r="G147" s="147"/>
      <c r="H147" s="119"/>
      <c r="I147" s="119"/>
      <c r="J147" s="119"/>
      <c r="K147" s="119"/>
      <c r="L147" s="119"/>
      <c r="M147" s="119"/>
      <c r="N147" s="119"/>
      <c r="O147" s="505"/>
    </row>
    <row r="148" spans="2:15" s="148" customFormat="1">
      <c r="B148" s="145"/>
      <c r="C148" s="145"/>
      <c r="D148" s="146"/>
      <c r="E148" s="146"/>
      <c r="F148" s="146"/>
      <c r="G148" s="147"/>
      <c r="H148" s="119"/>
      <c r="I148" s="119"/>
      <c r="J148" s="119"/>
      <c r="K148" s="119"/>
      <c r="L148" s="119"/>
      <c r="M148" s="119"/>
      <c r="N148" s="119"/>
      <c r="O148" s="505"/>
    </row>
    <row r="149" spans="2:15" s="148" customFormat="1">
      <c r="B149" s="145"/>
      <c r="C149" s="145"/>
      <c r="D149" s="146"/>
      <c r="E149" s="146"/>
      <c r="F149" s="146"/>
      <c r="G149" s="147"/>
      <c r="H149" s="119"/>
      <c r="I149" s="119"/>
      <c r="J149" s="119"/>
      <c r="K149" s="119"/>
      <c r="L149" s="119"/>
      <c r="M149" s="119"/>
      <c r="N149" s="119"/>
      <c r="O149" s="505"/>
    </row>
    <row r="150" spans="2:15" s="148" customFormat="1">
      <c r="B150" s="145"/>
      <c r="C150" s="145"/>
      <c r="D150" s="146"/>
      <c r="E150" s="146"/>
      <c r="F150" s="146"/>
      <c r="G150" s="147"/>
      <c r="H150" s="119"/>
      <c r="I150" s="119"/>
      <c r="J150" s="119"/>
      <c r="K150" s="119"/>
      <c r="L150" s="119"/>
      <c r="M150" s="119"/>
      <c r="N150" s="119"/>
      <c r="O150" s="505"/>
    </row>
    <row r="151" spans="2:15" s="148" customFormat="1">
      <c r="B151" s="145"/>
      <c r="C151" s="145"/>
      <c r="D151" s="146"/>
      <c r="E151" s="146"/>
      <c r="F151" s="146"/>
      <c r="G151" s="147"/>
      <c r="H151" s="119"/>
      <c r="I151" s="119"/>
      <c r="J151" s="119"/>
      <c r="K151" s="119"/>
      <c r="L151" s="119"/>
      <c r="M151" s="119"/>
      <c r="N151" s="119"/>
      <c r="O151" s="505"/>
    </row>
    <row r="152" spans="2:15" s="148" customFormat="1">
      <c r="B152" s="145"/>
      <c r="C152" s="145"/>
      <c r="D152" s="146"/>
      <c r="E152" s="146"/>
      <c r="F152" s="146"/>
      <c r="G152" s="147"/>
      <c r="H152" s="119"/>
      <c r="I152" s="119"/>
      <c r="J152" s="119"/>
      <c r="K152" s="119"/>
      <c r="L152" s="119"/>
      <c r="M152" s="119"/>
      <c r="N152" s="119"/>
      <c r="O152" s="505"/>
    </row>
    <row r="153" spans="2:15" s="148" customFormat="1">
      <c r="B153" s="145"/>
      <c r="C153" s="145"/>
      <c r="D153" s="146"/>
      <c r="E153" s="146"/>
      <c r="F153" s="146"/>
      <c r="G153" s="147"/>
      <c r="H153" s="119"/>
      <c r="I153" s="119"/>
      <c r="J153" s="119"/>
      <c r="K153" s="119"/>
      <c r="L153" s="119"/>
      <c r="M153" s="119"/>
      <c r="N153" s="119"/>
      <c r="O153" s="505"/>
    </row>
    <row r="154" spans="2:15" s="148" customFormat="1">
      <c r="B154" s="145"/>
      <c r="C154" s="145"/>
      <c r="D154" s="146"/>
      <c r="E154" s="146"/>
      <c r="F154" s="146"/>
      <c r="G154" s="147"/>
      <c r="H154" s="119"/>
      <c r="I154" s="119"/>
      <c r="J154" s="119"/>
      <c r="K154" s="119"/>
      <c r="L154" s="119"/>
      <c r="M154" s="119"/>
      <c r="N154" s="119"/>
      <c r="O154" s="505"/>
    </row>
    <row r="155" spans="2:15" s="148" customFormat="1">
      <c r="B155" s="145"/>
      <c r="C155" s="145"/>
      <c r="D155" s="146"/>
      <c r="E155" s="146"/>
      <c r="F155" s="146"/>
      <c r="G155" s="147"/>
      <c r="H155" s="119"/>
      <c r="I155" s="119"/>
      <c r="J155" s="119"/>
      <c r="K155" s="119"/>
      <c r="L155" s="119"/>
      <c r="M155" s="119"/>
      <c r="N155" s="119"/>
      <c r="O155" s="505"/>
    </row>
    <row r="156" spans="2:15" s="148" customFormat="1">
      <c r="B156" s="145"/>
      <c r="C156" s="145"/>
      <c r="D156" s="146"/>
      <c r="E156" s="146"/>
      <c r="F156" s="146"/>
      <c r="G156" s="147"/>
      <c r="H156" s="119"/>
      <c r="I156" s="119"/>
      <c r="J156" s="119"/>
      <c r="K156" s="119"/>
      <c r="L156" s="119"/>
      <c r="M156" s="119"/>
      <c r="N156" s="119"/>
      <c r="O156" s="505"/>
    </row>
    <row r="157" spans="2:15" s="148" customFormat="1">
      <c r="B157" s="145"/>
      <c r="C157" s="145"/>
      <c r="D157" s="146"/>
      <c r="E157" s="146"/>
      <c r="F157" s="146"/>
      <c r="G157" s="147"/>
      <c r="H157" s="119"/>
      <c r="I157" s="119"/>
      <c r="J157" s="119"/>
      <c r="K157" s="119"/>
      <c r="L157" s="119"/>
      <c r="M157" s="119"/>
      <c r="N157" s="119"/>
      <c r="O157" s="505"/>
    </row>
    <row r="158" spans="2:15" s="148" customFormat="1">
      <c r="B158" s="145"/>
      <c r="C158" s="145"/>
      <c r="D158" s="146"/>
      <c r="E158" s="146"/>
      <c r="F158" s="146"/>
      <c r="G158" s="147"/>
      <c r="H158" s="119"/>
      <c r="I158" s="119"/>
      <c r="J158" s="119"/>
      <c r="K158" s="119"/>
      <c r="L158" s="119"/>
      <c r="M158" s="119"/>
      <c r="N158" s="119"/>
      <c r="O158" s="505"/>
    </row>
    <row r="159" spans="2:15" s="148" customFormat="1">
      <c r="B159" s="145"/>
      <c r="C159" s="145"/>
      <c r="D159" s="146"/>
      <c r="E159" s="146"/>
      <c r="F159" s="146"/>
      <c r="G159" s="147"/>
      <c r="H159" s="119"/>
      <c r="I159" s="119"/>
      <c r="J159" s="119"/>
      <c r="K159" s="119"/>
      <c r="L159" s="119"/>
      <c r="M159" s="119"/>
      <c r="N159" s="119"/>
      <c r="O159" s="505"/>
    </row>
    <row r="160" spans="2:15" s="148" customFormat="1">
      <c r="B160" s="145"/>
      <c r="C160" s="145"/>
      <c r="D160" s="146"/>
      <c r="E160" s="146"/>
      <c r="F160" s="146"/>
      <c r="G160" s="147"/>
      <c r="H160" s="119"/>
      <c r="I160" s="119"/>
      <c r="J160" s="119"/>
      <c r="K160" s="119"/>
      <c r="L160" s="119"/>
      <c r="M160" s="119"/>
      <c r="N160" s="119"/>
      <c r="O160" s="505"/>
    </row>
    <row r="161" spans="2:15" s="148" customFormat="1">
      <c r="B161" s="145"/>
      <c r="C161" s="145"/>
      <c r="D161" s="146"/>
      <c r="E161" s="146"/>
      <c r="F161" s="146"/>
      <c r="G161" s="147"/>
      <c r="H161" s="119"/>
      <c r="I161" s="119"/>
      <c r="J161" s="119"/>
      <c r="K161" s="119"/>
      <c r="L161" s="119"/>
      <c r="M161" s="119"/>
      <c r="N161" s="119"/>
      <c r="O161" s="505"/>
    </row>
    <row r="162" spans="2:15" s="148" customFormat="1">
      <c r="B162" s="145"/>
      <c r="C162" s="145"/>
      <c r="D162" s="146"/>
      <c r="E162" s="146"/>
      <c r="F162" s="146"/>
      <c r="G162" s="147"/>
      <c r="H162" s="119"/>
      <c r="I162" s="119"/>
      <c r="J162" s="119"/>
      <c r="K162" s="119"/>
      <c r="L162" s="119"/>
      <c r="M162" s="119"/>
      <c r="N162" s="119"/>
      <c r="O162" s="505"/>
    </row>
    <row r="163" spans="2:15" s="148" customFormat="1">
      <c r="B163" s="145"/>
      <c r="C163" s="145"/>
      <c r="D163" s="146"/>
      <c r="E163" s="146"/>
      <c r="F163" s="146"/>
      <c r="G163" s="147"/>
      <c r="H163" s="119"/>
      <c r="I163" s="119"/>
      <c r="J163" s="119"/>
      <c r="K163" s="119"/>
      <c r="L163" s="119"/>
      <c r="M163" s="119"/>
      <c r="N163" s="119"/>
      <c r="O163" s="505"/>
    </row>
    <row r="164" spans="2:15" s="148" customFormat="1">
      <c r="B164" s="145"/>
      <c r="C164" s="145"/>
      <c r="D164" s="146"/>
      <c r="E164" s="146"/>
      <c r="F164" s="146"/>
      <c r="G164" s="147"/>
      <c r="H164" s="119"/>
      <c r="I164" s="119"/>
      <c r="J164" s="119"/>
      <c r="K164" s="119"/>
      <c r="L164" s="119"/>
      <c r="M164" s="119"/>
      <c r="N164" s="119"/>
      <c r="O164" s="505"/>
    </row>
    <row r="165" spans="2:15" s="148" customFormat="1">
      <c r="B165" s="145"/>
      <c r="C165" s="145"/>
      <c r="D165" s="146"/>
      <c r="E165" s="146"/>
      <c r="F165" s="146"/>
      <c r="G165" s="147"/>
      <c r="H165" s="119"/>
      <c r="I165" s="119"/>
      <c r="J165" s="119"/>
      <c r="K165" s="119"/>
      <c r="L165" s="119"/>
      <c r="M165" s="119"/>
      <c r="N165" s="119"/>
      <c r="O165" s="505"/>
    </row>
    <row r="166" spans="2:15" s="148" customFormat="1">
      <c r="B166" s="145"/>
      <c r="C166" s="145"/>
      <c r="D166" s="146"/>
      <c r="E166" s="146"/>
      <c r="F166" s="146"/>
      <c r="G166" s="147"/>
      <c r="H166" s="119"/>
      <c r="I166" s="119"/>
      <c r="J166" s="119"/>
      <c r="K166" s="119"/>
      <c r="L166" s="119"/>
      <c r="M166" s="119"/>
      <c r="N166" s="119"/>
      <c r="O166" s="505"/>
    </row>
    <row r="167" spans="2:15" s="148" customFormat="1">
      <c r="B167" s="145"/>
      <c r="C167" s="145"/>
      <c r="D167" s="146"/>
      <c r="E167" s="146"/>
      <c r="F167" s="146"/>
      <c r="G167" s="147"/>
      <c r="H167" s="119"/>
      <c r="I167" s="119"/>
      <c r="J167" s="119"/>
      <c r="K167" s="119"/>
      <c r="L167" s="119"/>
      <c r="M167" s="119"/>
      <c r="N167" s="119"/>
      <c r="O167" s="505"/>
    </row>
    <row r="168" spans="2:15" s="148" customFormat="1">
      <c r="B168" s="149"/>
      <c r="C168" s="149"/>
      <c r="G168" s="119"/>
      <c r="H168" s="119"/>
      <c r="I168" s="119"/>
      <c r="J168" s="119"/>
      <c r="K168" s="119"/>
      <c r="L168" s="119"/>
      <c r="M168" s="119"/>
      <c r="N168" s="119"/>
      <c r="O168" s="505"/>
    </row>
    <row r="169" spans="2:15" s="148" customFormat="1">
      <c r="B169" s="149"/>
      <c r="C169" s="149"/>
      <c r="G169" s="119"/>
      <c r="H169" s="119"/>
      <c r="I169" s="119"/>
      <c r="J169" s="119"/>
      <c r="K169" s="119"/>
      <c r="L169" s="119"/>
      <c r="M169" s="119"/>
      <c r="N169" s="119"/>
      <c r="O169" s="505"/>
    </row>
    <row r="170" spans="2:15" s="148" customFormat="1">
      <c r="B170" s="149"/>
      <c r="C170" s="149"/>
      <c r="G170" s="119"/>
      <c r="H170" s="119"/>
      <c r="I170" s="119"/>
      <c r="J170" s="119"/>
      <c r="K170" s="119"/>
      <c r="L170" s="119"/>
      <c r="M170" s="119"/>
      <c r="N170" s="119"/>
      <c r="O170" s="505"/>
    </row>
    <row r="171" spans="2:15" s="148" customFormat="1">
      <c r="B171" s="149"/>
      <c r="C171" s="149"/>
      <c r="G171" s="119"/>
      <c r="H171" s="119"/>
      <c r="I171" s="119"/>
      <c r="J171" s="119"/>
      <c r="K171" s="119"/>
      <c r="L171" s="119"/>
      <c r="M171" s="119"/>
      <c r="N171" s="119"/>
      <c r="O171" s="505"/>
    </row>
    <row r="172" spans="2:15" s="148" customFormat="1">
      <c r="B172" s="149"/>
      <c r="C172" s="149"/>
      <c r="G172" s="119"/>
      <c r="H172" s="119"/>
      <c r="I172" s="119"/>
      <c r="J172" s="119"/>
      <c r="K172" s="119"/>
      <c r="L172" s="119"/>
      <c r="M172" s="119"/>
      <c r="N172" s="119"/>
      <c r="O172" s="505"/>
    </row>
    <row r="173" spans="2:15" s="148" customFormat="1">
      <c r="B173" s="149"/>
      <c r="C173" s="149"/>
      <c r="G173" s="119"/>
      <c r="H173" s="119"/>
      <c r="I173" s="119"/>
      <c r="J173" s="119"/>
      <c r="K173" s="119"/>
      <c r="L173" s="119"/>
      <c r="M173" s="119"/>
      <c r="N173" s="119"/>
      <c r="O173" s="505"/>
    </row>
    <row r="174" spans="2:15" s="148" customFormat="1">
      <c r="B174" s="149"/>
      <c r="C174" s="149"/>
      <c r="G174" s="119"/>
      <c r="H174" s="119"/>
      <c r="I174" s="119"/>
      <c r="J174" s="119"/>
      <c r="K174" s="119"/>
      <c r="L174" s="119"/>
      <c r="M174" s="119"/>
      <c r="N174" s="119"/>
      <c r="O174" s="505"/>
    </row>
    <row r="175" spans="2:15" s="148" customFormat="1">
      <c r="B175" s="149"/>
      <c r="C175" s="149"/>
      <c r="G175" s="119"/>
      <c r="H175" s="119"/>
      <c r="I175" s="119"/>
      <c r="J175" s="119"/>
      <c r="K175" s="119"/>
      <c r="L175" s="119"/>
      <c r="M175" s="119"/>
      <c r="N175" s="119"/>
      <c r="O175" s="505"/>
    </row>
    <row r="176" spans="2:15" s="148" customFormat="1">
      <c r="B176" s="149"/>
      <c r="C176" s="149"/>
      <c r="G176" s="119"/>
      <c r="H176" s="119"/>
      <c r="I176" s="119"/>
      <c r="J176" s="119"/>
      <c r="K176" s="119"/>
      <c r="L176" s="119"/>
      <c r="M176" s="119"/>
      <c r="N176" s="119"/>
      <c r="O176" s="505"/>
    </row>
    <row r="177" spans="2:15" s="148" customFormat="1">
      <c r="B177" s="149"/>
      <c r="C177" s="149"/>
      <c r="G177" s="119"/>
      <c r="H177" s="119"/>
      <c r="I177" s="119"/>
      <c r="J177" s="119"/>
      <c r="K177" s="119"/>
      <c r="L177" s="119"/>
      <c r="M177" s="119"/>
      <c r="N177" s="119"/>
      <c r="O177" s="505"/>
    </row>
    <row r="178" spans="2:15" s="148" customFormat="1">
      <c r="B178" s="149"/>
      <c r="C178" s="149"/>
      <c r="G178" s="119"/>
      <c r="H178" s="119"/>
      <c r="I178" s="119"/>
      <c r="J178" s="119"/>
      <c r="K178" s="119"/>
      <c r="L178" s="119"/>
      <c r="M178" s="119"/>
      <c r="N178" s="119"/>
      <c r="O178" s="505"/>
    </row>
    <row r="179" spans="2:15" s="148" customFormat="1">
      <c r="B179" s="149"/>
      <c r="C179" s="149"/>
      <c r="G179" s="119"/>
      <c r="H179" s="119"/>
      <c r="I179" s="119"/>
      <c r="J179" s="119"/>
      <c r="K179" s="119"/>
      <c r="L179" s="119"/>
      <c r="M179" s="119"/>
      <c r="N179" s="119"/>
      <c r="O179" s="505"/>
    </row>
    <row r="180" spans="2:15" s="148" customFormat="1">
      <c r="B180" s="149"/>
      <c r="C180" s="149"/>
      <c r="G180" s="119"/>
      <c r="H180" s="119"/>
      <c r="I180" s="119"/>
      <c r="J180" s="119"/>
      <c r="K180" s="119"/>
      <c r="L180" s="119"/>
      <c r="M180" s="119"/>
      <c r="N180" s="119"/>
      <c r="O180" s="505"/>
    </row>
    <row r="181" spans="2:15" s="148" customFormat="1">
      <c r="B181" s="149"/>
      <c r="C181" s="149"/>
      <c r="G181" s="119"/>
      <c r="H181" s="119"/>
      <c r="I181" s="119"/>
      <c r="J181" s="119"/>
      <c r="K181" s="119"/>
      <c r="L181" s="119"/>
      <c r="M181" s="119"/>
      <c r="N181" s="119"/>
      <c r="O181" s="505"/>
    </row>
    <row r="182" spans="2:15" s="148" customFormat="1">
      <c r="B182" s="149"/>
      <c r="C182" s="149"/>
      <c r="G182" s="119"/>
      <c r="H182" s="119"/>
      <c r="I182" s="119"/>
      <c r="J182" s="119"/>
      <c r="K182" s="119"/>
      <c r="L182" s="119"/>
      <c r="M182" s="119"/>
      <c r="N182" s="119"/>
      <c r="O182" s="505"/>
    </row>
    <row r="183" spans="2:15" s="148" customFormat="1">
      <c r="B183" s="149"/>
      <c r="C183" s="149"/>
      <c r="G183" s="119"/>
      <c r="H183" s="119"/>
      <c r="I183" s="119"/>
      <c r="J183" s="119"/>
      <c r="K183" s="119"/>
      <c r="L183" s="119"/>
      <c r="M183" s="119"/>
      <c r="N183" s="119"/>
      <c r="O183" s="505"/>
    </row>
    <row r="184" spans="2:15" s="148" customFormat="1">
      <c r="B184" s="149"/>
      <c r="C184" s="149"/>
      <c r="G184" s="119"/>
      <c r="H184" s="119"/>
      <c r="I184" s="119"/>
      <c r="J184" s="119"/>
      <c r="K184" s="119"/>
      <c r="L184" s="119"/>
      <c r="M184" s="119"/>
      <c r="N184" s="119"/>
      <c r="O184" s="505"/>
    </row>
    <row r="185" spans="2:15" s="148" customFormat="1">
      <c r="B185" s="149"/>
      <c r="C185" s="149"/>
      <c r="G185" s="119"/>
      <c r="H185" s="119"/>
      <c r="I185" s="119"/>
      <c r="J185" s="119"/>
      <c r="K185" s="119"/>
      <c r="L185" s="119"/>
      <c r="M185" s="119"/>
      <c r="N185" s="119"/>
      <c r="O185" s="505"/>
    </row>
    <row r="186" spans="2:15" s="148" customFormat="1">
      <c r="B186" s="149"/>
      <c r="C186" s="149"/>
      <c r="G186" s="119"/>
      <c r="H186" s="119"/>
      <c r="I186" s="119"/>
      <c r="J186" s="119"/>
      <c r="K186" s="119"/>
      <c r="L186" s="119"/>
      <c r="M186" s="119"/>
      <c r="N186" s="119"/>
      <c r="O186" s="505"/>
    </row>
    <row r="187" spans="2:15" s="148" customFormat="1">
      <c r="B187" s="149"/>
      <c r="C187" s="149"/>
      <c r="G187" s="119"/>
      <c r="H187" s="119"/>
      <c r="I187" s="119"/>
      <c r="J187" s="119"/>
      <c r="K187" s="119"/>
      <c r="L187" s="119"/>
      <c r="M187" s="119"/>
      <c r="N187" s="119"/>
      <c r="O187" s="505"/>
    </row>
    <row r="188" spans="2:15" s="148" customFormat="1">
      <c r="B188" s="149"/>
      <c r="C188" s="149"/>
      <c r="G188" s="119"/>
      <c r="H188" s="119"/>
      <c r="I188" s="119"/>
      <c r="J188" s="119"/>
      <c r="K188" s="119"/>
      <c r="L188" s="119"/>
      <c r="M188" s="119"/>
      <c r="N188" s="119"/>
      <c r="O188" s="505"/>
    </row>
    <row r="189" spans="2:15" s="148" customFormat="1">
      <c r="B189" s="149"/>
      <c r="C189" s="149"/>
      <c r="G189" s="119"/>
      <c r="H189" s="119"/>
      <c r="I189" s="119"/>
      <c r="J189" s="119"/>
      <c r="K189" s="119"/>
      <c r="L189" s="119"/>
      <c r="M189" s="119"/>
      <c r="N189" s="119"/>
      <c r="O189" s="505"/>
    </row>
    <row r="190" spans="2:15" s="148" customFormat="1">
      <c r="B190" s="149"/>
      <c r="C190" s="149"/>
      <c r="G190" s="119"/>
      <c r="H190" s="119"/>
      <c r="I190" s="119"/>
      <c r="J190" s="119"/>
      <c r="K190" s="119"/>
      <c r="L190" s="119"/>
      <c r="M190" s="119"/>
      <c r="N190" s="119"/>
      <c r="O190" s="505"/>
    </row>
    <row r="191" spans="2:15" s="148" customFormat="1">
      <c r="B191" s="149"/>
      <c r="C191" s="149"/>
      <c r="G191" s="119"/>
      <c r="H191" s="119"/>
      <c r="I191" s="119"/>
      <c r="J191" s="119"/>
      <c r="K191" s="119"/>
      <c r="L191" s="119"/>
      <c r="M191" s="119"/>
      <c r="N191" s="119"/>
      <c r="O191" s="505"/>
    </row>
    <row r="192" spans="2:15" s="148" customFormat="1">
      <c r="B192" s="149"/>
      <c r="C192" s="149"/>
      <c r="G192" s="119"/>
      <c r="H192" s="119"/>
      <c r="I192" s="119"/>
      <c r="J192" s="119"/>
      <c r="K192" s="119"/>
      <c r="L192" s="119"/>
      <c r="M192" s="119"/>
      <c r="N192" s="119"/>
      <c r="O192" s="505"/>
    </row>
    <row r="193" spans="2:15" s="148" customFormat="1">
      <c r="B193" s="149"/>
      <c r="C193" s="149"/>
      <c r="G193" s="119"/>
      <c r="H193" s="119"/>
      <c r="I193" s="119"/>
      <c r="J193" s="119"/>
      <c r="K193" s="119"/>
      <c r="L193" s="119"/>
      <c r="M193" s="119"/>
      <c r="N193" s="119"/>
      <c r="O193" s="505"/>
    </row>
    <row r="194" spans="2:15" s="148" customFormat="1">
      <c r="B194" s="149"/>
      <c r="C194" s="149"/>
      <c r="G194" s="119"/>
      <c r="H194" s="119"/>
      <c r="I194" s="119"/>
      <c r="J194" s="119"/>
      <c r="K194" s="119"/>
      <c r="L194" s="119"/>
      <c r="M194" s="119"/>
      <c r="N194" s="119"/>
      <c r="O194" s="505"/>
    </row>
    <row r="195" spans="2:15" s="148" customFormat="1">
      <c r="B195" s="149"/>
      <c r="C195" s="149"/>
      <c r="G195" s="119"/>
      <c r="H195" s="119"/>
      <c r="I195" s="119"/>
      <c r="J195" s="119"/>
      <c r="K195" s="119"/>
      <c r="L195" s="119"/>
      <c r="M195" s="119"/>
      <c r="N195" s="119"/>
      <c r="O195" s="505"/>
    </row>
    <row r="196" spans="2:15" s="148" customFormat="1">
      <c r="B196" s="149"/>
      <c r="C196" s="149"/>
      <c r="G196" s="119"/>
      <c r="H196" s="119"/>
      <c r="I196" s="119"/>
      <c r="J196" s="119"/>
      <c r="K196" s="119"/>
      <c r="L196" s="119"/>
      <c r="M196" s="119"/>
      <c r="N196" s="119"/>
      <c r="O196" s="505"/>
    </row>
    <row r="197" spans="2:15" s="148" customFormat="1">
      <c r="B197" s="149"/>
      <c r="G197" s="119"/>
      <c r="H197" s="119"/>
      <c r="I197" s="119"/>
      <c r="J197" s="119"/>
      <c r="K197" s="119"/>
      <c r="L197" s="119"/>
      <c r="M197" s="119"/>
      <c r="N197" s="119"/>
      <c r="O197" s="505"/>
    </row>
    <row r="198" spans="2:15" s="148" customFormat="1">
      <c r="B198" s="149"/>
      <c r="G198" s="119"/>
      <c r="H198" s="119"/>
      <c r="I198" s="119"/>
      <c r="J198" s="119"/>
      <c r="K198" s="119"/>
      <c r="L198" s="119"/>
      <c r="M198" s="119"/>
      <c r="N198" s="119"/>
      <c r="O198" s="505"/>
    </row>
    <row r="199" spans="2:15" s="148" customFormat="1">
      <c r="B199" s="149"/>
      <c r="G199" s="119"/>
      <c r="H199" s="119"/>
      <c r="I199" s="119"/>
      <c r="J199" s="119"/>
      <c r="K199" s="119"/>
      <c r="L199" s="119"/>
      <c r="M199" s="119"/>
      <c r="N199" s="119"/>
      <c r="O199" s="505"/>
    </row>
    <row r="200" spans="2:15" s="148" customFormat="1">
      <c r="B200" s="149"/>
      <c r="G200" s="119"/>
      <c r="H200" s="119"/>
      <c r="I200" s="119"/>
      <c r="J200" s="119"/>
      <c r="K200" s="119"/>
      <c r="L200" s="119"/>
      <c r="M200" s="119"/>
      <c r="N200" s="119"/>
      <c r="O200" s="505"/>
    </row>
    <row r="201" spans="2:15" s="148" customFormat="1">
      <c r="B201" s="149"/>
      <c r="G201" s="119"/>
      <c r="H201" s="119"/>
      <c r="I201" s="119"/>
      <c r="J201" s="119"/>
      <c r="K201" s="119"/>
      <c r="L201" s="119"/>
      <c r="M201" s="119"/>
      <c r="N201" s="119"/>
      <c r="O201" s="505"/>
    </row>
    <row r="202" spans="2:15" s="148" customFormat="1">
      <c r="B202" s="149"/>
      <c r="G202" s="119"/>
      <c r="H202" s="119"/>
      <c r="I202" s="119"/>
      <c r="J202" s="119"/>
      <c r="K202" s="119"/>
      <c r="L202" s="119"/>
      <c r="M202" s="119"/>
      <c r="N202" s="119"/>
      <c r="O202" s="505"/>
    </row>
    <row r="203" spans="2:15" s="148" customFormat="1">
      <c r="B203" s="149"/>
      <c r="G203" s="119"/>
      <c r="H203" s="119"/>
      <c r="I203" s="119"/>
      <c r="J203" s="119"/>
      <c r="K203" s="119"/>
      <c r="L203" s="119"/>
      <c r="M203" s="119"/>
      <c r="N203" s="119"/>
      <c r="O203" s="505"/>
    </row>
    <row r="204" spans="2:15" s="148" customFormat="1">
      <c r="B204" s="149"/>
      <c r="G204" s="119"/>
      <c r="H204" s="119"/>
      <c r="I204" s="119"/>
      <c r="J204" s="119"/>
      <c r="K204" s="119"/>
      <c r="L204" s="119"/>
      <c r="M204" s="119"/>
      <c r="N204" s="119"/>
      <c r="O204" s="505"/>
    </row>
    <row r="205" spans="2:15" s="148" customFormat="1">
      <c r="B205" s="149"/>
      <c r="G205" s="119"/>
      <c r="H205" s="119"/>
      <c r="I205" s="119"/>
      <c r="J205" s="119"/>
      <c r="K205" s="119"/>
      <c r="L205" s="119"/>
      <c r="M205" s="119"/>
      <c r="N205" s="119"/>
      <c r="O205" s="505"/>
    </row>
    <row r="206" spans="2:15" s="148" customFormat="1">
      <c r="B206" s="149"/>
      <c r="G206" s="119"/>
      <c r="H206" s="119"/>
      <c r="I206" s="119"/>
      <c r="J206" s="119"/>
      <c r="K206" s="119"/>
      <c r="L206" s="119"/>
      <c r="M206" s="119"/>
      <c r="N206" s="119"/>
      <c r="O206" s="505"/>
    </row>
    <row r="207" spans="2:15" s="148" customFormat="1">
      <c r="B207" s="149"/>
      <c r="G207" s="119"/>
      <c r="H207" s="119"/>
      <c r="I207" s="119"/>
      <c r="J207" s="119"/>
      <c r="K207" s="119"/>
      <c r="L207" s="119"/>
      <c r="M207" s="119"/>
      <c r="N207" s="119"/>
      <c r="O207" s="505"/>
    </row>
    <row r="208" spans="2:15" s="148" customFormat="1">
      <c r="B208" s="149"/>
      <c r="G208" s="119"/>
      <c r="H208" s="119"/>
      <c r="I208" s="119"/>
      <c r="J208" s="119"/>
      <c r="K208" s="119"/>
      <c r="L208" s="119"/>
      <c r="M208" s="119"/>
      <c r="N208" s="119"/>
      <c r="O208" s="505"/>
    </row>
    <row r="209" spans="2:15" s="148" customFormat="1">
      <c r="B209" s="149"/>
      <c r="G209" s="119"/>
      <c r="H209" s="119"/>
      <c r="I209" s="119"/>
      <c r="J209" s="119"/>
      <c r="K209" s="119"/>
      <c r="L209" s="119"/>
      <c r="M209" s="119"/>
      <c r="N209" s="119"/>
      <c r="O209" s="505"/>
    </row>
    <row r="210" spans="2:15" s="148" customFormat="1">
      <c r="B210" s="149"/>
      <c r="G210" s="119"/>
      <c r="H210" s="119"/>
      <c r="I210" s="119"/>
      <c r="J210" s="119"/>
      <c r="K210" s="119"/>
      <c r="L210" s="119"/>
      <c r="M210" s="119"/>
      <c r="N210" s="119"/>
      <c r="O210" s="505"/>
    </row>
    <row r="211" spans="2:15" s="148" customFormat="1">
      <c r="B211" s="149"/>
      <c r="G211" s="119"/>
      <c r="H211" s="119"/>
      <c r="I211" s="119"/>
      <c r="J211" s="119"/>
      <c r="K211" s="119"/>
      <c r="L211" s="119"/>
      <c r="M211" s="119"/>
      <c r="N211" s="119"/>
      <c r="O211" s="505"/>
    </row>
    <row r="212" spans="2:15" s="148" customFormat="1">
      <c r="B212" s="149"/>
      <c r="G212" s="119"/>
      <c r="H212" s="119"/>
      <c r="I212" s="119"/>
      <c r="J212" s="119"/>
      <c r="K212" s="119"/>
      <c r="L212" s="119"/>
      <c r="M212" s="119"/>
      <c r="N212" s="119"/>
      <c r="O212" s="505"/>
    </row>
    <row r="213" spans="2:15" s="148" customFormat="1">
      <c r="B213" s="149"/>
      <c r="G213" s="119"/>
      <c r="H213" s="119"/>
      <c r="I213" s="119"/>
      <c r="J213" s="119"/>
      <c r="K213" s="119"/>
      <c r="L213" s="119"/>
      <c r="M213" s="119"/>
      <c r="N213" s="119"/>
      <c r="O213" s="505"/>
    </row>
    <row r="214" spans="2:15" s="148" customFormat="1">
      <c r="B214" s="149"/>
      <c r="G214" s="119"/>
      <c r="H214" s="119"/>
      <c r="I214" s="119"/>
      <c r="J214" s="119"/>
      <c r="K214" s="119"/>
      <c r="L214" s="119"/>
      <c r="M214" s="119"/>
      <c r="N214" s="119"/>
      <c r="O214" s="505"/>
    </row>
    <row r="215" spans="2:15" s="148" customFormat="1">
      <c r="B215" s="149"/>
      <c r="G215" s="119"/>
      <c r="H215" s="119"/>
      <c r="I215" s="119"/>
      <c r="J215" s="119"/>
      <c r="K215" s="119"/>
      <c r="L215" s="119"/>
      <c r="M215" s="119"/>
      <c r="N215" s="119"/>
      <c r="O215" s="505"/>
    </row>
    <row r="216" spans="2:15" s="148" customFormat="1">
      <c r="B216" s="149"/>
      <c r="G216" s="119"/>
      <c r="H216" s="119"/>
      <c r="I216" s="119"/>
      <c r="J216" s="119"/>
      <c r="K216" s="119"/>
      <c r="L216" s="119"/>
      <c r="M216" s="119"/>
      <c r="N216" s="119"/>
      <c r="O216" s="505"/>
    </row>
    <row r="217" spans="2:15" s="148" customFormat="1">
      <c r="B217" s="149"/>
      <c r="G217" s="119"/>
      <c r="H217" s="119"/>
      <c r="I217" s="119"/>
      <c r="J217" s="119"/>
      <c r="K217" s="119"/>
      <c r="L217" s="119"/>
      <c r="M217" s="119"/>
      <c r="N217" s="119"/>
      <c r="O217" s="505"/>
    </row>
    <row r="218" spans="2:15" s="148" customFormat="1">
      <c r="B218" s="149"/>
      <c r="G218" s="119"/>
      <c r="H218" s="119"/>
      <c r="I218" s="119"/>
      <c r="J218" s="119"/>
      <c r="K218" s="119"/>
      <c r="L218" s="119"/>
      <c r="M218" s="119"/>
      <c r="N218" s="119"/>
      <c r="O218" s="505"/>
    </row>
    <row r="219" spans="2:15" s="148" customFormat="1">
      <c r="B219" s="149"/>
      <c r="G219" s="119"/>
      <c r="H219" s="119"/>
      <c r="I219" s="119"/>
      <c r="J219" s="119"/>
      <c r="K219" s="119"/>
      <c r="L219" s="119"/>
      <c r="M219" s="119"/>
      <c r="N219" s="119"/>
      <c r="O219" s="505"/>
    </row>
    <row r="220" spans="2:15" s="148" customFormat="1">
      <c r="B220" s="149"/>
      <c r="G220" s="119"/>
      <c r="H220" s="119"/>
      <c r="I220" s="119"/>
      <c r="J220" s="119"/>
      <c r="K220" s="119"/>
      <c r="L220" s="119"/>
      <c r="M220" s="119"/>
      <c r="N220" s="119"/>
      <c r="O220" s="505"/>
    </row>
    <row r="221" spans="2:15" s="148" customFormat="1">
      <c r="B221" s="149"/>
      <c r="G221" s="119"/>
      <c r="H221" s="119"/>
      <c r="I221" s="119"/>
      <c r="J221" s="119"/>
      <c r="K221" s="119"/>
      <c r="L221" s="119"/>
      <c r="M221" s="119"/>
      <c r="N221" s="119"/>
      <c r="O221" s="505"/>
    </row>
    <row r="222" spans="2:15" s="148" customFormat="1">
      <c r="B222" s="149"/>
      <c r="G222" s="119"/>
      <c r="H222" s="119"/>
      <c r="I222" s="119"/>
      <c r="J222" s="119"/>
      <c r="K222" s="119"/>
      <c r="L222" s="119"/>
      <c r="M222" s="119"/>
      <c r="N222" s="119"/>
      <c r="O222" s="505"/>
    </row>
    <row r="223" spans="2:15" s="148" customFormat="1">
      <c r="B223" s="149"/>
      <c r="G223" s="119"/>
      <c r="H223" s="119"/>
      <c r="I223" s="119"/>
      <c r="J223" s="119"/>
      <c r="K223" s="119"/>
      <c r="L223" s="119"/>
      <c r="M223" s="119"/>
      <c r="N223" s="119"/>
      <c r="O223" s="505"/>
    </row>
    <row r="224" spans="2:15" s="148" customFormat="1">
      <c r="B224" s="149"/>
      <c r="G224" s="119"/>
      <c r="H224" s="119"/>
      <c r="I224" s="119"/>
      <c r="J224" s="119"/>
      <c r="K224" s="119"/>
      <c r="L224" s="119"/>
      <c r="M224" s="119"/>
      <c r="N224" s="119"/>
      <c r="O224" s="505"/>
    </row>
    <row r="225" spans="2:15" s="148" customFormat="1">
      <c r="B225" s="149"/>
      <c r="G225" s="119"/>
      <c r="H225" s="119"/>
      <c r="I225" s="119"/>
      <c r="J225" s="119"/>
      <c r="K225" s="119"/>
      <c r="L225" s="119"/>
      <c r="M225" s="119"/>
      <c r="N225" s="119"/>
      <c r="O225" s="505"/>
    </row>
    <row r="226" spans="2:15" s="148" customFormat="1">
      <c r="B226" s="149"/>
      <c r="G226" s="119"/>
      <c r="H226" s="119"/>
      <c r="I226" s="119"/>
      <c r="J226" s="119"/>
      <c r="K226" s="119"/>
      <c r="L226" s="119"/>
      <c r="M226" s="119"/>
      <c r="N226" s="119"/>
      <c r="O226" s="505"/>
    </row>
    <row r="227" spans="2:15" s="148" customFormat="1">
      <c r="B227" s="149"/>
      <c r="G227" s="119"/>
      <c r="H227" s="119"/>
      <c r="I227" s="119"/>
      <c r="J227" s="119"/>
      <c r="K227" s="119"/>
      <c r="L227" s="119"/>
      <c r="M227" s="119"/>
      <c r="N227" s="119"/>
      <c r="O227" s="505"/>
    </row>
    <row r="228" spans="2:15" s="148" customFormat="1">
      <c r="B228" s="149"/>
      <c r="G228" s="119"/>
      <c r="H228" s="119"/>
      <c r="I228" s="119"/>
      <c r="J228" s="119"/>
      <c r="K228" s="119"/>
      <c r="L228" s="119"/>
      <c r="M228" s="119"/>
      <c r="N228" s="119"/>
      <c r="O228" s="505"/>
    </row>
    <row r="229" spans="2:15" s="148" customFormat="1">
      <c r="B229" s="149"/>
      <c r="G229" s="119"/>
      <c r="H229" s="119"/>
      <c r="I229" s="119"/>
      <c r="J229" s="119"/>
      <c r="K229" s="119"/>
      <c r="L229" s="119"/>
      <c r="M229" s="119"/>
      <c r="N229" s="119"/>
      <c r="O229" s="505"/>
    </row>
    <row r="230" spans="2:15" s="148" customFormat="1">
      <c r="B230" s="149"/>
      <c r="G230" s="119"/>
      <c r="H230" s="119"/>
      <c r="I230" s="119"/>
      <c r="J230" s="119"/>
      <c r="K230" s="119"/>
      <c r="L230" s="119"/>
      <c r="M230" s="119"/>
      <c r="N230" s="119"/>
      <c r="O230" s="505"/>
    </row>
    <row r="231" spans="2:15" s="148" customFormat="1">
      <c r="B231" s="149"/>
      <c r="G231" s="119"/>
      <c r="H231" s="119"/>
      <c r="I231" s="119"/>
      <c r="J231" s="119"/>
      <c r="K231" s="119"/>
      <c r="L231" s="119"/>
      <c r="M231" s="119"/>
      <c r="N231" s="119"/>
      <c r="O231" s="505"/>
    </row>
    <row r="232" spans="2:15" s="148" customFormat="1">
      <c r="B232" s="149"/>
      <c r="G232" s="119"/>
      <c r="H232" s="119"/>
      <c r="I232" s="119"/>
      <c r="J232" s="119"/>
      <c r="K232" s="119"/>
      <c r="L232" s="119"/>
      <c r="M232" s="119"/>
      <c r="N232" s="119"/>
      <c r="O232" s="505"/>
    </row>
    <row r="233" spans="2:15" s="148" customFormat="1">
      <c r="B233" s="149"/>
      <c r="G233" s="119"/>
      <c r="H233" s="119"/>
      <c r="I233" s="119"/>
      <c r="J233" s="119"/>
      <c r="K233" s="119"/>
      <c r="L233" s="119"/>
      <c r="M233" s="119"/>
      <c r="N233" s="119"/>
      <c r="O233" s="505"/>
    </row>
    <row r="234" spans="2:15" s="148" customFormat="1">
      <c r="B234" s="149"/>
      <c r="G234" s="119"/>
      <c r="H234" s="119"/>
      <c r="I234" s="119"/>
      <c r="J234" s="119"/>
      <c r="K234" s="119"/>
      <c r="L234" s="119"/>
      <c r="M234" s="119"/>
      <c r="N234" s="119"/>
      <c r="O234" s="505"/>
    </row>
    <row r="235" spans="2:15" s="148" customFormat="1">
      <c r="B235" s="149"/>
      <c r="G235" s="119"/>
      <c r="H235" s="119"/>
      <c r="I235" s="119"/>
      <c r="J235" s="119"/>
      <c r="K235" s="119"/>
      <c r="L235" s="119"/>
      <c r="M235" s="119"/>
      <c r="N235" s="119"/>
      <c r="O235" s="505"/>
    </row>
    <row r="236" spans="2:15" s="148" customFormat="1">
      <c r="B236" s="149"/>
      <c r="G236" s="119"/>
      <c r="H236" s="119"/>
      <c r="I236" s="119"/>
      <c r="J236" s="119"/>
      <c r="K236" s="119"/>
      <c r="L236" s="119"/>
      <c r="M236" s="119"/>
      <c r="N236" s="119"/>
      <c r="O236" s="505"/>
    </row>
    <row r="237" spans="2:15" s="148" customFormat="1">
      <c r="B237" s="149"/>
      <c r="G237" s="119"/>
      <c r="H237" s="119"/>
      <c r="I237" s="119"/>
      <c r="J237" s="119"/>
      <c r="K237" s="119"/>
      <c r="L237" s="119"/>
      <c r="M237" s="119"/>
      <c r="N237" s="119"/>
      <c r="O237" s="505"/>
    </row>
    <row r="238" spans="2:15" s="148" customFormat="1">
      <c r="B238" s="149"/>
      <c r="G238" s="119"/>
      <c r="H238" s="119"/>
      <c r="I238" s="119"/>
      <c r="J238" s="119"/>
      <c r="K238" s="119"/>
      <c r="L238" s="119"/>
      <c r="M238" s="119"/>
      <c r="N238" s="119"/>
      <c r="O238" s="505"/>
    </row>
    <row r="239" spans="2:15" s="148" customFormat="1">
      <c r="B239" s="149"/>
      <c r="G239" s="119"/>
      <c r="H239" s="119"/>
      <c r="I239" s="119"/>
      <c r="J239" s="119"/>
      <c r="K239" s="119"/>
      <c r="L239" s="119"/>
      <c r="M239" s="119"/>
      <c r="N239" s="119"/>
      <c r="O239" s="505"/>
    </row>
    <row r="240" spans="2:15" s="148" customFormat="1">
      <c r="B240" s="149"/>
      <c r="G240" s="119"/>
      <c r="H240" s="119"/>
      <c r="I240" s="119"/>
      <c r="J240" s="119"/>
      <c r="K240" s="119"/>
      <c r="L240" s="119"/>
      <c r="M240" s="119"/>
      <c r="N240" s="119"/>
      <c r="O240" s="505"/>
    </row>
    <row r="241" spans="2:15" s="148" customFormat="1">
      <c r="B241" s="149"/>
      <c r="G241" s="119"/>
      <c r="H241" s="119"/>
      <c r="I241" s="119"/>
      <c r="J241" s="119"/>
      <c r="K241" s="119"/>
      <c r="L241" s="119"/>
      <c r="M241" s="119"/>
      <c r="N241" s="119"/>
      <c r="O241" s="505"/>
    </row>
    <row r="242" spans="2:15" s="148" customFormat="1">
      <c r="B242" s="149"/>
      <c r="G242" s="119"/>
      <c r="H242" s="119"/>
      <c r="I242" s="119"/>
      <c r="J242" s="119"/>
      <c r="K242" s="119"/>
      <c r="L242" s="119"/>
      <c r="M242" s="119"/>
      <c r="N242" s="119"/>
      <c r="O242" s="505"/>
    </row>
    <row r="243" spans="2:15" s="148" customFormat="1">
      <c r="B243" s="149"/>
      <c r="G243" s="119"/>
      <c r="H243" s="119"/>
      <c r="I243" s="119"/>
      <c r="J243" s="119"/>
      <c r="K243" s="119"/>
      <c r="L243" s="119"/>
      <c r="M243" s="119"/>
      <c r="N243" s="119"/>
      <c r="O243" s="505"/>
    </row>
    <row r="244" spans="2:15" s="148" customFormat="1">
      <c r="B244" s="149"/>
      <c r="G244" s="119"/>
      <c r="H244" s="119"/>
      <c r="I244" s="119"/>
      <c r="J244" s="119"/>
      <c r="K244" s="119"/>
      <c r="L244" s="119"/>
      <c r="M244" s="119"/>
      <c r="N244" s="119"/>
      <c r="O244" s="505"/>
    </row>
    <row r="245" spans="2:15" s="148" customFormat="1">
      <c r="B245" s="149"/>
      <c r="G245" s="119"/>
      <c r="H245" s="119"/>
      <c r="I245" s="119"/>
      <c r="J245" s="119"/>
      <c r="K245" s="119"/>
      <c r="L245" s="119"/>
      <c r="M245" s="119"/>
      <c r="N245" s="119"/>
      <c r="O245" s="505"/>
    </row>
    <row r="246" spans="2:15" s="148" customFormat="1">
      <c r="B246" s="149"/>
      <c r="G246" s="119"/>
      <c r="H246" s="119"/>
      <c r="I246" s="119"/>
      <c r="J246" s="119"/>
      <c r="K246" s="119"/>
      <c r="L246" s="119"/>
      <c r="M246" s="119"/>
      <c r="N246" s="119"/>
      <c r="O246" s="505"/>
    </row>
    <row r="247" spans="2:15" s="148" customFormat="1">
      <c r="B247" s="149"/>
      <c r="G247" s="119"/>
      <c r="H247" s="119"/>
      <c r="I247" s="119"/>
      <c r="J247" s="119"/>
      <c r="K247" s="119"/>
      <c r="L247" s="119"/>
      <c r="M247" s="119"/>
      <c r="N247" s="119"/>
      <c r="O247" s="505"/>
    </row>
    <row r="248" spans="2:15" s="148" customFormat="1">
      <c r="B248" s="149"/>
      <c r="G248" s="119"/>
      <c r="H248" s="119"/>
      <c r="I248" s="119"/>
      <c r="J248" s="119"/>
      <c r="K248" s="119"/>
      <c r="L248" s="119"/>
      <c r="M248" s="119"/>
      <c r="N248" s="119"/>
      <c r="O248" s="505"/>
    </row>
    <row r="249" spans="2:15" s="148" customFormat="1">
      <c r="B249" s="149"/>
      <c r="G249" s="119"/>
      <c r="H249" s="119"/>
      <c r="I249" s="119"/>
      <c r="J249" s="119"/>
      <c r="K249" s="119"/>
      <c r="L249" s="119"/>
      <c r="M249" s="119"/>
      <c r="N249" s="119"/>
      <c r="O249" s="505"/>
    </row>
    <row r="250" spans="2:15" s="148" customFormat="1">
      <c r="B250" s="149"/>
      <c r="G250" s="119"/>
      <c r="H250" s="119"/>
      <c r="I250" s="119"/>
      <c r="J250" s="119"/>
      <c r="K250" s="119"/>
      <c r="L250" s="119"/>
      <c r="M250" s="119"/>
      <c r="N250" s="119"/>
      <c r="O250" s="505"/>
    </row>
    <row r="251" spans="2:15" s="148" customFormat="1">
      <c r="B251" s="149"/>
      <c r="G251" s="119"/>
      <c r="H251" s="119"/>
      <c r="I251" s="119"/>
      <c r="J251" s="119"/>
      <c r="K251" s="119"/>
      <c r="L251" s="119"/>
      <c r="M251" s="119"/>
      <c r="N251" s="119"/>
      <c r="O251" s="505"/>
    </row>
    <row r="252" spans="2:15" s="148" customFormat="1">
      <c r="B252" s="149"/>
      <c r="G252" s="119"/>
      <c r="H252" s="119"/>
      <c r="I252" s="119"/>
      <c r="J252" s="119"/>
      <c r="K252" s="119"/>
      <c r="L252" s="119"/>
      <c r="M252" s="119"/>
      <c r="N252" s="119"/>
      <c r="O252" s="505"/>
    </row>
    <row r="253" spans="2:15" s="148" customFormat="1">
      <c r="B253" s="149"/>
      <c r="G253" s="119"/>
      <c r="H253" s="119"/>
      <c r="I253" s="119"/>
      <c r="J253" s="119"/>
      <c r="K253" s="119"/>
      <c r="L253" s="119"/>
      <c r="M253" s="119"/>
      <c r="N253" s="119"/>
      <c r="O253" s="505"/>
    </row>
    <row r="254" spans="2:15" s="148" customFormat="1">
      <c r="B254" s="149"/>
      <c r="G254" s="119"/>
      <c r="H254" s="119"/>
      <c r="I254" s="119"/>
      <c r="J254" s="119"/>
      <c r="K254" s="119"/>
      <c r="L254" s="119"/>
      <c r="M254" s="119"/>
      <c r="N254" s="119"/>
      <c r="O254" s="505"/>
    </row>
    <row r="255" spans="2:15" s="148" customFormat="1">
      <c r="B255" s="149"/>
      <c r="G255" s="119"/>
      <c r="H255" s="119"/>
      <c r="I255" s="119"/>
      <c r="J255" s="119"/>
      <c r="K255" s="119"/>
      <c r="L255" s="119"/>
      <c r="M255" s="119"/>
      <c r="N255" s="119"/>
      <c r="O255" s="505"/>
    </row>
    <row r="256" spans="2:15" s="148" customFormat="1">
      <c r="B256" s="149"/>
      <c r="G256" s="119"/>
      <c r="H256" s="119"/>
      <c r="I256" s="119"/>
      <c r="J256" s="119"/>
      <c r="K256" s="119"/>
      <c r="L256" s="119"/>
      <c r="M256" s="119"/>
      <c r="N256" s="119"/>
      <c r="O256" s="505"/>
    </row>
    <row r="257" spans="2:15" s="148" customFormat="1">
      <c r="B257" s="149"/>
      <c r="G257" s="119"/>
      <c r="H257" s="119"/>
      <c r="I257" s="119"/>
      <c r="J257" s="119"/>
      <c r="K257" s="119"/>
      <c r="L257" s="119"/>
      <c r="M257" s="119"/>
      <c r="N257" s="119"/>
      <c r="O257" s="505"/>
    </row>
    <row r="258" spans="2:15" s="148" customFormat="1">
      <c r="B258" s="149"/>
      <c r="G258" s="119"/>
      <c r="H258" s="119"/>
      <c r="I258" s="119"/>
      <c r="J258" s="119"/>
      <c r="K258" s="119"/>
      <c r="L258" s="119"/>
      <c r="M258" s="119"/>
      <c r="N258" s="119"/>
      <c r="O258" s="505"/>
    </row>
    <row r="259" spans="2:15" s="148" customFormat="1">
      <c r="B259" s="149"/>
      <c r="G259" s="119"/>
      <c r="H259" s="119"/>
      <c r="I259" s="119"/>
      <c r="J259" s="119"/>
      <c r="K259" s="119"/>
      <c r="L259" s="119"/>
      <c r="M259" s="119"/>
      <c r="N259" s="119"/>
      <c r="O259" s="505"/>
    </row>
    <row r="260" spans="2:15" s="148" customFormat="1">
      <c r="B260" s="149"/>
      <c r="G260" s="119"/>
      <c r="H260" s="119"/>
      <c r="I260" s="119"/>
      <c r="J260" s="119"/>
      <c r="K260" s="119"/>
      <c r="L260" s="119"/>
      <c r="M260" s="119"/>
      <c r="N260" s="119"/>
      <c r="O260" s="505"/>
    </row>
    <row r="261" spans="2:15" s="148" customFormat="1">
      <c r="B261" s="149"/>
      <c r="G261" s="119"/>
      <c r="H261" s="119"/>
      <c r="I261" s="119"/>
      <c r="J261" s="119"/>
      <c r="K261" s="119"/>
      <c r="L261" s="119"/>
      <c r="M261" s="119"/>
      <c r="N261" s="119"/>
      <c r="O261" s="505"/>
    </row>
    <row r="262" spans="2:15" s="148" customFormat="1">
      <c r="B262" s="149"/>
      <c r="G262" s="119"/>
      <c r="H262" s="119"/>
      <c r="I262" s="119"/>
      <c r="J262" s="119"/>
      <c r="K262" s="119"/>
      <c r="L262" s="119"/>
      <c r="M262" s="119"/>
      <c r="N262" s="119"/>
      <c r="O262" s="505"/>
    </row>
    <row r="263" spans="2:15" s="148" customFormat="1">
      <c r="B263" s="149"/>
      <c r="G263" s="119"/>
      <c r="H263" s="119"/>
      <c r="I263" s="119"/>
      <c r="J263" s="119"/>
      <c r="K263" s="119"/>
      <c r="L263" s="119"/>
      <c r="M263" s="119"/>
      <c r="N263" s="119"/>
      <c r="O263" s="505"/>
    </row>
    <row r="264" spans="2:15" s="148" customFormat="1">
      <c r="B264" s="149"/>
      <c r="G264" s="119"/>
      <c r="H264" s="119"/>
      <c r="I264" s="119"/>
      <c r="J264" s="119"/>
      <c r="K264" s="119"/>
      <c r="L264" s="119"/>
      <c r="M264" s="119"/>
      <c r="N264" s="119"/>
      <c r="O264" s="505"/>
    </row>
    <row r="265" spans="2:15" s="148" customFormat="1">
      <c r="B265" s="149"/>
      <c r="G265" s="119"/>
      <c r="H265" s="119"/>
      <c r="I265" s="119"/>
      <c r="J265" s="119"/>
      <c r="K265" s="119"/>
      <c r="L265" s="119"/>
      <c r="M265" s="119"/>
      <c r="N265" s="119"/>
      <c r="O265" s="505"/>
    </row>
    <row r="266" spans="2:15" s="148" customFormat="1">
      <c r="B266" s="149"/>
      <c r="G266" s="119"/>
      <c r="H266" s="119"/>
      <c r="I266" s="119"/>
      <c r="J266" s="119"/>
      <c r="K266" s="119"/>
      <c r="L266" s="119"/>
      <c r="M266" s="119"/>
      <c r="N266" s="119"/>
      <c r="O266" s="505"/>
    </row>
    <row r="267" spans="2:15" s="148" customFormat="1">
      <c r="B267" s="149"/>
      <c r="G267" s="119"/>
      <c r="H267" s="119"/>
      <c r="I267" s="119"/>
      <c r="J267" s="119"/>
      <c r="K267" s="119"/>
      <c r="L267" s="119"/>
      <c r="M267" s="119"/>
      <c r="N267" s="119"/>
      <c r="O267" s="505"/>
    </row>
    <row r="268" spans="2:15" s="148" customFormat="1">
      <c r="B268" s="149"/>
      <c r="G268" s="119"/>
      <c r="H268" s="119"/>
      <c r="I268" s="119"/>
      <c r="J268" s="119"/>
      <c r="K268" s="119"/>
      <c r="L268" s="119"/>
      <c r="M268" s="119"/>
      <c r="N268" s="119"/>
      <c r="O268" s="505"/>
    </row>
    <row r="269" spans="2:15" s="148" customFormat="1">
      <c r="B269" s="149"/>
      <c r="G269" s="119"/>
      <c r="H269" s="119"/>
      <c r="I269" s="119"/>
      <c r="J269" s="119"/>
      <c r="K269" s="119"/>
      <c r="L269" s="119"/>
      <c r="M269" s="119"/>
      <c r="N269" s="119"/>
      <c r="O269" s="505"/>
    </row>
    <row r="270" spans="2:15" s="148" customFormat="1">
      <c r="B270" s="149"/>
      <c r="G270" s="119"/>
      <c r="H270" s="119"/>
      <c r="I270" s="119"/>
      <c r="J270" s="119"/>
      <c r="K270" s="119"/>
      <c r="L270" s="119"/>
      <c r="M270" s="119"/>
      <c r="N270" s="119"/>
      <c r="O270" s="505"/>
    </row>
    <row r="271" spans="2:15" s="148" customFormat="1">
      <c r="B271" s="149"/>
      <c r="G271" s="119"/>
      <c r="H271" s="119"/>
      <c r="I271" s="119"/>
      <c r="J271" s="119"/>
      <c r="K271" s="119"/>
      <c r="L271" s="119"/>
      <c r="M271" s="119"/>
      <c r="N271" s="119"/>
      <c r="O271" s="505"/>
    </row>
    <row r="272" spans="2:15" s="148" customFormat="1">
      <c r="B272" s="149"/>
      <c r="G272" s="119"/>
      <c r="H272" s="119"/>
      <c r="I272" s="119"/>
      <c r="J272" s="119"/>
      <c r="K272" s="119"/>
      <c r="L272" s="119"/>
      <c r="M272" s="119"/>
      <c r="N272" s="119"/>
      <c r="O272" s="505"/>
    </row>
    <row r="273" spans="2:15" s="148" customFormat="1">
      <c r="B273" s="149"/>
      <c r="G273" s="119"/>
      <c r="H273" s="119"/>
      <c r="I273" s="119"/>
      <c r="J273" s="119"/>
      <c r="K273" s="119"/>
      <c r="L273" s="119"/>
      <c r="M273" s="119"/>
      <c r="N273" s="119"/>
      <c r="O273" s="505"/>
    </row>
    <row r="274" spans="2:15" s="148" customFormat="1">
      <c r="B274" s="149"/>
      <c r="G274" s="119"/>
      <c r="H274" s="119"/>
      <c r="I274" s="119"/>
      <c r="J274" s="119"/>
      <c r="K274" s="119"/>
      <c r="L274" s="119"/>
      <c r="M274" s="119"/>
      <c r="N274" s="119"/>
      <c r="O274" s="505"/>
    </row>
    <row r="275" spans="2:15" s="148" customFormat="1">
      <c r="B275" s="149"/>
      <c r="G275" s="119"/>
      <c r="H275" s="119"/>
      <c r="I275" s="119"/>
      <c r="J275" s="119"/>
      <c r="K275" s="119"/>
      <c r="L275" s="119"/>
      <c r="M275" s="119"/>
      <c r="N275" s="119"/>
      <c r="O275" s="505"/>
    </row>
    <row r="276" spans="2:15" s="148" customFormat="1">
      <c r="B276" s="149"/>
      <c r="G276" s="119"/>
      <c r="H276" s="119"/>
      <c r="I276" s="119"/>
      <c r="J276" s="119"/>
      <c r="K276" s="119"/>
      <c r="L276" s="119"/>
      <c r="M276" s="119"/>
      <c r="N276" s="119"/>
      <c r="O276" s="505"/>
    </row>
    <row r="277" spans="2:15" s="148" customFormat="1">
      <c r="B277" s="149"/>
      <c r="G277" s="119"/>
      <c r="H277" s="119"/>
      <c r="I277" s="119"/>
      <c r="J277" s="119"/>
      <c r="K277" s="119"/>
      <c r="L277" s="119"/>
      <c r="M277" s="119"/>
      <c r="N277" s="119"/>
      <c r="O277" s="505"/>
    </row>
    <row r="278" spans="2:15" s="148" customFormat="1">
      <c r="B278" s="149"/>
      <c r="G278" s="119"/>
      <c r="H278" s="119"/>
      <c r="I278" s="119"/>
      <c r="J278" s="119"/>
      <c r="K278" s="119"/>
      <c r="L278" s="119"/>
      <c r="M278" s="119"/>
      <c r="N278" s="119"/>
      <c r="O278" s="505"/>
    </row>
    <row r="279" spans="2:15" s="148" customFormat="1">
      <c r="B279" s="149"/>
      <c r="G279" s="119"/>
      <c r="H279" s="119"/>
      <c r="I279" s="119"/>
      <c r="J279" s="119"/>
      <c r="K279" s="119"/>
      <c r="L279" s="119"/>
      <c r="M279" s="119"/>
      <c r="N279" s="119"/>
      <c r="O279" s="505"/>
    </row>
    <row r="280" spans="2:15" s="148" customFormat="1">
      <c r="B280" s="149"/>
      <c r="G280" s="119"/>
      <c r="H280" s="119"/>
      <c r="I280" s="119"/>
      <c r="J280" s="119"/>
      <c r="K280" s="119"/>
      <c r="L280" s="119"/>
      <c r="M280" s="119"/>
      <c r="N280" s="119"/>
      <c r="O280" s="505"/>
    </row>
    <row r="281" spans="2:15" s="148" customFormat="1">
      <c r="B281" s="149"/>
      <c r="G281" s="119"/>
      <c r="H281" s="119"/>
      <c r="I281" s="119"/>
      <c r="J281" s="119"/>
      <c r="K281" s="119"/>
      <c r="L281" s="119"/>
      <c r="M281" s="119"/>
      <c r="N281" s="119"/>
      <c r="O281" s="505"/>
    </row>
    <row r="282" spans="2:15" s="148" customFormat="1">
      <c r="B282" s="149"/>
      <c r="G282" s="119"/>
      <c r="H282" s="119"/>
      <c r="I282" s="119"/>
      <c r="J282" s="119"/>
      <c r="K282" s="119"/>
      <c r="L282" s="119"/>
      <c r="M282" s="119"/>
      <c r="N282" s="119"/>
      <c r="O282" s="505"/>
    </row>
    <row r="283" spans="2:15" s="148" customFormat="1">
      <c r="B283" s="149"/>
      <c r="G283" s="119"/>
      <c r="H283" s="119"/>
      <c r="I283" s="119"/>
      <c r="J283" s="119"/>
      <c r="K283" s="119"/>
      <c r="L283" s="119"/>
      <c r="M283" s="119"/>
      <c r="N283" s="119"/>
      <c r="O283" s="505"/>
    </row>
    <row r="284" spans="2:15" s="148" customFormat="1">
      <c r="B284" s="149"/>
      <c r="G284" s="119"/>
      <c r="H284" s="119"/>
      <c r="I284" s="119"/>
      <c r="J284" s="119"/>
      <c r="K284" s="119"/>
      <c r="L284" s="119"/>
      <c r="M284" s="119"/>
      <c r="N284" s="119"/>
      <c r="O284" s="505"/>
    </row>
    <row r="285" spans="2:15" s="148" customFormat="1">
      <c r="B285" s="149"/>
      <c r="G285" s="119"/>
      <c r="H285" s="119"/>
      <c r="I285" s="119"/>
      <c r="J285" s="119"/>
      <c r="K285" s="119"/>
      <c r="L285" s="119"/>
      <c r="M285" s="119"/>
      <c r="N285" s="119"/>
      <c r="O285" s="505"/>
    </row>
    <row r="286" spans="2:15" s="148" customFormat="1">
      <c r="B286" s="149"/>
      <c r="G286" s="119"/>
      <c r="H286" s="119"/>
      <c r="I286" s="119"/>
      <c r="J286" s="119"/>
      <c r="K286" s="119"/>
      <c r="L286" s="119"/>
      <c r="M286" s="119"/>
      <c r="N286" s="119"/>
      <c r="O286" s="505"/>
    </row>
    <row r="287" spans="2:15" s="148" customFormat="1">
      <c r="B287" s="149"/>
      <c r="G287" s="119"/>
      <c r="H287" s="119"/>
      <c r="I287" s="119"/>
      <c r="J287" s="119"/>
      <c r="K287" s="119"/>
      <c r="L287" s="119"/>
      <c r="M287" s="119"/>
      <c r="N287" s="119"/>
      <c r="O287" s="505"/>
    </row>
    <row r="288" spans="2:15" s="148" customFormat="1">
      <c r="B288" s="149"/>
      <c r="G288" s="119"/>
      <c r="H288" s="119"/>
      <c r="I288" s="119"/>
      <c r="J288" s="119"/>
      <c r="K288" s="119"/>
      <c r="L288" s="119"/>
      <c r="M288" s="119"/>
      <c r="N288" s="119"/>
      <c r="O288" s="505"/>
    </row>
    <row r="289" spans="2:15" s="148" customFormat="1">
      <c r="B289" s="149"/>
      <c r="G289" s="119"/>
      <c r="H289" s="119"/>
      <c r="I289" s="119"/>
      <c r="J289" s="119"/>
      <c r="K289" s="119"/>
      <c r="L289" s="119"/>
      <c r="M289" s="119"/>
      <c r="N289" s="119"/>
      <c r="O289" s="505"/>
    </row>
  </sheetData>
  <mergeCells count="92">
    <mergeCell ref="D117:G117"/>
    <mergeCell ref="D118:G118"/>
    <mergeCell ref="C111:G111"/>
    <mergeCell ref="D112:G112"/>
    <mergeCell ref="F113:G113"/>
    <mergeCell ref="F114:G114"/>
    <mergeCell ref="F115:G115"/>
    <mergeCell ref="F116:G116"/>
    <mergeCell ref="F106:G106"/>
    <mergeCell ref="D91:G91"/>
    <mergeCell ref="D92:G92"/>
    <mergeCell ref="C95:G95"/>
    <mergeCell ref="D96:G96"/>
    <mergeCell ref="D97:G97"/>
    <mergeCell ref="C100:G100"/>
    <mergeCell ref="D101:G101"/>
    <mergeCell ref="F102:G102"/>
    <mergeCell ref="F103:G103"/>
    <mergeCell ref="D104:G104"/>
    <mergeCell ref="F105:G105"/>
    <mergeCell ref="C90:G90"/>
    <mergeCell ref="F76:G76"/>
    <mergeCell ref="D77:G77"/>
    <mergeCell ref="D78:G78"/>
    <mergeCell ref="F79:G79"/>
    <mergeCell ref="F80:G80"/>
    <mergeCell ref="D81:G81"/>
    <mergeCell ref="F82:G82"/>
    <mergeCell ref="F83:G83"/>
    <mergeCell ref="F84:G84"/>
    <mergeCell ref="F85:G85"/>
    <mergeCell ref="B88:G88"/>
    <mergeCell ref="F75:G75"/>
    <mergeCell ref="D64:G64"/>
    <mergeCell ref="D65:G65"/>
    <mergeCell ref="D66:G66"/>
    <mergeCell ref="F67:G67"/>
    <mergeCell ref="F68:G68"/>
    <mergeCell ref="F69:G69"/>
    <mergeCell ref="F70:G70"/>
    <mergeCell ref="F71:G71"/>
    <mergeCell ref="D72:G72"/>
    <mergeCell ref="D73:G73"/>
    <mergeCell ref="F74:G74"/>
    <mergeCell ref="F63:G63"/>
    <mergeCell ref="F52:G52"/>
    <mergeCell ref="F53:G53"/>
    <mergeCell ref="F54:G54"/>
    <mergeCell ref="F55:G55"/>
    <mergeCell ref="F56:G56"/>
    <mergeCell ref="F57:G57"/>
    <mergeCell ref="F58:G58"/>
    <mergeCell ref="F59:G59"/>
    <mergeCell ref="D60:G60"/>
    <mergeCell ref="F61:G61"/>
    <mergeCell ref="F62:G62"/>
    <mergeCell ref="F51:G51"/>
    <mergeCell ref="F40:G40"/>
    <mergeCell ref="F41:G41"/>
    <mergeCell ref="D42:G42"/>
    <mergeCell ref="F43:G43"/>
    <mergeCell ref="F44:G44"/>
    <mergeCell ref="F45:G45"/>
    <mergeCell ref="F46:G46"/>
    <mergeCell ref="F47:G47"/>
    <mergeCell ref="F48:G48"/>
    <mergeCell ref="F49:G49"/>
    <mergeCell ref="F50:G50"/>
    <mergeCell ref="D39:G39"/>
    <mergeCell ref="D26:G26"/>
    <mergeCell ref="D27:G27"/>
    <mergeCell ref="F28:G28"/>
    <mergeCell ref="F29:G29"/>
    <mergeCell ref="F30:G30"/>
    <mergeCell ref="D31:G31"/>
    <mergeCell ref="D32:G32"/>
    <mergeCell ref="D33:G33"/>
    <mergeCell ref="D34:G34"/>
    <mergeCell ref="D35:G35"/>
    <mergeCell ref="C38:G38"/>
    <mergeCell ref="D25:G25"/>
    <mergeCell ref="B1:N1"/>
    <mergeCell ref="B4:G5"/>
    <mergeCell ref="H4:N5"/>
    <mergeCell ref="B7:G7"/>
    <mergeCell ref="B8:G8"/>
    <mergeCell ref="C9:G9"/>
    <mergeCell ref="D10:G10"/>
    <mergeCell ref="F11:G11"/>
    <mergeCell ref="F12:G12"/>
    <mergeCell ref="F19:G19"/>
    <mergeCell ref="F24:G24"/>
  </mergeCells>
  <printOptions horizontalCentered="1"/>
  <pageMargins left="0.59055118110236227" right="0.62992125984251968" top="0.39370078740157483" bottom="0.39370078740157483" header="0.19685039370078741" footer="0.19685039370078741"/>
  <pageSetup paperSize="9" scale="59" fitToHeight="0" orientation="landscape" r:id="rId1"/>
  <headerFooter alignWithMargins="0">
    <oddFooter>&amp;C&amp;"Garamond,Corsivo"&amp;P / &amp;N</oddFooter>
  </headerFooter>
  <rowBreaks count="2" manualBreakCount="2">
    <brk id="36" min="1" max="13" man="1"/>
    <brk id="88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B957-867A-40DA-A81F-2FD62B366BD3}">
  <sheetPr>
    <tabColor rgb="FF92D050"/>
    <pageSetUpPr fitToPage="1"/>
  </sheetPr>
  <dimension ref="A1:O289"/>
  <sheetViews>
    <sheetView showGridLines="0" view="pageBreakPreview" zoomScale="84" zoomScaleNormal="100" zoomScaleSheetLayoutView="84" workbookViewId="0">
      <pane xSplit="7" ySplit="8" topLeftCell="H92" activePane="bottomRight" state="frozen"/>
      <selection activeCell="C95" sqref="C95:G95"/>
      <selection pane="topRight" activeCell="C95" sqref="C95:G95"/>
      <selection pane="bottomLeft" activeCell="C95" sqref="C95:G95"/>
      <selection pane="bottomRight" activeCell="I7" sqref="I7"/>
    </sheetView>
  </sheetViews>
  <sheetFormatPr defaultColWidth="10.42578125" defaultRowHeight="15"/>
  <cols>
    <col min="1" max="1" width="10.42578125" style="119"/>
    <col min="2" max="2" width="4" style="148" customWidth="1"/>
    <col min="3" max="3" width="4.5703125" style="148" customWidth="1"/>
    <col min="4" max="4" width="2.5703125" style="148" customWidth="1"/>
    <col min="5" max="6" width="4" style="148" customWidth="1"/>
    <col min="7" max="7" width="59.5703125" style="119" customWidth="1"/>
    <col min="8" max="12" width="23.140625" style="119" customWidth="1"/>
    <col min="13" max="13" width="19.7109375" style="119" customWidth="1"/>
    <col min="14" max="14" width="15.85546875" style="119" bestFit="1" customWidth="1"/>
    <col min="15" max="16384" width="10.42578125" style="119"/>
  </cols>
  <sheetData>
    <row r="1" spans="1:15" s="107" customFormat="1" ht="36.75" customHeight="1">
      <c r="B1" s="567" t="s">
        <v>1799</v>
      </c>
      <c r="C1" s="567" t="s">
        <v>1799</v>
      </c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108"/>
    </row>
    <row r="2" spans="1:15" s="107" customFormat="1">
      <c r="B2" s="109"/>
      <c r="C2" s="109"/>
      <c r="D2" s="109"/>
      <c r="E2" s="109"/>
      <c r="F2" s="109"/>
      <c r="G2" s="109"/>
    </row>
    <row r="3" spans="1:15" s="107" customFormat="1" ht="15.75" thickBot="1">
      <c r="B3" s="109"/>
      <c r="C3" s="109"/>
      <c r="D3" s="109"/>
      <c r="E3" s="109"/>
      <c r="F3" s="109"/>
      <c r="G3" s="109"/>
    </row>
    <row r="4" spans="1:15" s="110" customFormat="1">
      <c r="B4" s="568" t="s">
        <v>3573</v>
      </c>
      <c r="C4" s="569"/>
      <c r="D4" s="569"/>
      <c r="E4" s="569"/>
      <c r="F4" s="569"/>
      <c r="G4" s="583"/>
      <c r="H4" s="585" t="s">
        <v>5670</v>
      </c>
      <c r="I4" s="586"/>
      <c r="J4" s="586"/>
      <c r="K4" s="586"/>
      <c r="L4" s="586"/>
      <c r="M4" s="586"/>
      <c r="N4" s="587"/>
    </row>
    <row r="5" spans="1:15" s="110" customFormat="1" ht="15.75" thickBot="1">
      <c r="B5" s="570"/>
      <c r="C5" s="571"/>
      <c r="D5" s="571"/>
      <c r="E5" s="571"/>
      <c r="F5" s="571"/>
      <c r="G5" s="584"/>
      <c r="H5" s="588"/>
      <c r="I5" s="589"/>
      <c r="J5" s="589"/>
      <c r="K5" s="589"/>
      <c r="L5" s="589"/>
      <c r="M5" s="589"/>
      <c r="N5" s="590"/>
    </row>
    <row r="6" spans="1:15" ht="15" customHeight="1" thickBot="1">
      <c r="B6" s="120"/>
      <c r="C6" s="120"/>
      <c r="D6" s="120"/>
      <c r="E6" s="120"/>
      <c r="F6" s="120"/>
      <c r="G6" s="120"/>
      <c r="H6" s="121"/>
    </row>
    <row r="7" spans="1:15" ht="18">
      <c r="B7" s="577" t="s">
        <v>5671</v>
      </c>
      <c r="C7" s="578"/>
      <c r="D7" s="578"/>
      <c r="E7" s="578"/>
      <c r="F7" s="578"/>
      <c r="G7" s="579"/>
      <c r="H7" s="407" t="s">
        <v>5318</v>
      </c>
      <c r="I7" s="407" t="s">
        <v>5316</v>
      </c>
      <c r="J7" s="407" t="s">
        <v>4346</v>
      </c>
      <c r="K7" s="407" t="s">
        <v>4346</v>
      </c>
      <c r="L7" s="407" t="s">
        <v>4346</v>
      </c>
      <c r="M7" s="126" t="str">
        <f>CONCATENATE("ABWEICHUNG ",  I8, " / ", L8)</f>
        <v>ABWEICHUNG 2018 / 2021</v>
      </c>
      <c r="N7" s="127"/>
    </row>
    <row r="8" spans="1:15" ht="22.5" customHeight="1">
      <c r="B8" s="580" t="s">
        <v>5672</v>
      </c>
      <c r="C8" s="581"/>
      <c r="D8" s="581"/>
      <c r="E8" s="581"/>
      <c r="F8" s="581"/>
      <c r="G8" s="582"/>
      <c r="H8" s="131">
        <f>IF('CE statale pluri'!H8=0,"",'CE statale pluri'!H8)</f>
        <v>2017</v>
      </c>
      <c r="I8" s="131">
        <f>IF('CE statale pluri'!I8=0,"",'CE statale pluri'!I8)</f>
        <v>2018</v>
      </c>
      <c r="J8" s="131">
        <f>IF('CE statale pluri'!J8=0,"",'CE statale pluri'!J8)</f>
        <v>2019</v>
      </c>
      <c r="K8" s="131">
        <f>IF('CE statale pluri'!K8=0,"",'CE statale pluri'!K8)</f>
        <v>2020</v>
      </c>
      <c r="L8" s="131">
        <f>IF('CE statale pluri'!L8=0,"",'CE statale pluri'!L8)</f>
        <v>2021</v>
      </c>
      <c r="M8" s="132" t="s">
        <v>3408</v>
      </c>
      <c r="N8" s="133" t="s">
        <v>3661</v>
      </c>
    </row>
    <row r="9" spans="1:15" s="134" customFormat="1">
      <c r="A9" s="332"/>
      <c r="B9" s="333" t="s">
        <v>3669</v>
      </c>
      <c r="C9" s="565" t="s">
        <v>1801</v>
      </c>
      <c r="D9" s="565"/>
      <c r="E9" s="565"/>
      <c r="F9" s="565"/>
      <c r="G9" s="566"/>
      <c r="H9" s="334" t="str">
        <f>IF('CE statale pluri'!H9=0,"",'CE statale pluri'!H9)</f>
        <v/>
      </c>
      <c r="I9" s="334" t="str">
        <f>IF('CE statale pluri'!I9=0,"",'CE statale pluri'!I9)</f>
        <v/>
      </c>
      <c r="J9" s="334" t="str">
        <f>IF('CE statale pluri'!J9=0,"",'CE statale pluri'!J9)</f>
        <v/>
      </c>
      <c r="K9" s="334" t="str">
        <f>IF('CE statale pluri'!K9=0,"",'CE statale pluri'!K9)</f>
        <v/>
      </c>
      <c r="L9" s="334" t="str">
        <f>IF('CE statale pluri'!L9=0,"",'CE statale pluri'!L9)</f>
        <v/>
      </c>
      <c r="M9" s="335" t="str">
        <f>IF('CE statale pluri'!M9=0,"",'CE statale pluri'!M9)</f>
        <v/>
      </c>
      <c r="N9" s="506" t="str">
        <f>IF('CE statale pluri'!N9=0,"",'CE statale pluri'!N9)</f>
        <v/>
      </c>
    </row>
    <row r="10" spans="1:15" s="134" customFormat="1">
      <c r="A10" s="332"/>
      <c r="B10" s="338"/>
      <c r="C10" s="339" t="s">
        <v>3326</v>
      </c>
      <c r="D10" s="558" t="s">
        <v>1803</v>
      </c>
      <c r="E10" s="558"/>
      <c r="F10" s="558"/>
      <c r="G10" s="559"/>
      <c r="H10" s="340">
        <f>IF('CE statale pluri'!H10=0,"",'CE statale pluri'!H10)</f>
        <v>1168431630.0799999</v>
      </c>
      <c r="I10" s="340">
        <f>IF('CE statale pluri'!I10=0,"",'CE statale pluri'!I10)</f>
        <v>1198827415.0800002</v>
      </c>
      <c r="J10" s="340">
        <f>IF('CE statale pluri'!J10=0,"",'CE statale pluri'!J10)</f>
        <v>1210243076</v>
      </c>
      <c r="K10" s="340">
        <f>IF('CE statale pluri'!K10=0,"",'CE statale pluri'!K10)</f>
        <v>1222524335</v>
      </c>
      <c r="L10" s="340">
        <f>IF('CE statale pluri'!L10=0,"",'CE statale pluri'!L10)</f>
        <v>1210555265</v>
      </c>
      <c r="M10" s="341">
        <f>IF('CE statale pluri'!M10=0,"",'CE statale pluri'!M10)</f>
        <v>11727849.919999838</v>
      </c>
      <c r="N10" s="507">
        <f>IF('CE statale pluri'!N10=0,"",'CE statale pluri'!N10)</f>
        <v>9.7827675380757085E-3</v>
      </c>
    </row>
    <row r="11" spans="1:15" s="110" customFormat="1" ht="30" customHeight="1">
      <c r="A11" s="332" t="s">
        <v>597</v>
      </c>
      <c r="B11" s="344"/>
      <c r="C11" s="345"/>
      <c r="D11" s="346"/>
      <c r="E11" s="345" t="s">
        <v>3328</v>
      </c>
      <c r="F11" s="563" t="s">
        <v>2802</v>
      </c>
      <c r="G11" s="564"/>
      <c r="H11" s="348">
        <f>IF('CE statale pluri'!H11=0,"",'CE statale pluri'!H11)</f>
        <v>1146199116.51</v>
      </c>
      <c r="I11" s="348">
        <f>IF('CE statale pluri'!I11=0,"",'CE statale pluri'!I11)</f>
        <v>1176378361.6000001</v>
      </c>
      <c r="J11" s="348">
        <f>IF('CE statale pluri'!J11=0,"",'CE statale pluri'!J11)</f>
        <v>1187754008</v>
      </c>
      <c r="K11" s="348">
        <f>IF('CE statale pluri'!K11=0,"",'CE statale pluri'!K11)</f>
        <v>1200001034</v>
      </c>
      <c r="L11" s="348">
        <f>IF('CE statale pluri'!L11=0,"",'CE statale pluri'!L11)</f>
        <v>1188079265</v>
      </c>
      <c r="M11" s="349">
        <f>IF('CE statale pluri'!M11=0,"",'CE statale pluri'!M11)</f>
        <v>11700903.399999857</v>
      </c>
      <c r="N11" s="508">
        <f>IF('CE statale pluri'!N11=0,"",'CE statale pluri'!N11)</f>
        <v>9.9465476261271744E-3</v>
      </c>
    </row>
    <row r="12" spans="1:15" s="110" customFormat="1">
      <c r="A12" s="332"/>
      <c r="B12" s="344"/>
      <c r="C12" s="345"/>
      <c r="D12" s="346"/>
      <c r="E12" s="345" t="s">
        <v>3330</v>
      </c>
      <c r="F12" s="563" t="s">
        <v>2803</v>
      </c>
      <c r="G12" s="564"/>
      <c r="H12" s="348">
        <f>IF('CE statale pluri'!H12=0,"",'CE statale pluri'!H12)</f>
        <v>22232513.57</v>
      </c>
      <c r="I12" s="348">
        <f>IF('CE statale pluri'!I12=0,"",'CE statale pluri'!I12)</f>
        <v>22309100</v>
      </c>
      <c r="J12" s="348">
        <f>IF('CE statale pluri'!J12=0,"",'CE statale pluri'!J12)</f>
        <v>22226000</v>
      </c>
      <c r="K12" s="348">
        <f>IF('CE statale pluri'!K12=0,"",'CE statale pluri'!K12)</f>
        <v>22226000</v>
      </c>
      <c r="L12" s="348">
        <f>IF('CE statale pluri'!L12=0,"",'CE statale pluri'!L12)</f>
        <v>22226000</v>
      </c>
      <c r="M12" s="349">
        <f>IF('CE statale pluri'!M12=0,"",'CE statale pluri'!M12)</f>
        <v>-83100</v>
      </c>
      <c r="N12" s="508">
        <f>IF('CE statale pluri'!N12=0,"",'CE statale pluri'!N12)</f>
        <v>-3.7249373574012399E-3</v>
      </c>
    </row>
    <row r="13" spans="1:15" s="135" customFormat="1" ht="30" customHeight="1">
      <c r="A13" s="332" t="s">
        <v>3332</v>
      </c>
      <c r="B13" s="352"/>
      <c r="C13" s="353"/>
      <c r="D13" s="354"/>
      <c r="E13" s="353"/>
      <c r="F13" s="355" t="s">
        <v>3326</v>
      </c>
      <c r="G13" s="359" t="s">
        <v>2804</v>
      </c>
      <c r="H13" s="509" t="str">
        <f>IF('CE statale pluri'!H13=0,"",'CE statale pluri'!H13)</f>
        <v/>
      </c>
      <c r="I13" s="509" t="str">
        <f>IF('CE statale pluri'!I13=0,"",'CE statale pluri'!I13)</f>
        <v/>
      </c>
      <c r="J13" s="509" t="str">
        <f>IF('CE statale pluri'!J13=0,"",'CE statale pluri'!J13)</f>
        <v/>
      </c>
      <c r="K13" s="509" t="str">
        <f>IF('CE statale pluri'!K13=0,"",'CE statale pluri'!K13)</f>
        <v/>
      </c>
      <c r="L13" s="509" t="str">
        <f>IF('CE statale pluri'!L13=0,"",'CE statale pluri'!L13)</f>
        <v/>
      </c>
      <c r="M13" s="509" t="str">
        <f>IF('CE statale pluri'!M13=0,"",'CE statale pluri'!M13)</f>
        <v/>
      </c>
      <c r="N13" s="508" t="str">
        <f>IF('CE statale pluri'!N13=0,"",'CE statale pluri'!N13)</f>
        <v xml:space="preserve">-    </v>
      </c>
    </row>
    <row r="14" spans="1:15" s="135" customFormat="1" ht="30" customHeight="1">
      <c r="A14" s="357" t="s">
        <v>3334</v>
      </c>
      <c r="B14" s="352"/>
      <c r="C14" s="353"/>
      <c r="D14" s="354"/>
      <c r="E14" s="353"/>
      <c r="F14" s="355" t="s">
        <v>3335</v>
      </c>
      <c r="G14" s="359" t="s">
        <v>2805</v>
      </c>
      <c r="H14" s="509" t="str">
        <f>IF('CE statale pluri'!H14=0,"",'CE statale pluri'!H14)</f>
        <v/>
      </c>
      <c r="I14" s="509" t="str">
        <f>IF('CE statale pluri'!I14=0,"",'CE statale pluri'!I14)</f>
        <v/>
      </c>
      <c r="J14" s="509" t="str">
        <f>IF('CE statale pluri'!J14=0,"",'CE statale pluri'!J14)</f>
        <v/>
      </c>
      <c r="K14" s="509" t="str">
        <f>IF('CE statale pluri'!K14=0,"",'CE statale pluri'!K14)</f>
        <v/>
      </c>
      <c r="L14" s="509" t="str">
        <f>IF('CE statale pluri'!L14=0,"",'CE statale pluri'!L14)</f>
        <v/>
      </c>
      <c r="M14" s="509" t="str">
        <f>IF('CE statale pluri'!M14=0,"",'CE statale pluri'!M14)</f>
        <v/>
      </c>
      <c r="N14" s="508" t="str">
        <f>IF('CE statale pluri'!N14=0,"",'CE statale pluri'!N14)</f>
        <v xml:space="preserve">-    </v>
      </c>
    </row>
    <row r="15" spans="1:15" s="135" customFormat="1" ht="30" customHeight="1">
      <c r="A15" s="332" t="s">
        <v>3337</v>
      </c>
      <c r="B15" s="352"/>
      <c r="C15" s="353"/>
      <c r="D15" s="354"/>
      <c r="E15" s="353"/>
      <c r="F15" s="355" t="s">
        <v>3338</v>
      </c>
      <c r="G15" s="359" t="s">
        <v>2806</v>
      </c>
      <c r="H15" s="509">
        <f>IF('CE statale pluri'!H15=0,"",'CE statale pluri'!H15)</f>
        <v>22232513.57</v>
      </c>
      <c r="I15" s="509">
        <f>IF('CE statale pluri'!I15=0,"",'CE statale pluri'!I15)</f>
        <v>22301000</v>
      </c>
      <c r="J15" s="509">
        <f>IF('CE statale pluri'!J15=0,"",'CE statale pluri'!J15)</f>
        <v>22226000</v>
      </c>
      <c r="K15" s="509">
        <f>IF('CE statale pluri'!K15=0,"",'CE statale pluri'!K15)</f>
        <v>22226000</v>
      </c>
      <c r="L15" s="509">
        <f>IF('CE statale pluri'!L15=0,"",'CE statale pluri'!L15)</f>
        <v>22226000</v>
      </c>
      <c r="M15" s="509">
        <f>IF('CE statale pluri'!M15=0,"",'CE statale pluri'!M15)</f>
        <v>-75000</v>
      </c>
      <c r="N15" s="508">
        <f>IF('CE statale pluri'!N15=0,"",'CE statale pluri'!N15)</f>
        <v>-3.3630778888839065E-3</v>
      </c>
    </row>
    <row r="16" spans="1:15" s="135" customFormat="1" ht="30" customHeight="1">
      <c r="A16" s="357" t="s">
        <v>3340</v>
      </c>
      <c r="B16" s="352"/>
      <c r="C16" s="353"/>
      <c r="D16" s="354"/>
      <c r="E16" s="353"/>
      <c r="F16" s="355" t="s">
        <v>3341</v>
      </c>
      <c r="G16" s="359" t="s">
        <v>2807</v>
      </c>
      <c r="H16" s="509" t="str">
        <f>IF('CE statale pluri'!H16=0,"",'CE statale pluri'!H16)</f>
        <v/>
      </c>
      <c r="I16" s="509" t="str">
        <f>IF('CE statale pluri'!I16=0,"",'CE statale pluri'!I16)</f>
        <v/>
      </c>
      <c r="J16" s="509" t="str">
        <f>IF('CE statale pluri'!J16=0,"",'CE statale pluri'!J16)</f>
        <v/>
      </c>
      <c r="K16" s="509" t="str">
        <f>IF('CE statale pluri'!K16=0,"",'CE statale pluri'!K16)</f>
        <v/>
      </c>
      <c r="L16" s="509" t="str">
        <f>IF('CE statale pluri'!L16=0,"",'CE statale pluri'!L16)</f>
        <v/>
      </c>
      <c r="M16" s="509" t="str">
        <f>IF('CE statale pluri'!M16=0,"",'CE statale pluri'!M16)</f>
        <v/>
      </c>
      <c r="N16" s="508" t="str">
        <f>IF('CE statale pluri'!N16=0,"",'CE statale pluri'!N16)</f>
        <v xml:space="preserve">-    </v>
      </c>
    </row>
    <row r="17" spans="1:14" s="135" customFormat="1" ht="30" customHeight="1">
      <c r="A17" s="332" t="s">
        <v>4081</v>
      </c>
      <c r="B17" s="352"/>
      <c r="C17" s="353"/>
      <c r="D17" s="354"/>
      <c r="E17" s="353"/>
      <c r="F17" s="355" t="s">
        <v>4082</v>
      </c>
      <c r="G17" s="359" t="s">
        <v>2808</v>
      </c>
      <c r="H17" s="509" t="str">
        <f>IF('CE statale pluri'!H17=0,"",'CE statale pluri'!H17)</f>
        <v/>
      </c>
      <c r="I17" s="509" t="str">
        <f>IF('CE statale pluri'!I17=0,"",'CE statale pluri'!I17)</f>
        <v/>
      </c>
      <c r="J17" s="509" t="str">
        <f>IF('CE statale pluri'!J17=0,"",'CE statale pluri'!J17)</f>
        <v/>
      </c>
      <c r="K17" s="509" t="str">
        <f>IF('CE statale pluri'!K17=0,"",'CE statale pluri'!K17)</f>
        <v/>
      </c>
      <c r="L17" s="509" t="str">
        <f>IF('CE statale pluri'!L17=0,"",'CE statale pluri'!L17)</f>
        <v/>
      </c>
      <c r="M17" s="509" t="str">
        <f>IF('CE statale pluri'!M17=0,"",'CE statale pluri'!M17)</f>
        <v/>
      </c>
      <c r="N17" s="511" t="str">
        <f>IF('CE statale pluri'!N17=0,"",'CE statale pluri'!N17)</f>
        <v xml:space="preserve">-    </v>
      </c>
    </row>
    <row r="18" spans="1:14" s="135" customFormat="1">
      <c r="A18" s="357" t="s">
        <v>4084</v>
      </c>
      <c r="B18" s="352"/>
      <c r="C18" s="353"/>
      <c r="D18" s="354"/>
      <c r="E18" s="353"/>
      <c r="F18" s="355" t="s">
        <v>4085</v>
      </c>
      <c r="G18" s="359" t="s">
        <v>4247</v>
      </c>
      <c r="H18" s="509" t="str">
        <f>IF('CE statale pluri'!H18=0,"",'CE statale pluri'!H18)</f>
        <v/>
      </c>
      <c r="I18" s="509">
        <f>IF('CE statale pluri'!I18=0,"",'CE statale pluri'!I18)</f>
        <v>8100</v>
      </c>
      <c r="J18" s="509" t="str">
        <f>IF('CE statale pluri'!J18=0,"",'CE statale pluri'!J18)</f>
        <v/>
      </c>
      <c r="K18" s="509" t="str">
        <f>IF('CE statale pluri'!K18=0,"",'CE statale pluri'!K18)</f>
        <v/>
      </c>
      <c r="L18" s="509" t="str">
        <f>IF('CE statale pluri'!L18=0,"",'CE statale pluri'!L18)</f>
        <v/>
      </c>
      <c r="M18" s="509">
        <f>IF('CE statale pluri'!M18=0,"",'CE statale pluri'!M18)</f>
        <v>-8100</v>
      </c>
      <c r="N18" s="508">
        <f>IF('CE statale pluri'!N18=0,"",'CE statale pluri'!N18)</f>
        <v>-1</v>
      </c>
    </row>
    <row r="19" spans="1:14" s="110" customFormat="1">
      <c r="A19" s="332"/>
      <c r="B19" s="344"/>
      <c r="C19" s="345"/>
      <c r="D19" s="346"/>
      <c r="E19" s="345" t="s">
        <v>4087</v>
      </c>
      <c r="F19" s="563" t="s">
        <v>2809</v>
      </c>
      <c r="G19" s="564"/>
      <c r="H19" s="348" t="str">
        <f>IF('CE statale pluri'!H19=0,"",'CE statale pluri'!H19)</f>
        <v/>
      </c>
      <c r="I19" s="348">
        <f>IF('CE statale pluri'!I19=0,"",'CE statale pluri'!I19)</f>
        <v>139953.47999999998</v>
      </c>
      <c r="J19" s="348">
        <f>IF('CE statale pluri'!J19=0,"",'CE statale pluri'!J19)</f>
        <v>263068</v>
      </c>
      <c r="K19" s="348">
        <f>IF('CE statale pluri'!K19=0,"",'CE statale pluri'!K19)</f>
        <v>297301</v>
      </c>
      <c r="L19" s="348">
        <f>IF('CE statale pluri'!L19=0,"",'CE statale pluri'!L19)</f>
        <v>250000</v>
      </c>
      <c r="M19" s="349">
        <f>IF('CE statale pluri'!M19=0,"",'CE statale pluri'!M19)</f>
        <v>110046.52000000002</v>
      </c>
      <c r="N19" s="508">
        <f>IF('CE statale pluri'!N19=0,"",'CE statale pluri'!N19)</f>
        <v>0.78630785029425521</v>
      </c>
    </row>
    <row r="20" spans="1:14" s="110" customFormat="1">
      <c r="A20" s="332" t="s">
        <v>4089</v>
      </c>
      <c r="B20" s="344"/>
      <c r="C20" s="345"/>
      <c r="D20" s="346"/>
      <c r="E20" s="346"/>
      <c r="F20" s="361" t="s">
        <v>3326</v>
      </c>
      <c r="G20" s="359" t="s">
        <v>2810</v>
      </c>
      <c r="H20" s="509" t="str">
        <f>IF('CE statale pluri'!H20=0,"",'CE statale pluri'!H20)</f>
        <v/>
      </c>
      <c r="I20" s="509" t="str">
        <f>IF('CE statale pluri'!I20=0,"",'CE statale pluri'!I20)</f>
        <v/>
      </c>
      <c r="J20" s="509" t="str">
        <f>IF('CE statale pluri'!J20=0,"",'CE statale pluri'!J20)</f>
        <v/>
      </c>
      <c r="K20" s="509" t="str">
        <f>IF('CE statale pluri'!K20=0,"",'CE statale pluri'!K20)</f>
        <v/>
      </c>
      <c r="L20" s="509" t="str">
        <f>IF('CE statale pluri'!L20=0,"",'CE statale pluri'!L20)</f>
        <v/>
      </c>
      <c r="M20" s="509" t="str">
        <f>IF('CE statale pluri'!M20=0,"",'CE statale pluri'!M20)</f>
        <v/>
      </c>
      <c r="N20" s="512" t="str">
        <f>IF('CE statale pluri'!N20=0,"",'CE statale pluri'!N20)</f>
        <v xml:space="preserve">-    </v>
      </c>
    </row>
    <row r="21" spans="1:14" s="110" customFormat="1">
      <c r="A21" s="332" t="s">
        <v>4029</v>
      </c>
      <c r="B21" s="344"/>
      <c r="C21" s="345"/>
      <c r="D21" s="346"/>
      <c r="E21" s="346"/>
      <c r="F21" s="361" t="s">
        <v>3335</v>
      </c>
      <c r="G21" s="359" t="s">
        <v>2811</v>
      </c>
      <c r="H21" s="509" t="str">
        <f>IF('CE statale pluri'!H21=0,"",'CE statale pluri'!H21)</f>
        <v/>
      </c>
      <c r="I21" s="509">
        <f>IF('CE statale pluri'!I21=0,"",'CE statale pluri'!I21)</f>
        <v>47301.3</v>
      </c>
      <c r="J21" s="509">
        <f>IF('CE statale pluri'!J21=0,"",'CE statale pluri'!J21)</f>
        <v>63068</v>
      </c>
      <c r="K21" s="509">
        <f>IF('CE statale pluri'!K21=0,"",'CE statale pluri'!K21)</f>
        <v>47301</v>
      </c>
      <c r="L21" s="509" t="str">
        <f>IF('CE statale pluri'!L21=0,"",'CE statale pluri'!L21)</f>
        <v/>
      </c>
      <c r="M21" s="509">
        <f>IF('CE statale pluri'!M21=0,"",'CE statale pluri'!M21)</f>
        <v>-47301.3</v>
      </c>
      <c r="N21" s="512">
        <f>IF('CE statale pluri'!N21=0,"",'CE statale pluri'!N21)</f>
        <v>-1</v>
      </c>
    </row>
    <row r="22" spans="1:14" s="110" customFormat="1">
      <c r="A22" s="332" t="s">
        <v>3523</v>
      </c>
      <c r="B22" s="344"/>
      <c r="C22" s="345"/>
      <c r="D22" s="346"/>
      <c r="E22" s="346"/>
      <c r="F22" s="361" t="s">
        <v>3338</v>
      </c>
      <c r="G22" s="359" t="s">
        <v>2812</v>
      </c>
      <c r="H22" s="509" t="str">
        <f>IF('CE statale pluri'!H22=0,"",'CE statale pluri'!H22)</f>
        <v/>
      </c>
      <c r="I22" s="509">
        <f>IF('CE statale pluri'!I22=0,"",'CE statale pluri'!I22)</f>
        <v>92652.18</v>
      </c>
      <c r="J22" s="509">
        <f>IF('CE statale pluri'!J22=0,"",'CE statale pluri'!J22)</f>
        <v>200000</v>
      </c>
      <c r="K22" s="509">
        <f>IF('CE statale pluri'!K22=0,"",'CE statale pluri'!K22)</f>
        <v>250000</v>
      </c>
      <c r="L22" s="509">
        <f>IF('CE statale pluri'!L22=0,"",'CE statale pluri'!L22)</f>
        <v>250000</v>
      </c>
      <c r="M22" s="509">
        <f>IF('CE statale pluri'!M22=0,"",'CE statale pluri'!M22)</f>
        <v>157347.82</v>
      </c>
      <c r="N22" s="512">
        <f>IF('CE statale pluri'!N22=0,"",'CE statale pluri'!N22)</f>
        <v>1.6982635486828266</v>
      </c>
    </row>
    <row r="23" spans="1:14" s="110" customFormat="1">
      <c r="A23" s="332" t="s">
        <v>4038</v>
      </c>
      <c r="B23" s="344"/>
      <c r="C23" s="345"/>
      <c r="D23" s="346"/>
      <c r="E23" s="346"/>
      <c r="F23" s="361" t="s">
        <v>3341</v>
      </c>
      <c r="G23" s="359" t="s">
        <v>2813</v>
      </c>
      <c r="H23" s="509" t="str">
        <f>IF('CE statale pluri'!H23=0,"",'CE statale pluri'!H23)</f>
        <v/>
      </c>
      <c r="I23" s="509" t="str">
        <f>IF('CE statale pluri'!I23=0,"",'CE statale pluri'!I23)</f>
        <v/>
      </c>
      <c r="J23" s="509" t="str">
        <f>IF('CE statale pluri'!J23=0,"",'CE statale pluri'!J23)</f>
        <v/>
      </c>
      <c r="K23" s="509" t="str">
        <f>IF('CE statale pluri'!K23=0,"",'CE statale pluri'!K23)</f>
        <v/>
      </c>
      <c r="L23" s="509" t="str">
        <f>IF('CE statale pluri'!L23=0,"",'CE statale pluri'!L23)</f>
        <v/>
      </c>
      <c r="M23" s="509" t="str">
        <f>IF('CE statale pluri'!M23=0,"",'CE statale pluri'!M23)</f>
        <v/>
      </c>
      <c r="N23" s="512" t="str">
        <f>IF('CE statale pluri'!N23=0,"",'CE statale pluri'!N23)</f>
        <v xml:space="preserve">-    </v>
      </c>
    </row>
    <row r="24" spans="1:14" s="110" customFormat="1">
      <c r="A24" s="332" t="s">
        <v>4094</v>
      </c>
      <c r="B24" s="344"/>
      <c r="C24" s="345"/>
      <c r="D24" s="346"/>
      <c r="E24" s="345" t="s">
        <v>4095</v>
      </c>
      <c r="F24" s="563" t="s">
        <v>2814</v>
      </c>
      <c r="G24" s="564"/>
      <c r="H24" s="348" t="str">
        <f>IF('CE statale pluri'!H24=0,"",'CE statale pluri'!H24)</f>
        <v/>
      </c>
      <c r="I24" s="348" t="str">
        <f>IF('CE statale pluri'!I24=0,"",'CE statale pluri'!I24)</f>
        <v/>
      </c>
      <c r="J24" s="348" t="str">
        <f>IF('CE statale pluri'!J24=0,"",'CE statale pluri'!J24)</f>
        <v/>
      </c>
      <c r="K24" s="348" t="str">
        <f>IF('CE statale pluri'!K24=0,"",'CE statale pluri'!K24)</f>
        <v/>
      </c>
      <c r="L24" s="348" t="str">
        <f>IF('CE statale pluri'!L24=0,"",'CE statale pluri'!L24)</f>
        <v/>
      </c>
      <c r="M24" s="349" t="str">
        <f>IF('CE statale pluri'!M24=0,"",'CE statale pluri'!M24)</f>
        <v/>
      </c>
      <c r="N24" s="508" t="str">
        <f>IF('CE statale pluri'!N24=0,"",'CE statale pluri'!N24)</f>
        <v xml:space="preserve">-    </v>
      </c>
    </row>
    <row r="25" spans="1:14" s="134" customFormat="1" ht="30" customHeight="1">
      <c r="A25" s="332" t="s">
        <v>4097</v>
      </c>
      <c r="B25" s="363"/>
      <c r="C25" s="339" t="s">
        <v>3335</v>
      </c>
      <c r="D25" s="558" t="s">
        <v>2815</v>
      </c>
      <c r="E25" s="558"/>
      <c r="F25" s="558"/>
      <c r="G25" s="559"/>
      <c r="H25" s="340">
        <f>IF('CE statale pluri'!H25=0,"",'CE statale pluri'!H25)</f>
        <v>-118883.43</v>
      </c>
      <c r="I25" s="340" t="str">
        <f>IF('CE statale pluri'!I25=0,"",'CE statale pluri'!I25)</f>
        <v/>
      </c>
      <c r="J25" s="340" t="str">
        <f>IF('CE statale pluri'!J25=0,"",'CE statale pluri'!J25)</f>
        <v/>
      </c>
      <c r="K25" s="340" t="str">
        <f>IF('CE statale pluri'!K25=0,"",'CE statale pluri'!K25)</f>
        <v/>
      </c>
      <c r="L25" s="340" t="str">
        <f>IF('CE statale pluri'!L25=0,"",'CE statale pluri'!L25)</f>
        <v/>
      </c>
      <c r="M25" s="341" t="str">
        <f>IF('CE statale pluri'!M25=0,"",'CE statale pluri'!M25)</f>
        <v/>
      </c>
      <c r="N25" s="507" t="str">
        <f>IF('CE statale pluri'!N25=0,"",'CE statale pluri'!N25)</f>
        <v xml:space="preserve">-    </v>
      </c>
    </row>
    <row r="26" spans="1:14" s="134" customFormat="1" ht="30" customHeight="1">
      <c r="A26" s="332" t="s">
        <v>4097</v>
      </c>
      <c r="B26" s="363"/>
      <c r="C26" s="339" t="s">
        <v>3338</v>
      </c>
      <c r="D26" s="558" t="s">
        <v>2816</v>
      </c>
      <c r="E26" s="558"/>
      <c r="F26" s="558"/>
      <c r="G26" s="559"/>
      <c r="H26" s="340">
        <f>IF('CE statale pluri'!H26=0,"",'CE statale pluri'!H26)</f>
        <v>15674.8</v>
      </c>
      <c r="I26" s="340" t="str">
        <f>IF('CE statale pluri'!I26=0,"",'CE statale pluri'!I26)</f>
        <v/>
      </c>
      <c r="J26" s="340" t="str">
        <f>IF('CE statale pluri'!J26=0,"",'CE statale pluri'!J26)</f>
        <v/>
      </c>
      <c r="K26" s="340" t="str">
        <f>IF('CE statale pluri'!K26=0,"",'CE statale pluri'!K26)</f>
        <v/>
      </c>
      <c r="L26" s="340" t="str">
        <f>IF('CE statale pluri'!L26=0,"",'CE statale pluri'!L26)</f>
        <v/>
      </c>
      <c r="M26" s="341" t="str">
        <f>IF('CE statale pluri'!M26=0,"",'CE statale pluri'!M26)</f>
        <v/>
      </c>
      <c r="N26" s="507" t="str">
        <f>IF('CE statale pluri'!N26=0,"",'CE statale pluri'!N26)</f>
        <v xml:space="preserve">-    </v>
      </c>
    </row>
    <row r="27" spans="1:14" s="134" customFormat="1" ht="30" customHeight="1">
      <c r="A27" s="332"/>
      <c r="B27" s="338"/>
      <c r="C27" s="339" t="s">
        <v>3341</v>
      </c>
      <c r="D27" s="558" t="s">
        <v>2817</v>
      </c>
      <c r="E27" s="558"/>
      <c r="F27" s="558"/>
      <c r="G27" s="559"/>
      <c r="H27" s="340">
        <f>IF('CE statale pluri'!H27=0,"",'CE statale pluri'!H27)</f>
        <v>59363718.579999998</v>
      </c>
      <c r="I27" s="340">
        <f>IF('CE statale pluri'!I27=0,"",'CE statale pluri'!I27)</f>
        <v>62018297</v>
      </c>
      <c r="J27" s="340">
        <f>IF('CE statale pluri'!J27=0,"",'CE statale pluri'!J27)</f>
        <v>61462900</v>
      </c>
      <c r="K27" s="340">
        <f>IF('CE statale pluri'!K27=0,"",'CE statale pluri'!K27)</f>
        <v>61558100</v>
      </c>
      <c r="L27" s="340">
        <f>IF('CE statale pluri'!L27=0,"",'CE statale pluri'!L27)</f>
        <v>61558100</v>
      </c>
      <c r="M27" s="341">
        <f>IF('CE statale pluri'!M27=0,"",'CE statale pluri'!M27)</f>
        <v>-460197</v>
      </c>
      <c r="N27" s="507">
        <f>IF('CE statale pluri'!N27=0,"",'CE statale pluri'!N27)</f>
        <v>-7.4203424192702356E-3</v>
      </c>
    </row>
    <row r="28" spans="1:14" s="110" customFormat="1" ht="30" customHeight="1">
      <c r="A28" s="332" t="s">
        <v>4101</v>
      </c>
      <c r="B28" s="344"/>
      <c r="C28" s="345"/>
      <c r="D28" s="346"/>
      <c r="E28" s="345" t="s">
        <v>3328</v>
      </c>
      <c r="F28" s="563" t="s">
        <v>2818</v>
      </c>
      <c r="G28" s="564"/>
      <c r="H28" s="348">
        <f>IF('CE statale pluri'!H28=0,"",'CE statale pluri'!H28)</f>
        <v>40876767.829999998</v>
      </c>
      <c r="I28" s="348">
        <f>IF('CE statale pluri'!I28=0,"",'CE statale pluri'!I28)</f>
        <v>44036697</v>
      </c>
      <c r="J28" s="348">
        <f>IF('CE statale pluri'!J28=0,"",'CE statale pluri'!J28)</f>
        <v>43371300</v>
      </c>
      <c r="K28" s="348">
        <f>IF('CE statale pluri'!K28=0,"",'CE statale pluri'!K28)</f>
        <v>43466500</v>
      </c>
      <c r="L28" s="348">
        <f>IF('CE statale pluri'!L28=0,"",'CE statale pluri'!L28)</f>
        <v>43466500</v>
      </c>
      <c r="M28" s="349">
        <f>IF('CE statale pluri'!M28=0,"",'CE statale pluri'!M28)</f>
        <v>-570197</v>
      </c>
      <c r="N28" s="508">
        <f>IF('CE statale pluri'!N28=0,"",'CE statale pluri'!N28)</f>
        <v>-1.2948223614500425E-2</v>
      </c>
    </row>
    <row r="29" spans="1:14" s="110" customFormat="1">
      <c r="A29" s="332" t="s">
        <v>4103</v>
      </c>
      <c r="B29" s="344"/>
      <c r="C29" s="345"/>
      <c r="D29" s="346"/>
      <c r="E29" s="345" t="s">
        <v>3330</v>
      </c>
      <c r="F29" s="563" t="s">
        <v>2819</v>
      </c>
      <c r="G29" s="564"/>
      <c r="H29" s="348">
        <f>IF('CE statale pluri'!H29=0,"",'CE statale pluri'!H29)</f>
        <v>3163207.81</v>
      </c>
      <c r="I29" s="348">
        <f>IF('CE statale pluri'!I29=0,"",'CE statale pluri'!I29)</f>
        <v>3015000</v>
      </c>
      <c r="J29" s="348">
        <f>IF('CE statale pluri'!J29=0,"",'CE statale pluri'!J29)</f>
        <v>3125000</v>
      </c>
      <c r="K29" s="348">
        <f>IF('CE statale pluri'!K29=0,"",'CE statale pluri'!K29)</f>
        <v>3125000</v>
      </c>
      <c r="L29" s="348">
        <f>IF('CE statale pluri'!L29=0,"",'CE statale pluri'!L29)</f>
        <v>3125000</v>
      </c>
      <c r="M29" s="349">
        <f>IF('CE statale pluri'!M29=0,"",'CE statale pluri'!M29)</f>
        <v>110000</v>
      </c>
      <c r="N29" s="508">
        <f>IF('CE statale pluri'!N29=0,"",'CE statale pluri'!N29)</f>
        <v>3.6484245439469321E-2</v>
      </c>
    </row>
    <row r="30" spans="1:14" s="110" customFormat="1">
      <c r="A30" s="332" t="s">
        <v>4105</v>
      </c>
      <c r="B30" s="344"/>
      <c r="C30" s="345"/>
      <c r="D30" s="346"/>
      <c r="E30" s="345" t="s">
        <v>4087</v>
      </c>
      <c r="F30" s="563" t="s">
        <v>2820</v>
      </c>
      <c r="G30" s="564"/>
      <c r="H30" s="348">
        <f>IF('CE statale pluri'!H30=0,"",'CE statale pluri'!H30)</f>
        <v>15323742.939999998</v>
      </c>
      <c r="I30" s="348">
        <f>IF('CE statale pluri'!I30=0,"",'CE statale pluri'!I30)</f>
        <v>14966600</v>
      </c>
      <c r="J30" s="348">
        <f>IF('CE statale pluri'!J30=0,"",'CE statale pluri'!J30)</f>
        <v>14966600</v>
      </c>
      <c r="K30" s="348">
        <f>IF('CE statale pluri'!K30=0,"",'CE statale pluri'!K30)</f>
        <v>14966600</v>
      </c>
      <c r="L30" s="348">
        <f>IF('CE statale pluri'!L30=0,"",'CE statale pluri'!L30)</f>
        <v>14966600</v>
      </c>
      <c r="M30" s="349" t="str">
        <f>IF('CE statale pluri'!M30=0,"",'CE statale pluri'!M30)</f>
        <v/>
      </c>
      <c r="N30" s="508" t="str">
        <f>IF('CE statale pluri'!N30=0,"",'CE statale pluri'!N30)</f>
        <v/>
      </c>
    </row>
    <row r="31" spans="1:14" s="134" customFormat="1">
      <c r="A31" s="332" t="s">
        <v>4107</v>
      </c>
      <c r="B31" s="363"/>
      <c r="C31" s="339" t="s">
        <v>4082</v>
      </c>
      <c r="D31" s="558" t="s">
        <v>2821</v>
      </c>
      <c r="E31" s="558"/>
      <c r="F31" s="558"/>
      <c r="G31" s="559"/>
      <c r="H31" s="340">
        <f>IF('CE statale pluri'!H31=0,"",'CE statale pluri'!H31)</f>
        <v>20130820.759999998</v>
      </c>
      <c r="I31" s="340">
        <f>IF('CE statale pluri'!I31=0,"",'CE statale pluri'!I31)</f>
        <v>21169459.5</v>
      </c>
      <c r="J31" s="340">
        <f>IF('CE statale pluri'!J31=0,"",'CE statale pluri'!J31)</f>
        <v>17914000</v>
      </c>
      <c r="K31" s="340">
        <f>IF('CE statale pluri'!K31=0,"",'CE statale pluri'!K31)</f>
        <v>17914000</v>
      </c>
      <c r="L31" s="340">
        <f>IF('CE statale pluri'!L31=0,"",'CE statale pluri'!L31)</f>
        <v>17914000</v>
      </c>
      <c r="M31" s="341">
        <f>IF('CE statale pluri'!M31=0,"",'CE statale pluri'!M31)</f>
        <v>-3255459.5</v>
      </c>
      <c r="N31" s="507">
        <f>IF('CE statale pluri'!N31=0,"",'CE statale pluri'!N31)</f>
        <v>-0.15378094561176681</v>
      </c>
    </row>
    <row r="32" spans="1:14" s="134" customFormat="1">
      <c r="A32" s="332" t="s">
        <v>4109</v>
      </c>
      <c r="B32" s="363"/>
      <c r="C32" s="339" t="s">
        <v>4085</v>
      </c>
      <c r="D32" s="558" t="s">
        <v>2066</v>
      </c>
      <c r="E32" s="558"/>
      <c r="F32" s="558"/>
      <c r="G32" s="559"/>
      <c r="H32" s="340">
        <f>IF('CE statale pluri'!H32=0,"",'CE statale pluri'!H32)</f>
        <v>19521475.669999998</v>
      </c>
      <c r="I32" s="340">
        <f>IF('CE statale pluri'!I32=0,"",'CE statale pluri'!I32)</f>
        <v>20800000</v>
      </c>
      <c r="J32" s="340">
        <f>IF('CE statale pluri'!J32=0,"",'CE statale pluri'!J32)</f>
        <v>20800000</v>
      </c>
      <c r="K32" s="340">
        <f>IF('CE statale pluri'!K32=0,"",'CE statale pluri'!K32)</f>
        <v>21300000</v>
      </c>
      <c r="L32" s="340">
        <f>IF('CE statale pluri'!L32=0,"",'CE statale pluri'!L32)</f>
        <v>21300000</v>
      </c>
      <c r="M32" s="341">
        <f>IF('CE statale pluri'!M32=0,"",'CE statale pluri'!M32)</f>
        <v>500000</v>
      </c>
      <c r="N32" s="507">
        <f>IF('CE statale pluri'!N32=0,"",'CE statale pluri'!N32)</f>
        <v>2.403846153846154E-2</v>
      </c>
    </row>
    <row r="33" spans="1:14" s="134" customFormat="1">
      <c r="A33" s="332" t="s">
        <v>4111</v>
      </c>
      <c r="B33" s="363"/>
      <c r="C33" s="339" t="s">
        <v>4112</v>
      </c>
      <c r="D33" s="558" t="s">
        <v>2067</v>
      </c>
      <c r="E33" s="558"/>
      <c r="F33" s="558"/>
      <c r="G33" s="559"/>
      <c r="H33" s="340">
        <f>IF('CE statale pluri'!H33=0,"",'CE statale pluri'!H33)</f>
        <v>22660231.780000001</v>
      </c>
      <c r="I33" s="340">
        <f>IF('CE statale pluri'!I33=0,"",'CE statale pluri'!I33)</f>
        <v>22660200</v>
      </c>
      <c r="J33" s="340">
        <f>IF('CE statale pluri'!J33=0,"",'CE statale pluri'!J33)</f>
        <v>22660200</v>
      </c>
      <c r="K33" s="340">
        <f>IF('CE statale pluri'!K33=0,"",'CE statale pluri'!K33)</f>
        <v>22660200</v>
      </c>
      <c r="L33" s="340">
        <f>IF('CE statale pluri'!L33=0,"",'CE statale pluri'!L33)</f>
        <v>22660200</v>
      </c>
      <c r="M33" s="341" t="str">
        <f>IF('CE statale pluri'!M33=0,"",'CE statale pluri'!M33)</f>
        <v/>
      </c>
      <c r="N33" s="507" t="str">
        <f>IF('CE statale pluri'!N33=0,"",'CE statale pluri'!N33)</f>
        <v/>
      </c>
    </row>
    <row r="34" spans="1:14" s="134" customFormat="1" ht="30" customHeight="1">
      <c r="A34" s="332" t="s">
        <v>4114</v>
      </c>
      <c r="B34" s="363"/>
      <c r="C34" s="339" t="s">
        <v>4115</v>
      </c>
      <c r="D34" s="558" t="s">
        <v>2068</v>
      </c>
      <c r="E34" s="558"/>
      <c r="F34" s="558"/>
      <c r="G34" s="559"/>
      <c r="H34" s="340">
        <f>IF('CE statale pluri'!H34=0,"",'CE statale pluri'!H34)</f>
        <v>14602.27</v>
      </c>
      <c r="I34" s="340" t="str">
        <f>IF('CE statale pluri'!I34=0,"",'CE statale pluri'!I34)</f>
        <v/>
      </c>
      <c r="J34" s="340" t="str">
        <f>IF('CE statale pluri'!J34=0,"",'CE statale pluri'!J34)</f>
        <v/>
      </c>
      <c r="K34" s="340" t="str">
        <f>IF('CE statale pluri'!K34=0,"",'CE statale pluri'!K34)</f>
        <v/>
      </c>
      <c r="L34" s="340" t="str">
        <f>IF('CE statale pluri'!L34=0,"",'CE statale pluri'!L34)</f>
        <v/>
      </c>
      <c r="M34" s="341" t="str">
        <f>IF('CE statale pluri'!M34=0,"",'CE statale pluri'!M34)</f>
        <v/>
      </c>
      <c r="N34" s="507" t="str">
        <f>IF('CE statale pluri'!N34=0,"",'CE statale pluri'!N34)</f>
        <v xml:space="preserve">-    </v>
      </c>
    </row>
    <row r="35" spans="1:14" s="134" customFormat="1">
      <c r="A35" s="332" t="s">
        <v>4117</v>
      </c>
      <c r="B35" s="363"/>
      <c r="C35" s="339" t="s">
        <v>4118</v>
      </c>
      <c r="D35" s="558" t="s">
        <v>2069</v>
      </c>
      <c r="E35" s="558"/>
      <c r="F35" s="558"/>
      <c r="G35" s="559"/>
      <c r="H35" s="340">
        <f>IF('CE statale pluri'!H35=0,"",'CE statale pluri'!H35)</f>
        <v>4362532.24</v>
      </c>
      <c r="I35" s="340">
        <f>IF('CE statale pluri'!I35=0,"",'CE statale pluri'!I35)</f>
        <v>4439520</v>
      </c>
      <c r="J35" s="340">
        <f>IF('CE statale pluri'!J35=0,"",'CE statale pluri'!J35)</f>
        <v>5840000</v>
      </c>
      <c r="K35" s="340">
        <f>IF('CE statale pluri'!K35=0,"",'CE statale pluri'!K35)</f>
        <v>5840000</v>
      </c>
      <c r="L35" s="340">
        <f>IF('CE statale pluri'!L35=0,"",'CE statale pluri'!L35)</f>
        <v>5840000</v>
      </c>
      <c r="M35" s="341">
        <f>IF('CE statale pluri'!M35=0,"",'CE statale pluri'!M35)</f>
        <v>1400480</v>
      </c>
      <c r="N35" s="507">
        <f>IF('CE statale pluri'!N35=0,"",'CE statale pluri'!N35)</f>
        <v>0.31545752693984935</v>
      </c>
    </row>
    <row r="36" spans="1:14" s="134" customFormat="1">
      <c r="A36" s="332"/>
      <c r="B36" s="364"/>
      <c r="C36" s="365" t="s">
        <v>2070</v>
      </c>
      <c r="D36" s="365"/>
      <c r="E36" s="365"/>
      <c r="F36" s="365"/>
      <c r="G36" s="366"/>
      <c r="H36" s="367">
        <f>IF('CE statale pluri'!H36=0,"",'CE statale pluri'!H36)</f>
        <v>1294381802.7499998</v>
      </c>
      <c r="I36" s="367">
        <f>IF('CE statale pluri'!I36=0,"",'CE statale pluri'!I36)</f>
        <v>1329914891.5800002</v>
      </c>
      <c r="J36" s="367">
        <f>IF('CE statale pluri'!J36=0,"",'CE statale pluri'!J36)</f>
        <v>1338920176</v>
      </c>
      <c r="K36" s="367">
        <f>IF('CE statale pluri'!K36=0,"",'CE statale pluri'!K36)</f>
        <v>1351796635</v>
      </c>
      <c r="L36" s="367">
        <f>IF('CE statale pluri'!L36=0,"",'CE statale pluri'!L36)</f>
        <v>1339827565</v>
      </c>
      <c r="M36" s="368">
        <f>IF('CE statale pluri'!M36=0,"",'CE statale pluri'!M36)</f>
        <v>9912673.4199998379</v>
      </c>
      <c r="N36" s="513">
        <f>IF('CE statale pluri'!N36=0,"",'CE statale pluri'!N36)</f>
        <v>7.4536148762295047E-3</v>
      </c>
    </row>
    <row r="37" spans="1:14" s="110" customFormat="1">
      <c r="A37" s="332"/>
      <c r="B37" s="371"/>
      <c r="C37" s="345"/>
      <c r="D37" s="346"/>
      <c r="E37" s="346"/>
      <c r="F37" s="346"/>
      <c r="G37" s="347"/>
      <c r="H37" s="348" t="str">
        <f>IF('CE statale pluri'!H37=0,"",'CE statale pluri'!H37)</f>
        <v/>
      </c>
      <c r="I37" s="348" t="str">
        <f>IF('CE statale pluri'!I37=0,"",'CE statale pluri'!I37)</f>
        <v/>
      </c>
      <c r="J37" s="348" t="str">
        <f>IF('CE statale pluri'!J37=0,"",'CE statale pluri'!J37)</f>
        <v/>
      </c>
      <c r="K37" s="348" t="str">
        <f>IF('CE statale pluri'!K37=0,"",'CE statale pluri'!K37)</f>
        <v/>
      </c>
      <c r="L37" s="348" t="str">
        <f>IF('CE statale pluri'!L37=0,"",'CE statale pluri'!L37)</f>
        <v/>
      </c>
      <c r="M37" s="349" t="str">
        <f>IF('CE statale pluri'!M37=0,"",'CE statale pluri'!M37)</f>
        <v/>
      </c>
      <c r="N37" s="508" t="str">
        <f>IF('CE statale pluri'!N37=0,"",'CE statale pluri'!N37)</f>
        <v/>
      </c>
    </row>
    <row r="38" spans="1:14" s="134" customFormat="1">
      <c r="A38" s="332"/>
      <c r="B38" s="338" t="s">
        <v>2571</v>
      </c>
      <c r="C38" s="565" t="s">
        <v>2613</v>
      </c>
      <c r="D38" s="565"/>
      <c r="E38" s="565"/>
      <c r="F38" s="565"/>
      <c r="G38" s="566"/>
      <c r="H38" s="340" t="str">
        <f>IF('CE statale pluri'!H38=0,"",'CE statale pluri'!H38)</f>
        <v/>
      </c>
      <c r="I38" s="340" t="str">
        <f>IF('CE statale pluri'!I38=0,"",'CE statale pluri'!I38)</f>
        <v/>
      </c>
      <c r="J38" s="340" t="str">
        <f>IF('CE statale pluri'!J38=0,"",'CE statale pluri'!J38)</f>
        <v/>
      </c>
      <c r="K38" s="340" t="str">
        <f>IF('CE statale pluri'!K38=0,"",'CE statale pluri'!K38)</f>
        <v/>
      </c>
      <c r="L38" s="340" t="str">
        <f>IF('CE statale pluri'!L38=0,"",'CE statale pluri'!L38)</f>
        <v/>
      </c>
      <c r="M38" s="341" t="str">
        <f>IF('CE statale pluri'!M38=0,"",'CE statale pluri'!M38)</f>
        <v/>
      </c>
      <c r="N38" s="507" t="str">
        <f>IF('CE statale pluri'!N38=0,"",'CE statale pluri'!N38)</f>
        <v/>
      </c>
    </row>
    <row r="39" spans="1:14" s="134" customFormat="1">
      <c r="A39" s="332"/>
      <c r="B39" s="363"/>
      <c r="C39" s="339" t="s">
        <v>3326</v>
      </c>
      <c r="D39" s="558" t="s">
        <v>2615</v>
      </c>
      <c r="E39" s="558"/>
      <c r="F39" s="558"/>
      <c r="G39" s="559"/>
      <c r="H39" s="340">
        <f>IF('CE statale pluri'!H39=0,"",'CE statale pluri'!H39)</f>
        <v>181513214.5</v>
      </c>
      <c r="I39" s="340">
        <f>IF('CE statale pluri'!I39=0,"",'CE statale pluri'!I39)</f>
        <v>192696000</v>
      </c>
      <c r="J39" s="340">
        <f>IF('CE statale pluri'!J39=0,"",'CE statale pluri'!J39)</f>
        <v>201627726</v>
      </c>
      <c r="K39" s="340">
        <f>IF('CE statale pluri'!K39=0,"",'CE statale pluri'!K39)</f>
        <v>206927265</v>
      </c>
      <c r="L39" s="340">
        <f>IF('CE statale pluri'!L39=0,"",'CE statale pluri'!L39)</f>
        <v>202366195</v>
      </c>
      <c r="M39" s="341">
        <f>IF('CE statale pluri'!M39=0,"",'CE statale pluri'!M39)</f>
        <v>9670195</v>
      </c>
      <c r="N39" s="507">
        <f>IF('CE statale pluri'!N39=0,"",'CE statale pluri'!N39)</f>
        <v>5.0183683107070207E-2</v>
      </c>
    </row>
    <row r="40" spans="1:14" s="110" customFormat="1">
      <c r="A40" s="332" t="s">
        <v>2954</v>
      </c>
      <c r="B40" s="344"/>
      <c r="C40" s="345"/>
      <c r="D40" s="346"/>
      <c r="E40" s="345" t="s">
        <v>3328</v>
      </c>
      <c r="F40" s="563" t="s">
        <v>2071</v>
      </c>
      <c r="G40" s="564"/>
      <c r="H40" s="348">
        <f>IF('CE statale pluri'!H40=0,"",'CE statale pluri'!H40)</f>
        <v>163704982.88999999</v>
      </c>
      <c r="I40" s="348">
        <f>IF('CE statale pluri'!I40=0,"",'CE statale pluri'!I40)</f>
        <v>174394000</v>
      </c>
      <c r="J40" s="348">
        <f>IF('CE statale pluri'!J40=0,"",'CE statale pluri'!J40)</f>
        <v>182784726</v>
      </c>
      <c r="K40" s="348">
        <f>IF('CE statale pluri'!K40=0,"",'CE statale pluri'!K40)</f>
        <v>187520265</v>
      </c>
      <c r="L40" s="348">
        <f>IF('CE statale pluri'!L40=0,"",'CE statale pluri'!L40)</f>
        <v>182959195</v>
      </c>
      <c r="M40" s="349">
        <f>IF('CE statale pluri'!M40=0,"",'CE statale pluri'!M40)</f>
        <v>8565195</v>
      </c>
      <c r="N40" s="508">
        <f>IF('CE statale pluri'!N40=0,"",'CE statale pluri'!N40)</f>
        <v>4.9114046354805783E-2</v>
      </c>
    </row>
    <row r="41" spans="1:14" s="110" customFormat="1">
      <c r="A41" s="332" t="s">
        <v>3595</v>
      </c>
      <c r="B41" s="344"/>
      <c r="C41" s="345"/>
      <c r="D41" s="346"/>
      <c r="E41" s="345" t="s">
        <v>3330</v>
      </c>
      <c r="F41" s="563" t="s">
        <v>2072</v>
      </c>
      <c r="G41" s="564"/>
      <c r="H41" s="348">
        <f>IF('CE statale pluri'!H41=0,"",'CE statale pluri'!H41)</f>
        <v>17808231.609999999</v>
      </c>
      <c r="I41" s="348">
        <f>IF('CE statale pluri'!I41=0,"",'CE statale pluri'!I41)</f>
        <v>18302000</v>
      </c>
      <c r="J41" s="348">
        <f>IF('CE statale pluri'!J41=0,"",'CE statale pluri'!J41)</f>
        <v>18843000</v>
      </c>
      <c r="K41" s="348">
        <f>IF('CE statale pluri'!K41=0,"",'CE statale pluri'!K41)</f>
        <v>19407000</v>
      </c>
      <c r="L41" s="348">
        <f>IF('CE statale pluri'!L41=0,"",'CE statale pluri'!L41)</f>
        <v>19407000</v>
      </c>
      <c r="M41" s="349">
        <f>IF('CE statale pluri'!M41=0,"",'CE statale pluri'!M41)</f>
        <v>1105000</v>
      </c>
      <c r="N41" s="508">
        <f>IF('CE statale pluri'!N41=0,"",'CE statale pluri'!N41)</f>
        <v>6.037591520052453E-2</v>
      </c>
    </row>
    <row r="42" spans="1:14" s="134" customFormat="1">
      <c r="A42" s="332"/>
      <c r="B42" s="363"/>
      <c r="C42" s="339" t="s">
        <v>3335</v>
      </c>
      <c r="D42" s="558" t="s">
        <v>2073</v>
      </c>
      <c r="E42" s="558"/>
      <c r="F42" s="558"/>
      <c r="G42" s="559"/>
      <c r="H42" s="340">
        <f>IF('CE statale pluri'!H42=0,"",'CE statale pluri'!H42)</f>
        <v>324455851.25999999</v>
      </c>
      <c r="I42" s="340">
        <f>IF('CE statale pluri'!I42=0,"",'CE statale pluri'!I42)</f>
        <v>340544638.17000002</v>
      </c>
      <c r="J42" s="340">
        <f>IF('CE statale pluri'!J42=0,"",'CE statale pluri'!J42)</f>
        <v>344844500</v>
      </c>
      <c r="K42" s="340">
        <f>IF('CE statale pluri'!K42=0,"",'CE statale pluri'!K42)</f>
        <v>346127500</v>
      </c>
      <c r="L42" s="340">
        <f>IF('CE statale pluri'!L42=0,"",'CE statale pluri'!L42)</f>
        <v>344127500</v>
      </c>
      <c r="M42" s="341">
        <f>IF('CE statale pluri'!M42=0,"",'CE statale pluri'!M42)</f>
        <v>3582861.8299999833</v>
      </c>
      <c r="N42" s="507">
        <f>IF('CE statale pluri'!N42=0,"",'CE statale pluri'!N42)</f>
        <v>1.052097560323771E-2</v>
      </c>
    </row>
    <row r="43" spans="1:14" s="110" customFormat="1">
      <c r="A43" s="332" t="s">
        <v>2569</v>
      </c>
      <c r="B43" s="371"/>
      <c r="C43" s="345"/>
      <c r="D43" s="346"/>
      <c r="E43" s="345" t="s">
        <v>3328</v>
      </c>
      <c r="F43" s="563" t="s">
        <v>2074</v>
      </c>
      <c r="G43" s="564"/>
      <c r="H43" s="348">
        <f>IF('CE statale pluri'!H43=0,"",'CE statale pluri'!H43)</f>
        <v>57982680.010000005</v>
      </c>
      <c r="I43" s="348">
        <f>IF('CE statale pluri'!I43=0,"",'CE statale pluri'!I43)</f>
        <v>63490000</v>
      </c>
      <c r="J43" s="348">
        <f>IF('CE statale pluri'!J43=0,"",'CE statale pluri'!J43)</f>
        <v>65348000</v>
      </c>
      <c r="K43" s="348">
        <f>IF('CE statale pluri'!K43=0,"",'CE statale pluri'!K43)</f>
        <v>65348000</v>
      </c>
      <c r="L43" s="348">
        <f>IF('CE statale pluri'!L43=0,"",'CE statale pluri'!L43)</f>
        <v>65348000</v>
      </c>
      <c r="M43" s="349">
        <f>IF('CE statale pluri'!M43=0,"",'CE statale pluri'!M43)</f>
        <v>1858000</v>
      </c>
      <c r="N43" s="508">
        <f>IF('CE statale pluri'!N43=0,"",'CE statale pluri'!N43)</f>
        <v>2.9264451094660575E-2</v>
      </c>
    </row>
    <row r="44" spans="1:14" s="110" customFormat="1">
      <c r="A44" s="332" t="s">
        <v>1733</v>
      </c>
      <c r="B44" s="371"/>
      <c r="C44" s="345"/>
      <c r="D44" s="346"/>
      <c r="E44" s="345" t="s">
        <v>3330</v>
      </c>
      <c r="F44" s="563" t="s">
        <v>2075</v>
      </c>
      <c r="G44" s="564"/>
      <c r="H44" s="348">
        <f>IF('CE statale pluri'!H44=0,"",'CE statale pluri'!H44)</f>
        <v>47935542.120000005</v>
      </c>
      <c r="I44" s="348">
        <f>IF('CE statale pluri'!I44=0,"",'CE statale pluri'!I44)</f>
        <v>46906000</v>
      </c>
      <c r="J44" s="348">
        <f>IF('CE statale pluri'!J44=0,"",'CE statale pluri'!J44)</f>
        <v>47256000</v>
      </c>
      <c r="K44" s="348">
        <f>IF('CE statale pluri'!K44=0,"",'CE statale pluri'!K44)</f>
        <v>47256000</v>
      </c>
      <c r="L44" s="348">
        <f>IF('CE statale pluri'!L44=0,"",'CE statale pluri'!L44)</f>
        <v>47256000</v>
      </c>
      <c r="M44" s="349">
        <f>IF('CE statale pluri'!M44=0,"",'CE statale pluri'!M44)</f>
        <v>350000</v>
      </c>
      <c r="N44" s="508">
        <f>IF('CE statale pluri'!N44=0,"",'CE statale pluri'!N44)</f>
        <v>7.4617319745874724E-3</v>
      </c>
    </row>
    <row r="45" spans="1:14" s="110" customFormat="1" ht="30" customHeight="1">
      <c r="A45" s="332" t="s">
        <v>3055</v>
      </c>
      <c r="B45" s="371"/>
      <c r="C45" s="345"/>
      <c r="D45" s="372"/>
      <c r="E45" s="345" t="s">
        <v>4087</v>
      </c>
      <c r="F45" s="563" t="s">
        <v>2076</v>
      </c>
      <c r="G45" s="564"/>
      <c r="H45" s="348">
        <f>IF('CE statale pluri'!H45=0,"",'CE statale pluri'!H45)</f>
        <v>11793170.410000002</v>
      </c>
      <c r="I45" s="348">
        <f>IF('CE statale pluri'!I45=0,"",'CE statale pluri'!I45)</f>
        <v>12225000</v>
      </c>
      <c r="J45" s="348">
        <f>IF('CE statale pluri'!J45=0,"",'CE statale pluri'!J45)</f>
        <v>13188000</v>
      </c>
      <c r="K45" s="348">
        <f>IF('CE statale pluri'!K45=0,"",'CE statale pluri'!K45)</f>
        <v>13188000</v>
      </c>
      <c r="L45" s="348">
        <f>IF('CE statale pluri'!L45=0,"",'CE statale pluri'!L45)</f>
        <v>13188000</v>
      </c>
      <c r="M45" s="349">
        <f>IF('CE statale pluri'!M45=0,"",'CE statale pluri'!M45)</f>
        <v>963000</v>
      </c>
      <c r="N45" s="508">
        <f>IF('CE statale pluri'!N45=0,"",'CE statale pluri'!N45)</f>
        <v>7.877300613496932E-2</v>
      </c>
    </row>
    <row r="46" spans="1:14" s="110" customFormat="1">
      <c r="A46" s="332" t="s">
        <v>2450</v>
      </c>
      <c r="B46" s="371"/>
      <c r="C46" s="345"/>
      <c r="D46" s="372"/>
      <c r="E46" s="345" t="s">
        <v>4095</v>
      </c>
      <c r="F46" s="563" t="s">
        <v>2077</v>
      </c>
      <c r="G46" s="564"/>
      <c r="H46" s="348">
        <f>IF('CE statale pluri'!H46=0,"",'CE statale pluri'!H46)</f>
        <v>109190.9</v>
      </c>
      <c r="I46" s="348">
        <f>IF('CE statale pluri'!I46=0,"",'CE statale pluri'!I46)</f>
        <v>106528</v>
      </c>
      <c r="J46" s="348">
        <f>IF('CE statale pluri'!J46=0,"",'CE statale pluri'!J46)</f>
        <v>103000</v>
      </c>
      <c r="K46" s="348">
        <f>IF('CE statale pluri'!K46=0,"",'CE statale pluri'!K46)</f>
        <v>103000</v>
      </c>
      <c r="L46" s="348">
        <f>IF('CE statale pluri'!L46=0,"",'CE statale pluri'!L46)</f>
        <v>103000</v>
      </c>
      <c r="M46" s="349">
        <f>IF('CE statale pluri'!M46=0,"",'CE statale pluri'!M46)</f>
        <v>-3528</v>
      </c>
      <c r="N46" s="508">
        <f>IF('CE statale pluri'!N46=0,"",'CE statale pluri'!N46)</f>
        <v>-3.3118053469510363E-2</v>
      </c>
    </row>
    <row r="47" spans="1:14" s="110" customFormat="1">
      <c r="A47" s="332" t="s">
        <v>2507</v>
      </c>
      <c r="B47" s="371"/>
      <c r="C47" s="345"/>
      <c r="D47" s="372"/>
      <c r="E47" s="345" t="s">
        <v>4128</v>
      </c>
      <c r="F47" s="563" t="s">
        <v>2078</v>
      </c>
      <c r="G47" s="564"/>
      <c r="H47" s="348">
        <f>IF('CE statale pluri'!H47=0,"",'CE statale pluri'!H47)</f>
        <v>26568708.389999997</v>
      </c>
      <c r="I47" s="348">
        <f>IF('CE statale pluri'!I47=0,"",'CE statale pluri'!I47)</f>
        <v>28019500</v>
      </c>
      <c r="J47" s="348">
        <f>IF('CE statale pluri'!J47=0,"",'CE statale pluri'!J47)</f>
        <v>27870000</v>
      </c>
      <c r="K47" s="348">
        <f>IF('CE statale pluri'!K47=0,"",'CE statale pluri'!K47)</f>
        <v>27816500</v>
      </c>
      <c r="L47" s="348">
        <f>IF('CE statale pluri'!L47=0,"",'CE statale pluri'!L47)</f>
        <v>27816500</v>
      </c>
      <c r="M47" s="349">
        <f>IF('CE statale pluri'!M47=0,"",'CE statale pluri'!M47)</f>
        <v>-203000</v>
      </c>
      <c r="N47" s="508">
        <f>IF('CE statale pluri'!N47=0,"",'CE statale pluri'!N47)</f>
        <v>-7.2449544067524404E-3</v>
      </c>
    </row>
    <row r="48" spans="1:14" s="110" customFormat="1">
      <c r="A48" s="332" t="s">
        <v>2371</v>
      </c>
      <c r="B48" s="371"/>
      <c r="C48" s="345"/>
      <c r="D48" s="372"/>
      <c r="E48" s="345" t="s">
        <v>4130</v>
      </c>
      <c r="F48" s="563" t="s">
        <v>2079</v>
      </c>
      <c r="G48" s="564"/>
      <c r="H48" s="348">
        <f>IF('CE statale pluri'!H48=0,"",'CE statale pluri'!H48)</f>
        <v>6700942.4399999995</v>
      </c>
      <c r="I48" s="348">
        <f>IF('CE statale pluri'!I48=0,"",'CE statale pluri'!I48)</f>
        <v>7112000</v>
      </c>
      <c r="J48" s="348">
        <f>IF('CE statale pluri'!J48=0,"",'CE statale pluri'!J48)</f>
        <v>7431000</v>
      </c>
      <c r="K48" s="348">
        <f>IF('CE statale pluri'!K48=0,"",'CE statale pluri'!K48)</f>
        <v>7844000</v>
      </c>
      <c r="L48" s="348">
        <f>IF('CE statale pluri'!L48=0,"",'CE statale pluri'!L48)</f>
        <v>7844000</v>
      </c>
      <c r="M48" s="349">
        <f>IF('CE statale pluri'!M48=0,"",'CE statale pluri'!M48)</f>
        <v>732000</v>
      </c>
      <c r="N48" s="508">
        <f>IF('CE statale pluri'!N48=0,"",'CE statale pluri'!N48)</f>
        <v>0.10292463442069741</v>
      </c>
    </row>
    <row r="49" spans="1:14" s="110" customFormat="1">
      <c r="A49" s="332" t="s">
        <v>2341</v>
      </c>
      <c r="B49" s="371"/>
      <c r="C49" s="345"/>
      <c r="D49" s="372"/>
      <c r="E49" s="345" t="s">
        <v>4132</v>
      </c>
      <c r="F49" s="563" t="s">
        <v>2080</v>
      </c>
      <c r="G49" s="564"/>
      <c r="H49" s="348">
        <f>IF('CE statale pluri'!H49=0,"",'CE statale pluri'!H49)</f>
        <v>44846153.970000006</v>
      </c>
      <c r="I49" s="348">
        <f>IF('CE statale pluri'!I49=0,"",'CE statale pluri'!I49)</f>
        <v>46004000</v>
      </c>
      <c r="J49" s="348">
        <f>IF('CE statale pluri'!J49=0,"",'CE statale pluri'!J49)</f>
        <v>46004000</v>
      </c>
      <c r="K49" s="348">
        <f>IF('CE statale pluri'!K49=0,"",'CE statale pluri'!K49)</f>
        <v>46004000</v>
      </c>
      <c r="L49" s="348">
        <f>IF('CE statale pluri'!L49=0,"",'CE statale pluri'!L49)</f>
        <v>45004000</v>
      </c>
      <c r="M49" s="349">
        <f>IF('CE statale pluri'!M49=0,"",'CE statale pluri'!M49)</f>
        <v>-1000000</v>
      </c>
      <c r="N49" s="508">
        <f>IF('CE statale pluri'!N49=0,"",'CE statale pluri'!N49)</f>
        <v>-2.1737240239979132E-2</v>
      </c>
    </row>
    <row r="50" spans="1:14" s="135" customFormat="1" ht="30" customHeight="1">
      <c r="A50" s="332" t="s">
        <v>2429</v>
      </c>
      <c r="B50" s="371"/>
      <c r="C50" s="345"/>
      <c r="D50" s="372"/>
      <c r="E50" s="345" t="s">
        <v>4134</v>
      </c>
      <c r="F50" s="563" t="s">
        <v>2081</v>
      </c>
      <c r="G50" s="564"/>
      <c r="H50" s="348">
        <f>IF('CE statale pluri'!H50=0,"",'CE statale pluri'!H50)</f>
        <v>9773862.7899999991</v>
      </c>
      <c r="I50" s="348">
        <f>IF('CE statale pluri'!I50=0,"",'CE statale pluri'!I50)</f>
        <v>10031000</v>
      </c>
      <c r="J50" s="348">
        <f>IF('CE statale pluri'!J50=0,"",'CE statale pluri'!J50)</f>
        <v>10031000</v>
      </c>
      <c r="K50" s="348">
        <f>IF('CE statale pluri'!K50=0,"",'CE statale pluri'!K50)</f>
        <v>10031000</v>
      </c>
      <c r="L50" s="348">
        <f>IF('CE statale pluri'!L50=0,"",'CE statale pluri'!L50)</f>
        <v>10031000</v>
      </c>
      <c r="M50" s="349" t="str">
        <f>IF('CE statale pluri'!M50=0,"",'CE statale pluri'!M50)</f>
        <v/>
      </c>
      <c r="N50" s="508" t="str">
        <f>IF('CE statale pluri'!N50=0,"",'CE statale pluri'!N50)</f>
        <v/>
      </c>
    </row>
    <row r="51" spans="1:14" s="110" customFormat="1" ht="30" customHeight="1">
      <c r="A51" s="332" t="s">
        <v>1754</v>
      </c>
      <c r="B51" s="371"/>
      <c r="C51" s="345"/>
      <c r="D51" s="372"/>
      <c r="E51" s="345" t="s">
        <v>4136</v>
      </c>
      <c r="F51" s="563" t="s">
        <v>2082</v>
      </c>
      <c r="G51" s="564"/>
      <c r="H51" s="348">
        <f>IF('CE statale pluri'!H51=0,"",'CE statale pluri'!H51)</f>
        <v>2364465.21</v>
      </c>
      <c r="I51" s="348">
        <f>IF('CE statale pluri'!I51=0,"",'CE statale pluri'!I51)</f>
        <v>2616500</v>
      </c>
      <c r="J51" s="348">
        <f>IF('CE statale pluri'!J51=0,"",'CE statale pluri'!J51)</f>
        <v>2717500</v>
      </c>
      <c r="K51" s="348">
        <f>IF('CE statale pluri'!K51=0,"",'CE statale pluri'!K51)</f>
        <v>2768000</v>
      </c>
      <c r="L51" s="348">
        <f>IF('CE statale pluri'!L51=0,"",'CE statale pluri'!L51)</f>
        <v>2768000</v>
      </c>
      <c r="M51" s="349">
        <f>IF('CE statale pluri'!M51=0,"",'CE statale pluri'!M51)</f>
        <v>151500</v>
      </c>
      <c r="N51" s="508">
        <f>IF('CE statale pluri'!N51=0,"",'CE statale pluri'!N51)</f>
        <v>5.7901777183260082E-2</v>
      </c>
    </row>
    <row r="52" spans="1:14" s="110" customFormat="1">
      <c r="A52" s="332" t="s">
        <v>4138</v>
      </c>
      <c r="B52" s="371"/>
      <c r="C52" s="345"/>
      <c r="D52" s="372"/>
      <c r="E52" s="345" t="s">
        <v>4139</v>
      </c>
      <c r="F52" s="563" t="s">
        <v>2083</v>
      </c>
      <c r="G52" s="564"/>
      <c r="H52" s="348">
        <f>IF('CE statale pluri'!H52=0,"",'CE statale pluri'!H52)</f>
        <v>733456.48</v>
      </c>
      <c r="I52" s="348">
        <f>IF('CE statale pluri'!I52=0,"",'CE statale pluri'!I52)</f>
        <v>665000</v>
      </c>
      <c r="J52" s="348">
        <f>IF('CE statale pluri'!J52=0,"",'CE statale pluri'!J52)</f>
        <v>665000</v>
      </c>
      <c r="K52" s="348">
        <f>IF('CE statale pluri'!K52=0,"",'CE statale pluri'!K52)</f>
        <v>665000</v>
      </c>
      <c r="L52" s="348">
        <f>IF('CE statale pluri'!L52=0,"",'CE statale pluri'!L52)</f>
        <v>665000</v>
      </c>
      <c r="M52" s="349" t="str">
        <f>IF('CE statale pluri'!M52=0,"",'CE statale pluri'!M52)</f>
        <v/>
      </c>
      <c r="N52" s="508" t="str">
        <f>IF('CE statale pluri'!N52=0,"",'CE statale pluri'!N52)</f>
        <v/>
      </c>
    </row>
    <row r="53" spans="1:14" s="110" customFormat="1">
      <c r="A53" s="332" t="s">
        <v>4141</v>
      </c>
      <c r="B53" s="371"/>
      <c r="C53" s="345"/>
      <c r="D53" s="372"/>
      <c r="E53" s="345" t="s">
        <v>4142</v>
      </c>
      <c r="F53" s="563" t="s">
        <v>2084</v>
      </c>
      <c r="G53" s="564"/>
      <c r="H53" s="348">
        <f>IF('CE statale pluri'!H53=0,"",'CE statale pluri'!H53)</f>
        <v>30673934.949999999</v>
      </c>
      <c r="I53" s="348">
        <f>IF('CE statale pluri'!I53=0,"",'CE statale pluri'!I53)</f>
        <v>31981000</v>
      </c>
      <c r="J53" s="348">
        <f>IF('CE statale pluri'!J53=0,"",'CE statale pluri'!J53)</f>
        <v>32615000</v>
      </c>
      <c r="K53" s="348">
        <f>IF('CE statale pluri'!K53=0,"",'CE statale pluri'!K53)</f>
        <v>33261000</v>
      </c>
      <c r="L53" s="348">
        <f>IF('CE statale pluri'!L53=0,"",'CE statale pluri'!L53)</f>
        <v>33261000</v>
      </c>
      <c r="M53" s="349">
        <f>IF('CE statale pluri'!M53=0,"",'CE statale pluri'!M53)</f>
        <v>1280000</v>
      </c>
      <c r="N53" s="508">
        <f>IF('CE statale pluri'!N53=0,"",'CE statale pluri'!N53)</f>
        <v>4.0023764109940276E-2</v>
      </c>
    </row>
    <row r="54" spans="1:14" s="110" customFormat="1">
      <c r="A54" s="332" t="s">
        <v>4144</v>
      </c>
      <c r="B54" s="371"/>
      <c r="C54" s="345"/>
      <c r="D54" s="372"/>
      <c r="E54" s="345" t="s">
        <v>4145</v>
      </c>
      <c r="F54" s="563" t="s">
        <v>2085</v>
      </c>
      <c r="G54" s="564"/>
      <c r="H54" s="348">
        <f>IF('CE statale pluri'!H54=0,"",'CE statale pluri'!H54)</f>
        <v>46107492.82</v>
      </c>
      <c r="I54" s="348">
        <f>IF('CE statale pluri'!I54=0,"",'CE statale pluri'!I54)</f>
        <v>50899000</v>
      </c>
      <c r="J54" s="348">
        <f>IF('CE statale pluri'!J54=0,"",'CE statale pluri'!J54)</f>
        <v>52087000</v>
      </c>
      <c r="K54" s="348">
        <f>IF('CE statale pluri'!K54=0,"",'CE statale pluri'!K54)</f>
        <v>52247000</v>
      </c>
      <c r="L54" s="348">
        <f>IF('CE statale pluri'!L54=0,"",'CE statale pluri'!L54)</f>
        <v>51247000</v>
      </c>
      <c r="M54" s="349">
        <f>IF('CE statale pluri'!M54=0,"",'CE statale pluri'!M54)</f>
        <v>348000</v>
      </c>
      <c r="N54" s="508">
        <f>IF('CE statale pluri'!N54=0,"",'CE statale pluri'!N54)</f>
        <v>6.8370694905597364E-3</v>
      </c>
    </row>
    <row r="55" spans="1:14" s="110" customFormat="1" ht="30" customHeight="1">
      <c r="A55" s="332" t="s">
        <v>4147</v>
      </c>
      <c r="B55" s="371"/>
      <c r="C55" s="345"/>
      <c r="D55" s="372"/>
      <c r="E55" s="345" t="s">
        <v>4148</v>
      </c>
      <c r="F55" s="563" t="s">
        <v>2086</v>
      </c>
      <c r="G55" s="564"/>
      <c r="H55" s="348">
        <f>IF('CE statale pluri'!H55=0,"",'CE statale pluri'!H55)</f>
        <v>2082464.34</v>
      </c>
      <c r="I55" s="348">
        <f>IF('CE statale pluri'!I55=0,"",'CE statale pluri'!I55)</f>
        <v>2276000</v>
      </c>
      <c r="J55" s="348">
        <f>IF('CE statale pluri'!J55=0,"",'CE statale pluri'!J55)</f>
        <v>2305000</v>
      </c>
      <c r="K55" s="348">
        <f>IF('CE statale pluri'!K55=0,"",'CE statale pluri'!K55)</f>
        <v>2327000</v>
      </c>
      <c r="L55" s="348">
        <f>IF('CE statale pluri'!L55=0,"",'CE statale pluri'!L55)</f>
        <v>2327000</v>
      </c>
      <c r="M55" s="349">
        <f>IF('CE statale pluri'!M55=0,"",'CE statale pluri'!M55)</f>
        <v>51000</v>
      </c>
      <c r="N55" s="508">
        <f>IF('CE statale pluri'!N55=0,"",'CE statale pluri'!N55)</f>
        <v>2.240773286467487E-2</v>
      </c>
    </row>
    <row r="56" spans="1:14" s="110" customFormat="1">
      <c r="A56" s="332" t="s">
        <v>4149</v>
      </c>
      <c r="B56" s="371"/>
      <c r="C56" s="345"/>
      <c r="D56" s="372"/>
      <c r="E56" s="345" t="s">
        <v>4150</v>
      </c>
      <c r="F56" s="563" t="s">
        <v>2087</v>
      </c>
      <c r="G56" s="564"/>
      <c r="H56" s="348">
        <f>IF('CE statale pluri'!H56=0,"",'CE statale pluri'!H56)</f>
        <v>6784352.0599999996</v>
      </c>
      <c r="I56" s="348">
        <f>IF('CE statale pluri'!I56=0,"",'CE statale pluri'!I56)</f>
        <v>6659700</v>
      </c>
      <c r="J56" s="348">
        <f>IF('CE statale pluri'!J56=0,"",'CE statale pluri'!J56)</f>
        <v>6662700</v>
      </c>
      <c r="K56" s="348">
        <f>IF('CE statale pluri'!K56=0,"",'CE statale pluri'!K56)</f>
        <v>6665700</v>
      </c>
      <c r="L56" s="348">
        <f>IF('CE statale pluri'!L56=0,"",'CE statale pluri'!L56)</f>
        <v>6665700</v>
      </c>
      <c r="M56" s="349">
        <f>IF('CE statale pluri'!M56=0,"",'CE statale pluri'!M56)</f>
        <v>6000</v>
      </c>
      <c r="N56" s="508">
        <f>IF('CE statale pluri'!N56=0,"",'CE statale pluri'!N56)</f>
        <v>9.0094148385062389E-4</v>
      </c>
    </row>
    <row r="57" spans="1:14" s="110" customFormat="1" ht="30" customHeight="1">
      <c r="A57" s="332" t="s">
        <v>4152</v>
      </c>
      <c r="B57" s="371"/>
      <c r="C57" s="373"/>
      <c r="D57" s="374"/>
      <c r="E57" s="345" t="s">
        <v>4153</v>
      </c>
      <c r="F57" s="563" t="s">
        <v>2088</v>
      </c>
      <c r="G57" s="564"/>
      <c r="H57" s="348">
        <f>IF('CE statale pluri'!H57=0,"",'CE statale pluri'!H57)</f>
        <v>2070018.1299999997</v>
      </c>
      <c r="I57" s="348">
        <f>IF('CE statale pluri'!I57=0,"",'CE statale pluri'!I57)</f>
        <v>3005410.17</v>
      </c>
      <c r="J57" s="348">
        <f>IF('CE statale pluri'!J57=0,"",'CE statale pluri'!J57)</f>
        <v>3047300</v>
      </c>
      <c r="K57" s="348">
        <f>IF('CE statale pluri'!K57=0,"",'CE statale pluri'!K57)</f>
        <v>3089300</v>
      </c>
      <c r="L57" s="348">
        <f>IF('CE statale pluri'!L57=0,"",'CE statale pluri'!L57)</f>
        <v>3089300</v>
      </c>
      <c r="M57" s="349">
        <f>IF('CE statale pluri'!M57=0,"",'CE statale pluri'!M57)</f>
        <v>83889.830000000075</v>
      </c>
      <c r="N57" s="508">
        <f>IF('CE statale pluri'!N57=0,"",'CE statale pluri'!N57)</f>
        <v>2.7912938752050632E-2</v>
      </c>
    </row>
    <row r="58" spans="1:14" s="110" customFormat="1" ht="30" customHeight="1">
      <c r="A58" s="332" t="s">
        <v>3346</v>
      </c>
      <c r="B58" s="371"/>
      <c r="C58" s="373"/>
      <c r="D58" s="374"/>
      <c r="E58" s="345" t="s">
        <v>3347</v>
      </c>
      <c r="F58" s="563" t="s">
        <v>2089</v>
      </c>
      <c r="G58" s="564"/>
      <c r="H58" s="348">
        <f>IF('CE statale pluri'!H58=0,"",'CE statale pluri'!H58)</f>
        <v>27929416.239999995</v>
      </c>
      <c r="I58" s="348">
        <f>IF('CE statale pluri'!I58=0,"",'CE statale pluri'!I58)</f>
        <v>28548000</v>
      </c>
      <c r="J58" s="348">
        <f>IF('CE statale pluri'!J58=0,"",'CE statale pluri'!J58)</f>
        <v>27514000</v>
      </c>
      <c r="K58" s="348">
        <f>IF('CE statale pluri'!K58=0,"",'CE statale pluri'!K58)</f>
        <v>27514000</v>
      </c>
      <c r="L58" s="348">
        <f>IF('CE statale pluri'!L58=0,"",'CE statale pluri'!L58)</f>
        <v>27514000</v>
      </c>
      <c r="M58" s="349">
        <f>IF('CE statale pluri'!M58=0,"",'CE statale pluri'!M58)</f>
        <v>-1034000</v>
      </c>
      <c r="N58" s="508">
        <f>IF('CE statale pluri'!N58=0,"",'CE statale pluri'!N58)</f>
        <v>-3.6219700154126386E-2</v>
      </c>
    </row>
    <row r="59" spans="1:14" s="110" customFormat="1">
      <c r="A59" s="332" t="s">
        <v>3349</v>
      </c>
      <c r="B59" s="371"/>
      <c r="C59" s="373"/>
      <c r="D59" s="374"/>
      <c r="E59" s="345" t="s">
        <v>3350</v>
      </c>
      <c r="F59" s="563" t="s">
        <v>2090</v>
      </c>
      <c r="G59" s="564"/>
      <c r="H59" s="348" t="str">
        <f>IF('CE statale pluri'!H59=0,"",'CE statale pluri'!H59)</f>
        <v/>
      </c>
      <c r="I59" s="348" t="str">
        <f>IF('CE statale pluri'!I59=0,"",'CE statale pluri'!I59)</f>
        <v/>
      </c>
      <c r="J59" s="348" t="str">
        <f>IF('CE statale pluri'!J59=0,"",'CE statale pluri'!J59)</f>
        <v/>
      </c>
      <c r="K59" s="348" t="str">
        <f>IF('CE statale pluri'!K59=0,"",'CE statale pluri'!K59)</f>
        <v/>
      </c>
      <c r="L59" s="348" t="str">
        <f>IF('CE statale pluri'!L59=0,"",'CE statale pluri'!L59)</f>
        <v/>
      </c>
      <c r="M59" s="349" t="str">
        <f>IF('CE statale pluri'!M59=0,"",'CE statale pluri'!M59)</f>
        <v/>
      </c>
      <c r="N59" s="508" t="str">
        <f>IF('CE statale pluri'!N59=0,"",'CE statale pluri'!N59)</f>
        <v xml:space="preserve">-    </v>
      </c>
    </row>
    <row r="60" spans="1:14" s="110" customFormat="1">
      <c r="A60" s="332"/>
      <c r="B60" s="371"/>
      <c r="C60" s="339" t="s">
        <v>3338</v>
      </c>
      <c r="D60" s="558" t="s">
        <v>2091</v>
      </c>
      <c r="E60" s="558"/>
      <c r="F60" s="558"/>
      <c r="G60" s="559"/>
      <c r="H60" s="340">
        <f>IF('CE statale pluri'!H60=0,"",'CE statale pluri'!H60)</f>
        <v>60810245.629999995</v>
      </c>
      <c r="I60" s="340">
        <f>IF('CE statale pluri'!I60=0,"",'CE statale pluri'!I60)</f>
        <v>63252125.219999999</v>
      </c>
      <c r="J60" s="340">
        <f>IF('CE statale pluri'!J60=0,"",'CE statale pluri'!J60)</f>
        <v>65645850</v>
      </c>
      <c r="K60" s="340">
        <f>IF('CE statale pluri'!K60=0,"",'CE statale pluri'!K60)</f>
        <v>67475450</v>
      </c>
      <c r="L60" s="340">
        <f>IF('CE statale pluri'!L60=0,"",'CE statale pluri'!L60)</f>
        <v>67475450</v>
      </c>
      <c r="M60" s="341">
        <f>IF('CE statale pluri'!M60=0,"",'CE statale pluri'!M60)</f>
        <v>4223324.7800000012</v>
      </c>
      <c r="N60" s="507">
        <f>IF('CE statale pluri'!N60=0,"",'CE statale pluri'!N60)</f>
        <v>6.6769689797942275E-2</v>
      </c>
    </row>
    <row r="61" spans="1:14" s="110" customFormat="1">
      <c r="A61" s="332" t="s">
        <v>3353</v>
      </c>
      <c r="B61" s="371"/>
      <c r="C61" s="339"/>
      <c r="D61" s="375"/>
      <c r="E61" s="345" t="s">
        <v>3328</v>
      </c>
      <c r="F61" s="563" t="s">
        <v>2092</v>
      </c>
      <c r="G61" s="564"/>
      <c r="H61" s="348">
        <f>IF('CE statale pluri'!H61=0,"",'CE statale pluri'!H61)</f>
        <v>57666460.289999992</v>
      </c>
      <c r="I61" s="348">
        <f>IF('CE statale pluri'!I61=0,"",'CE statale pluri'!I61)</f>
        <v>59836300</v>
      </c>
      <c r="J61" s="348">
        <f>IF('CE statale pluri'!J61=0,"",'CE statale pluri'!J61)</f>
        <v>62172050</v>
      </c>
      <c r="K61" s="348">
        <f>IF('CE statale pluri'!K61=0,"",'CE statale pluri'!K61)</f>
        <v>64001650</v>
      </c>
      <c r="L61" s="348">
        <f>IF('CE statale pluri'!L61=0,"",'CE statale pluri'!L61)</f>
        <v>64001650</v>
      </c>
      <c r="M61" s="349">
        <f>IF('CE statale pluri'!M61=0,"",'CE statale pluri'!M61)</f>
        <v>4165350</v>
      </c>
      <c r="N61" s="508">
        <f>IF('CE statale pluri'!N61=0,"",'CE statale pluri'!N61)</f>
        <v>6.9612425902002631E-2</v>
      </c>
    </row>
    <row r="62" spans="1:14" s="110" customFormat="1" ht="30" customHeight="1">
      <c r="A62" s="332" t="s">
        <v>3355</v>
      </c>
      <c r="B62" s="371"/>
      <c r="C62" s="376"/>
      <c r="D62" s="345"/>
      <c r="E62" s="345" t="s">
        <v>3330</v>
      </c>
      <c r="F62" s="563" t="s">
        <v>2093</v>
      </c>
      <c r="G62" s="564"/>
      <c r="H62" s="348">
        <f>IF('CE statale pluri'!H62=0,"",'CE statale pluri'!H62)</f>
        <v>213765.02999999997</v>
      </c>
      <c r="I62" s="348">
        <f>IF('CE statale pluri'!I62=0,"",'CE statale pluri'!I62)</f>
        <v>239025.22</v>
      </c>
      <c r="J62" s="348">
        <f>IF('CE statale pluri'!J62=0,"",'CE statale pluri'!J62)</f>
        <v>291000</v>
      </c>
      <c r="K62" s="348">
        <f>IF('CE statale pluri'!K62=0,"",'CE statale pluri'!K62)</f>
        <v>291000</v>
      </c>
      <c r="L62" s="348">
        <f>IF('CE statale pluri'!L62=0,"",'CE statale pluri'!L62)</f>
        <v>291000</v>
      </c>
      <c r="M62" s="349">
        <f>IF('CE statale pluri'!M62=0,"",'CE statale pluri'!M62)</f>
        <v>51974.78</v>
      </c>
      <c r="N62" s="508">
        <f>IF('CE statale pluri'!N62=0,"",'CE statale pluri'!N62)</f>
        <v>0.21744475331933591</v>
      </c>
    </row>
    <row r="63" spans="1:14" s="110" customFormat="1">
      <c r="A63" s="332" t="s">
        <v>3357</v>
      </c>
      <c r="B63" s="371"/>
      <c r="C63" s="376"/>
      <c r="D63" s="345"/>
      <c r="E63" s="345" t="s">
        <v>4087</v>
      </c>
      <c r="F63" s="563" t="s">
        <v>2094</v>
      </c>
      <c r="G63" s="564"/>
      <c r="H63" s="348">
        <f>IF('CE statale pluri'!H63=0,"",'CE statale pluri'!H63)</f>
        <v>2930020.3099999996</v>
      </c>
      <c r="I63" s="348">
        <f>IF('CE statale pluri'!I63=0,"",'CE statale pluri'!I63)</f>
        <v>3176800</v>
      </c>
      <c r="J63" s="348">
        <f>IF('CE statale pluri'!J63=0,"",'CE statale pluri'!J63)</f>
        <v>3182800</v>
      </c>
      <c r="K63" s="348">
        <f>IF('CE statale pluri'!K63=0,"",'CE statale pluri'!K63)</f>
        <v>3182800</v>
      </c>
      <c r="L63" s="348">
        <f>IF('CE statale pluri'!L63=0,"",'CE statale pluri'!L63)</f>
        <v>3182800</v>
      </c>
      <c r="M63" s="349">
        <f>IF('CE statale pluri'!M63=0,"",'CE statale pluri'!M63)</f>
        <v>6000</v>
      </c>
      <c r="N63" s="508">
        <f>IF('CE statale pluri'!N63=0,"",'CE statale pluri'!N63)</f>
        <v>1.8886930244270965E-3</v>
      </c>
    </row>
    <row r="64" spans="1:14" s="110" customFormat="1">
      <c r="A64" s="332" t="s">
        <v>3359</v>
      </c>
      <c r="B64" s="371"/>
      <c r="C64" s="339" t="s">
        <v>3341</v>
      </c>
      <c r="D64" s="558" t="s">
        <v>2095</v>
      </c>
      <c r="E64" s="558"/>
      <c r="F64" s="558"/>
      <c r="G64" s="559"/>
      <c r="H64" s="340">
        <f>IF('CE statale pluri'!H64=0,"",'CE statale pluri'!H64)</f>
        <v>22686503.809999999</v>
      </c>
      <c r="I64" s="340">
        <f>IF('CE statale pluri'!I64=0,"",'CE statale pluri'!I64)</f>
        <v>23613000</v>
      </c>
      <c r="J64" s="340">
        <f>IF('CE statale pluri'!J64=0,"",'CE statale pluri'!J64)</f>
        <v>24304000</v>
      </c>
      <c r="K64" s="340">
        <f>IF('CE statale pluri'!K64=0,"",'CE statale pluri'!K64)</f>
        <v>25572000</v>
      </c>
      <c r="L64" s="340">
        <f>IF('CE statale pluri'!L64=0,"",'CE statale pluri'!L64)</f>
        <v>25572000</v>
      </c>
      <c r="M64" s="341">
        <f>IF('CE statale pluri'!M64=0,"",'CE statale pluri'!M64)</f>
        <v>1959000</v>
      </c>
      <c r="N64" s="507">
        <f>IF('CE statale pluri'!N64=0,"",'CE statale pluri'!N64)</f>
        <v>8.2962774742726467E-2</v>
      </c>
    </row>
    <row r="65" spans="1:14" s="134" customFormat="1">
      <c r="A65" s="332" t="s">
        <v>3176</v>
      </c>
      <c r="B65" s="371"/>
      <c r="C65" s="339" t="s">
        <v>4082</v>
      </c>
      <c r="D65" s="558" t="s">
        <v>1834</v>
      </c>
      <c r="E65" s="558"/>
      <c r="F65" s="558"/>
      <c r="G65" s="559"/>
      <c r="H65" s="340">
        <f>IF('CE statale pluri'!H65=0,"",'CE statale pluri'!H65)</f>
        <v>8788599.1799999997</v>
      </c>
      <c r="I65" s="340">
        <f>IF('CE statale pluri'!I65=0,"",'CE statale pluri'!I65)</f>
        <v>9218000</v>
      </c>
      <c r="J65" s="340">
        <f>IF('CE statale pluri'!J65=0,"",'CE statale pluri'!J65)</f>
        <v>9383300</v>
      </c>
      <c r="K65" s="340">
        <f>IF('CE statale pluri'!K65=0,"",'CE statale pluri'!K65)</f>
        <v>9561300</v>
      </c>
      <c r="L65" s="340">
        <f>IF('CE statale pluri'!L65=0,"",'CE statale pluri'!L65)</f>
        <v>9561300</v>
      </c>
      <c r="M65" s="341">
        <f>IF('CE statale pluri'!M65=0,"",'CE statale pluri'!M65)</f>
        <v>343300</v>
      </c>
      <c r="N65" s="507">
        <f>IF('CE statale pluri'!N65=0,"",'CE statale pluri'!N65)</f>
        <v>3.7242351920156215E-2</v>
      </c>
    </row>
    <row r="66" spans="1:14" s="134" customFormat="1">
      <c r="A66" s="332"/>
      <c r="B66" s="371"/>
      <c r="C66" s="339" t="s">
        <v>4085</v>
      </c>
      <c r="D66" s="558" t="s">
        <v>1836</v>
      </c>
      <c r="E66" s="558"/>
      <c r="F66" s="558"/>
      <c r="G66" s="559"/>
      <c r="H66" s="340">
        <f>IF('CE statale pluri'!H66=0,"",'CE statale pluri'!H66)</f>
        <v>599396720.31000006</v>
      </c>
      <c r="I66" s="340">
        <f>IF('CE statale pluri'!I66=0,"",'CE statale pluri'!I66)</f>
        <v>624067488.50999999</v>
      </c>
      <c r="J66" s="340">
        <f>IF('CE statale pluri'!J66=0,"",'CE statale pluri'!J66)</f>
        <v>624842800</v>
      </c>
      <c r="K66" s="340">
        <f>IF('CE statale pluri'!K66=0,"",'CE statale pluri'!K66)</f>
        <v>627450120</v>
      </c>
      <c r="L66" s="340">
        <f>IF('CE statale pluri'!L66=0,"",'CE statale pluri'!L66)</f>
        <v>622382120</v>
      </c>
      <c r="M66" s="341">
        <f>IF('CE statale pluri'!M66=0,"",'CE statale pluri'!M66)</f>
        <v>-1685368.5099999905</v>
      </c>
      <c r="N66" s="507">
        <f>IF('CE statale pluri'!N66=0,"",'CE statale pluri'!N66)</f>
        <v>-2.700618989180021E-3</v>
      </c>
    </row>
    <row r="67" spans="1:14" s="110" customFormat="1">
      <c r="A67" s="332" t="s">
        <v>1266</v>
      </c>
      <c r="B67" s="371"/>
      <c r="C67" s="345"/>
      <c r="D67" s="377"/>
      <c r="E67" s="345" t="s">
        <v>3328</v>
      </c>
      <c r="F67" s="563" t="s">
        <v>2096</v>
      </c>
      <c r="G67" s="564"/>
      <c r="H67" s="348">
        <f>IF('CE statale pluri'!H67=0,"",'CE statale pluri'!H67)</f>
        <v>204496187.44000006</v>
      </c>
      <c r="I67" s="348">
        <f>IF('CE statale pluri'!I67=0,"",'CE statale pluri'!I67)</f>
        <v>215393910</v>
      </c>
      <c r="J67" s="348">
        <f>IF('CE statale pluri'!J67=0,"",'CE statale pluri'!J67)</f>
        <v>211657530</v>
      </c>
      <c r="K67" s="348">
        <f>IF('CE statale pluri'!K67=0,"",'CE statale pluri'!K67)</f>
        <v>211555910</v>
      </c>
      <c r="L67" s="348">
        <f>IF('CE statale pluri'!L67=0,"",'CE statale pluri'!L67)</f>
        <v>207754910</v>
      </c>
      <c r="M67" s="349">
        <f>IF('CE statale pluri'!M67=0,"",'CE statale pluri'!M67)</f>
        <v>-7639000</v>
      </c>
      <c r="N67" s="508">
        <f>IF('CE statale pluri'!N67=0,"",'CE statale pluri'!N67)</f>
        <v>-3.5465255261859542E-2</v>
      </c>
    </row>
    <row r="68" spans="1:14" s="110" customFormat="1">
      <c r="A68" s="332" t="s">
        <v>1289</v>
      </c>
      <c r="B68" s="371"/>
      <c r="C68" s="345"/>
      <c r="D68" s="377"/>
      <c r="E68" s="345" t="s">
        <v>3330</v>
      </c>
      <c r="F68" s="563" t="s">
        <v>2097</v>
      </c>
      <c r="G68" s="564"/>
      <c r="H68" s="348">
        <f>IF('CE statale pluri'!H68=0,"",'CE statale pluri'!H68)</f>
        <v>28076702.860000007</v>
      </c>
      <c r="I68" s="348">
        <f>IF('CE statale pluri'!I68=0,"",'CE statale pluri'!I68)</f>
        <v>29753290</v>
      </c>
      <c r="J68" s="348">
        <f>IF('CE statale pluri'!J68=0,"",'CE statale pluri'!J68)</f>
        <v>29596940</v>
      </c>
      <c r="K68" s="348">
        <f>IF('CE statale pluri'!K68=0,"",'CE statale pluri'!K68)</f>
        <v>29650290</v>
      </c>
      <c r="L68" s="348">
        <f>IF('CE statale pluri'!L68=0,"",'CE statale pluri'!L68)</f>
        <v>29650290</v>
      </c>
      <c r="M68" s="349">
        <f>IF('CE statale pluri'!M68=0,"",'CE statale pluri'!M68)</f>
        <v>-103000</v>
      </c>
      <c r="N68" s="508">
        <f>IF('CE statale pluri'!N68=0,"",'CE statale pluri'!N68)</f>
        <v>-3.4618020393711083E-3</v>
      </c>
    </row>
    <row r="69" spans="1:14" s="110" customFormat="1">
      <c r="A69" s="332" t="s">
        <v>1321</v>
      </c>
      <c r="B69" s="371"/>
      <c r="C69" s="345"/>
      <c r="D69" s="377"/>
      <c r="E69" s="345" t="s">
        <v>4087</v>
      </c>
      <c r="F69" s="563" t="s">
        <v>2825</v>
      </c>
      <c r="G69" s="564"/>
      <c r="H69" s="348">
        <f>IF('CE statale pluri'!H69=0,"",'CE statale pluri'!H69)</f>
        <v>232143983.56</v>
      </c>
      <c r="I69" s="348">
        <f>IF('CE statale pluri'!I69=0,"",'CE statale pluri'!I69)</f>
        <v>241049810</v>
      </c>
      <c r="J69" s="348">
        <f>IF('CE statale pluri'!J69=0,"",'CE statale pluri'!J69)</f>
        <v>244126610</v>
      </c>
      <c r="K69" s="348">
        <f>IF('CE statale pluri'!K69=0,"",'CE statale pluri'!K69)</f>
        <v>245798140</v>
      </c>
      <c r="L69" s="348">
        <f>IF('CE statale pluri'!L69=0,"",'CE statale pluri'!L69)</f>
        <v>244531140</v>
      </c>
      <c r="M69" s="349">
        <f>IF('CE statale pluri'!M69=0,"",'CE statale pluri'!M69)</f>
        <v>3481330</v>
      </c>
      <c r="N69" s="508">
        <f>IF('CE statale pluri'!N69=0,"",'CE statale pluri'!N69)</f>
        <v>1.4442367741339435E-2</v>
      </c>
    </row>
    <row r="70" spans="1:14" s="110" customFormat="1">
      <c r="A70" s="332" t="s">
        <v>280</v>
      </c>
      <c r="B70" s="371"/>
      <c r="C70" s="345"/>
      <c r="D70" s="377"/>
      <c r="E70" s="345" t="s">
        <v>4095</v>
      </c>
      <c r="F70" s="563" t="s">
        <v>2826</v>
      </c>
      <c r="G70" s="564"/>
      <c r="H70" s="348">
        <f>IF('CE statale pluri'!H70=0,"",'CE statale pluri'!H70)</f>
        <v>8341142.5699999994</v>
      </c>
      <c r="I70" s="348">
        <f>IF('CE statale pluri'!I70=0,"",'CE statale pluri'!I70)</f>
        <v>9039660</v>
      </c>
      <c r="J70" s="348">
        <f>IF('CE statale pluri'!J70=0,"",'CE statale pluri'!J70)</f>
        <v>9178320</v>
      </c>
      <c r="K70" s="348">
        <f>IF('CE statale pluri'!K70=0,"",'CE statale pluri'!K70)</f>
        <v>9246250</v>
      </c>
      <c r="L70" s="348">
        <f>IF('CE statale pluri'!L70=0,"",'CE statale pluri'!L70)</f>
        <v>9246250</v>
      </c>
      <c r="M70" s="349">
        <f>IF('CE statale pluri'!M70=0,"",'CE statale pluri'!M70)</f>
        <v>206590</v>
      </c>
      <c r="N70" s="508">
        <f>IF('CE statale pluri'!N70=0,"",'CE statale pluri'!N70)</f>
        <v>2.2853735649349644E-2</v>
      </c>
    </row>
    <row r="71" spans="1:14" s="110" customFormat="1">
      <c r="A71" s="332" t="s">
        <v>3365</v>
      </c>
      <c r="B71" s="371"/>
      <c r="C71" s="345"/>
      <c r="D71" s="377"/>
      <c r="E71" s="345" t="s">
        <v>4128</v>
      </c>
      <c r="F71" s="563" t="s">
        <v>2827</v>
      </c>
      <c r="G71" s="564"/>
      <c r="H71" s="348">
        <f>IF('CE statale pluri'!H71=0,"",'CE statale pluri'!H71)</f>
        <v>126338703.88000003</v>
      </c>
      <c r="I71" s="348">
        <f>IF('CE statale pluri'!I71=0,"",'CE statale pluri'!I71)</f>
        <v>128830818.50999999</v>
      </c>
      <c r="J71" s="348">
        <f>IF('CE statale pluri'!J71=0,"",'CE statale pluri'!J71)</f>
        <v>130283400</v>
      </c>
      <c r="K71" s="348">
        <f>IF('CE statale pluri'!K71=0,"",'CE statale pluri'!K71)</f>
        <v>131199530</v>
      </c>
      <c r="L71" s="348">
        <f>IF('CE statale pluri'!L71=0,"",'CE statale pluri'!L71)</f>
        <v>131199530</v>
      </c>
      <c r="M71" s="349">
        <f>IF('CE statale pluri'!M71=0,"",'CE statale pluri'!M71)</f>
        <v>2368711.4900000095</v>
      </c>
      <c r="N71" s="508">
        <f>IF('CE statale pluri'!N71=0,"",'CE statale pluri'!N71)</f>
        <v>1.838621781182076E-2</v>
      </c>
    </row>
    <row r="72" spans="1:14" s="110" customFormat="1">
      <c r="A72" s="332" t="s">
        <v>268</v>
      </c>
      <c r="B72" s="371"/>
      <c r="C72" s="339" t="s">
        <v>4112</v>
      </c>
      <c r="D72" s="558" t="s">
        <v>2828</v>
      </c>
      <c r="E72" s="558"/>
      <c r="F72" s="558"/>
      <c r="G72" s="559"/>
      <c r="H72" s="340">
        <f>IF('CE statale pluri'!H72=0,"",'CE statale pluri'!H72)</f>
        <v>2955468.91</v>
      </c>
      <c r="I72" s="340">
        <f>IF('CE statale pluri'!I72=0,"",'CE statale pluri'!I72)</f>
        <v>3504872.3</v>
      </c>
      <c r="J72" s="340">
        <f>IF('CE statale pluri'!J72=0,"",'CE statale pluri'!J72)</f>
        <v>3518500</v>
      </c>
      <c r="K72" s="340">
        <f>IF('CE statale pluri'!K72=0,"",'CE statale pluri'!K72)</f>
        <v>3529500</v>
      </c>
      <c r="L72" s="340">
        <f>IF('CE statale pluri'!L72=0,"",'CE statale pluri'!L72)</f>
        <v>3529500</v>
      </c>
      <c r="M72" s="341">
        <f>IF('CE statale pluri'!M72=0,"",'CE statale pluri'!M72)</f>
        <v>24627.700000000186</v>
      </c>
      <c r="N72" s="507">
        <f>IF('CE statale pluri'!N72=0,"",'CE statale pluri'!N72)</f>
        <v>7.0267039401122229E-3</v>
      </c>
    </row>
    <row r="73" spans="1:14" s="134" customFormat="1">
      <c r="A73" s="332"/>
      <c r="B73" s="371"/>
      <c r="C73" s="339" t="s">
        <v>4115</v>
      </c>
      <c r="D73" s="558" t="s">
        <v>1233</v>
      </c>
      <c r="E73" s="558"/>
      <c r="F73" s="558"/>
      <c r="G73" s="559"/>
      <c r="H73" s="340">
        <f>IF('CE statale pluri'!H73=0,"",'CE statale pluri'!H73)</f>
        <v>23349765.93</v>
      </c>
      <c r="I73" s="340">
        <f>IF('CE statale pluri'!I73=0,"",'CE statale pluri'!I73)</f>
        <v>23349765.93</v>
      </c>
      <c r="J73" s="340">
        <f>IF('CE statale pluri'!J73=0,"",'CE statale pluri'!J73)</f>
        <v>23349000</v>
      </c>
      <c r="K73" s="340">
        <f>IF('CE statale pluri'!K73=0,"",'CE statale pluri'!K73)</f>
        <v>23349000</v>
      </c>
      <c r="L73" s="340">
        <f>IF('CE statale pluri'!L73=0,"",'CE statale pluri'!L73)</f>
        <v>23349000</v>
      </c>
      <c r="M73" s="341">
        <f>IF('CE statale pluri'!M73=0,"",'CE statale pluri'!M73)</f>
        <v>-765.92999999970198</v>
      </c>
      <c r="N73" s="507">
        <f>IF('CE statale pluri'!N73=0,"",'CE statale pluri'!N73)</f>
        <v>-3.2802470153057418E-5</v>
      </c>
    </row>
    <row r="74" spans="1:14" s="110" customFormat="1">
      <c r="A74" s="332" t="s">
        <v>3368</v>
      </c>
      <c r="B74" s="371"/>
      <c r="C74" s="345"/>
      <c r="D74" s="377"/>
      <c r="E74" s="345" t="s">
        <v>3328</v>
      </c>
      <c r="F74" s="563" t="s">
        <v>2829</v>
      </c>
      <c r="G74" s="564"/>
      <c r="H74" s="348">
        <f>IF('CE statale pluri'!H74=0,"",'CE statale pluri'!H74)</f>
        <v>9834797.4199999999</v>
      </c>
      <c r="I74" s="348">
        <f>IF('CE statale pluri'!I74=0,"",'CE statale pluri'!I74)</f>
        <v>9834797.4199999999</v>
      </c>
      <c r="J74" s="348">
        <f>IF('CE statale pluri'!J74=0,"",'CE statale pluri'!J74)</f>
        <v>9834000</v>
      </c>
      <c r="K74" s="348">
        <f>IF('CE statale pluri'!K74=0,"",'CE statale pluri'!K74)</f>
        <v>9834000</v>
      </c>
      <c r="L74" s="348">
        <f>IF('CE statale pluri'!L74=0,"",'CE statale pluri'!L74)</f>
        <v>9834000</v>
      </c>
      <c r="M74" s="349">
        <f>IF('CE statale pluri'!M74=0,"",'CE statale pluri'!M74)</f>
        <v>-797.41999999992549</v>
      </c>
      <c r="N74" s="508">
        <f>IF('CE statale pluri'!N74=0,"",'CE statale pluri'!N74)</f>
        <v>-8.1081487085671512E-5</v>
      </c>
    </row>
    <row r="75" spans="1:14" s="134" customFormat="1">
      <c r="A75" s="332" t="s">
        <v>3370</v>
      </c>
      <c r="B75" s="363"/>
      <c r="C75" s="339"/>
      <c r="D75" s="379"/>
      <c r="E75" s="345" t="s">
        <v>3330</v>
      </c>
      <c r="F75" s="563" t="s">
        <v>2830</v>
      </c>
      <c r="G75" s="564"/>
      <c r="H75" s="340" t="str">
        <f>IF('CE statale pluri'!H75=0,"",'CE statale pluri'!H75)</f>
        <v/>
      </c>
      <c r="I75" s="340" t="str">
        <f>IF('CE statale pluri'!I75=0,"",'CE statale pluri'!I75)</f>
        <v/>
      </c>
      <c r="J75" s="340" t="str">
        <f>IF('CE statale pluri'!J75=0,"",'CE statale pluri'!J75)</f>
        <v/>
      </c>
      <c r="K75" s="340" t="str">
        <f>IF('CE statale pluri'!K75=0,"",'CE statale pluri'!K75)</f>
        <v/>
      </c>
      <c r="L75" s="340" t="str">
        <f>IF('CE statale pluri'!L75=0,"",'CE statale pluri'!L75)</f>
        <v/>
      </c>
      <c r="M75" s="341" t="str">
        <f>IF('CE statale pluri'!M75=0,"",'CE statale pluri'!M75)</f>
        <v/>
      </c>
      <c r="N75" s="507" t="str">
        <f>IF('CE statale pluri'!N75=0,"",'CE statale pluri'!N75)</f>
        <v xml:space="preserve">-    </v>
      </c>
    </row>
    <row r="76" spans="1:14" s="134" customFormat="1">
      <c r="A76" s="332" t="s">
        <v>3372</v>
      </c>
      <c r="B76" s="363"/>
      <c r="C76" s="339"/>
      <c r="D76" s="379"/>
      <c r="E76" s="345" t="s">
        <v>4087</v>
      </c>
      <c r="F76" s="563" t="s">
        <v>2831</v>
      </c>
      <c r="G76" s="564"/>
      <c r="H76" s="348">
        <f>IF('CE statale pluri'!H76=0,"",'CE statale pluri'!H76)</f>
        <v>13514968.510000002</v>
      </c>
      <c r="I76" s="348">
        <f>IF('CE statale pluri'!I76=0,"",'CE statale pluri'!I76)</f>
        <v>13514968.510000002</v>
      </c>
      <c r="J76" s="348">
        <f>IF('CE statale pluri'!J76=0,"",'CE statale pluri'!J76)</f>
        <v>13515000</v>
      </c>
      <c r="K76" s="348">
        <f>IF('CE statale pluri'!K76=0,"",'CE statale pluri'!K76)</f>
        <v>13515000</v>
      </c>
      <c r="L76" s="348">
        <f>IF('CE statale pluri'!L76=0,"",'CE statale pluri'!L76)</f>
        <v>13515000</v>
      </c>
      <c r="M76" s="349">
        <f>IF('CE statale pluri'!M76=0,"",'CE statale pluri'!M76)</f>
        <v>31.489999998360872</v>
      </c>
      <c r="N76" s="508">
        <f>IF('CE statale pluri'!N76=0,"",'CE statale pluri'!N76)</f>
        <v>2.3300091284016518E-6</v>
      </c>
    </row>
    <row r="77" spans="1:14" s="134" customFormat="1">
      <c r="A77" s="332" t="s">
        <v>1335</v>
      </c>
      <c r="B77" s="363"/>
      <c r="C77" s="339" t="s">
        <v>4118</v>
      </c>
      <c r="D77" s="558" t="s">
        <v>2832</v>
      </c>
      <c r="E77" s="558"/>
      <c r="F77" s="558"/>
      <c r="G77" s="559"/>
      <c r="H77" s="340">
        <f>IF('CE statale pluri'!H77=0,"",'CE statale pluri'!H77)</f>
        <v>1049952.97</v>
      </c>
      <c r="I77" s="340">
        <f>IF('CE statale pluri'!I77=0,"",'CE statale pluri'!I77)</f>
        <v>1050000</v>
      </c>
      <c r="J77" s="340">
        <f>IF('CE statale pluri'!J77=0,"",'CE statale pluri'!J77)</f>
        <v>1050000</v>
      </c>
      <c r="K77" s="340">
        <f>IF('CE statale pluri'!K77=0,"",'CE statale pluri'!K77)</f>
        <v>1050000</v>
      </c>
      <c r="L77" s="340">
        <f>IF('CE statale pluri'!L77=0,"",'CE statale pluri'!L77)</f>
        <v>1050000</v>
      </c>
      <c r="M77" s="341" t="str">
        <f>IF('CE statale pluri'!M77=0,"",'CE statale pluri'!M77)</f>
        <v/>
      </c>
      <c r="N77" s="507" t="str">
        <f>IF('CE statale pluri'!N77=0,"",'CE statale pluri'!N77)</f>
        <v/>
      </c>
    </row>
    <row r="78" spans="1:14" s="134" customFormat="1">
      <c r="A78" s="332"/>
      <c r="B78" s="363"/>
      <c r="C78" s="339" t="s">
        <v>3374</v>
      </c>
      <c r="D78" s="558" t="s">
        <v>1838</v>
      </c>
      <c r="E78" s="558"/>
      <c r="F78" s="558"/>
      <c r="G78" s="559"/>
      <c r="H78" s="340">
        <f>IF('CE statale pluri'!H78=0,"",'CE statale pluri'!H78)</f>
        <v>-1060294.6000000001</v>
      </c>
      <c r="I78" s="340">
        <f>IF('CE statale pluri'!I78=0,"",'CE statale pluri'!I78)</f>
        <v>155000</v>
      </c>
      <c r="J78" s="340">
        <f>IF('CE statale pluri'!J78=0,"",'CE statale pluri'!J78)</f>
        <v>155000</v>
      </c>
      <c r="K78" s="340">
        <f>IF('CE statale pluri'!K78=0,"",'CE statale pluri'!K78)</f>
        <v>155000</v>
      </c>
      <c r="L78" s="340">
        <f>IF('CE statale pluri'!L78=0,"",'CE statale pluri'!L78)</f>
        <v>155000</v>
      </c>
      <c r="M78" s="341" t="str">
        <f>IF('CE statale pluri'!M78=0,"",'CE statale pluri'!M78)</f>
        <v/>
      </c>
      <c r="N78" s="507" t="str">
        <f>IF('CE statale pluri'!N78=0,"",'CE statale pluri'!N78)</f>
        <v/>
      </c>
    </row>
    <row r="79" spans="1:14" s="110" customFormat="1">
      <c r="A79" s="332" t="s">
        <v>3375</v>
      </c>
      <c r="B79" s="380"/>
      <c r="C79" s="373"/>
      <c r="D79" s="377"/>
      <c r="E79" s="345" t="s">
        <v>3328</v>
      </c>
      <c r="F79" s="563" t="s">
        <v>2833</v>
      </c>
      <c r="G79" s="564"/>
      <c r="H79" s="348">
        <f>IF('CE statale pluri'!H79=0,"",'CE statale pluri'!H79)</f>
        <v>-998908.29</v>
      </c>
      <c r="I79" s="348">
        <f>IF('CE statale pluri'!I79=0,"",'CE statale pluri'!I79)</f>
        <v>110000</v>
      </c>
      <c r="J79" s="348">
        <f>IF('CE statale pluri'!J79=0,"",'CE statale pluri'!J79)</f>
        <v>110000</v>
      </c>
      <c r="K79" s="348">
        <f>IF('CE statale pluri'!K79=0,"",'CE statale pluri'!K79)</f>
        <v>110000</v>
      </c>
      <c r="L79" s="348">
        <f>IF('CE statale pluri'!L79=0,"",'CE statale pluri'!L79)</f>
        <v>110000</v>
      </c>
      <c r="M79" s="349" t="str">
        <f>IF('CE statale pluri'!M79=0,"",'CE statale pluri'!M79)</f>
        <v/>
      </c>
      <c r="N79" s="508" t="str">
        <f>IF('CE statale pluri'!N79=0,"",'CE statale pluri'!N79)</f>
        <v/>
      </c>
    </row>
    <row r="80" spans="1:14" s="110" customFormat="1">
      <c r="A80" s="332" t="s">
        <v>3377</v>
      </c>
      <c r="B80" s="380"/>
      <c r="C80" s="373"/>
      <c r="D80" s="377"/>
      <c r="E80" s="345" t="s">
        <v>3330</v>
      </c>
      <c r="F80" s="563" t="s">
        <v>2834</v>
      </c>
      <c r="G80" s="564"/>
      <c r="H80" s="348">
        <f>IF('CE statale pluri'!H80=0,"",'CE statale pluri'!H80)</f>
        <v>-61386.31</v>
      </c>
      <c r="I80" s="348">
        <f>IF('CE statale pluri'!I80=0,"",'CE statale pluri'!I80)</f>
        <v>45000</v>
      </c>
      <c r="J80" s="348">
        <f>IF('CE statale pluri'!J80=0,"",'CE statale pluri'!J80)</f>
        <v>45000</v>
      </c>
      <c r="K80" s="348">
        <f>IF('CE statale pluri'!K80=0,"",'CE statale pluri'!K80)</f>
        <v>45000</v>
      </c>
      <c r="L80" s="348">
        <f>IF('CE statale pluri'!L80=0,"",'CE statale pluri'!L80)</f>
        <v>45000</v>
      </c>
      <c r="M80" s="349" t="str">
        <f>IF('CE statale pluri'!M80=0,"",'CE statale pluri'!M80)</f>
        <v/>
      </c>
      <c r="N80" s="508" t="str">
        <f>IF('CE statale pluri'!N80=0,"",'CE statale pluri'!N80)</f>
        <v/>
      </c>
    </row>
    <row r="81" spans="1:14" s="134" customFormat="1">
      <c r="A81" s="332"/>
      <c r="B81" s="380"/>
      <c r="C81" s="339" t="s">
        <v>3379</v>
      </c>
      <c r="D81" s="558" t="s">
        <v>2835</v>
      </c>
      <c r="E81" s="558"/>
      <c r="F81" s="558"/>
      <c r="G81" s="559"/>
      <c r="H81" s="340">
        <f>IF('CE statale pluri'!H81=0,"",'CE statale pluri'!H81)</f>
        <v>29394398.039999999</v>
      </c>
      <c r="I81" s="340">
        <f>IF('CE statale pluri'!I81=0,"",'CE statale pluri'!I81)</f>
        <v>573078.67000000004</v>
      </c>
      <c r="J81" s="340">
        <f>IF('CE statale pluri'!J81=0,"",'CE statale pluri'!J81)</f>
        <v>1042000</v>
      </c>
      <c r="K81" s="340">
        <f>IF('CE statale pluri'!K81=0,"",'CE statale pluri'!K81)</f>
        <v>1042000</v>
      </c>
      <c r="L81" s="340">
        <f>IF('CE statale pluri'!L81=0,"",'CE statale pluri'!L81)</f>
        <v>1042000</v>
      </c>
      <c r="M81" s="341">
        <f>IF('CE statale pluri'!M81=0,"",'CE statale pluri'!M81)</f>
        <v>468921.32999999996</v>
      </c>
      <c r="N81" s="507">
        <f>IF('CE statale pluri'!N81=0,"",'CE statale pluri'!N81)</f>
        <v>0.81824949094685362</v>
      </c>
    </row>
    <row r="82" spans="1:14" s="110" customFormat="1">
      <c r="A82" s="332" t="s">
        <v>3381</v>
      </c>
      <c r="B82" s="380"/>
      <c r="C82" s="373"/>
      <c r="D82" s="377"/>
      <c r="E82" s="345" t="s">
        <v>3328</v>
      </c>
      <c r="F82" s="563" t="s">
        <v>1840</v>
      </c>
      <c r="G82" s="564"/>
      <c r="H82" s="348">
        <f>IF('CE statale pluri'!H82=0,"",'CE statale pluri'!H82)</f>
        <v>26452337.149999999</v>
      </c>
      <c r="I82" s="348">
        <f>IF('CE statale pluri'!I82=0,"",'CE statale pluri'!I82)</f>
        <v>241078.67</v>
      </c>
      <c r="J82" s="348">
        <f>IF('CE statale pluri'!J82=0,"",'CE statale pluri'!J82)</f>
        <v>710000</v>
      </c>
      <c r="K82" s="348">
        <f>IF('CE statale pluri'!K82=0,"",'CE statale pluri'!K82)</f>
        <v>710000</v>
      </c>
      <c r="L82" s="348">
        <f>IF('CE statale pluri'!L82=0,"",'CE statale pluri'!L82)</f>
        <v>710000</v>
      </c>
      <c r="M82" s="349">
        <f>IF('CE statale pluri'!M82=0,"",'CE statale pluri'!M82)</f>
        <v>468921.32999999996</v>
      </c>
      <c r="N82" s="508">
        <f>IF('CE statale pluri'!N82=0,"",'CE statale pluri'!N82)</f>
        <v>1.9450967188428572</v>
      </c>
    </row>
    <row r="83" spans="1:14" s="110" customFormat="1">
      <c r="A83" s="332" t="s">
        <v>3382</v>
      </c>
      <c r="B83" s="380"/>
      <c r="C83" s="373"/>
      <c r="D83" s="377"/>
      <c r="E83" s="345" t="s">
        <v>3330</v>
      </c>
      <c r="F83" s="563" t="s">
        <v>2836</v>
      </c>
      <c r="G83" s="564"/>
      <c r="H83" s="348">
        <f>IF('CE statale pluri'!H83=0,"",'CE statale pluri'!H83)</f>
        <v>25000</v>
      </c>
      <c r="I83" s="348">
        <f>IF('CE statale pluri'!I83=0,"",'CE statale pluri'!I83)</f>
        <v>37000</v>
      </c>
      <c r="J83" s="348">
        <f>IF('CE statale pluri'!J83=0,"",'CE statale pluri'!J83)</f>
        <v>37000</v>
      </c>
      <c r="K83" s="348">
        <f>IF('CE statale pluri'!K83=0,"",'CE statale pluri'!K83)</f>
        <v>37000</v>
      </c>
      <c r="L83" s="348">
        <f>IF('CE statale pluri'!L83=0,"",'CE statale pluri'!L83)</f>
        <v>37000</v>
      </c>
      <c r="M83" s="349" t="str">
        <f>IF('CE statale pluri'!M83=0,"",'CE statale pluri'!M83)</f>
        <v/>
      </c>
      <c r="N83" s="508" t="str">
        <f>IF('CE statale pluri'!N83=0,"",'CE statale pluri'!N83)</f>
        <v/>
      </c>
    </row>
    <row r="84" spans="1:14" s="110" customFormat="1" ht="30" customHeight="1">
      <c r="A84" s="332" t="s">
        <v>3384</v>
      </c>
      <c r="B84" s="380"/>
      <c r="C84" s="373"/>
      <c r="D84" s="377"/>
      <c r="E84" s="345" t="s">
        <v>4087</v>
      </c>
      <c r="F84" s="563" t="s">
        <v>2837</v>
      </c>
      <c r="G84" s="564"/>
      <c r="H84" s="348" t="str">
        <f>IF('CE statale pluri'!H84=0,"",'CE statale pluri'!H84)</f>
        <v/>
      </c>
      <c r="I84" s="348" t="str">
        <f>IF('CE statale pluri'!I84=0,"",'CE statale pluri'!I84)</f>
        <v/>
      </c>
      <c r="J84" s="348" t="str">
        <f>IF('CE statale pluri'!J84=0,"",'CE statale pluri'!J84)</f>
        <v/>
      </c>
      <c r="K84" s="348" t="str">
        <f>IF('CE statale pluri'!K84=0,"",'CE statale pluri'!K84)</f>
        <v/>
      </c>
      <c r="L84" s="348" t="str">
        <f>IF('CE statale pluri'!L84=0,"",'CE statale pluri'!L84)</f>
        <v/>
      </c>
      <c r="M84" s="349" t="str">
        <f>IF('CE statale pluri'!M84=0,"",'CE statale pluri'!M84)</f>
        <v/>
      </c>
      <c r="N84" s="508" t="str">
        <f>IF('CE statale pluri'!N84=0,"",'CE statale pluri'!N84)</f>
        <v xml:space="preserve">-    </v>
      </c>
    </row>
    <row r="85" spans="1:14" s="110" customFormat="1">
      <c r="A85" s="332" t="s">
        <v>3386</v>
      </c>
      <c r="B85" s="380"/>
      <c r="C85" s="373"/>
      <c r="D85" s="377"/>
      <c r="E85" s="345" t="s">
        <v>4095</v>
      </c>
      <c r="F85" s="563" t="s">
        <v>1842</v>
      </c>
      <c r="G85" s="564"/>
      <c r="H85" s="348">
        <f>IF('CE statale pluri'!H85=0,"",'CE statale pluri'!H85)</f>
        <v>2917060.8899999997</v>
      </c>
      <c r="I85" s="348">
        <f>IF('CE statale pluri'!I85=0,"",'CE statale pluri'!I85)</f>
        <v>295000</v>
      </c>
      <c r="J85" s="348">
        <f>IF('CE statale pluri'!J85=0,"",'CE statale pluri'!J85)</f>
        <v>295000</v>
      </c>
      <c r="K85" s="348">
        <f>IF('CE statale pluri'!K85=0,"",'CE statale pluri'!K85)</f>
        <v>295000</v>
      </c>
      <c r="L85" s="348">
        <f>IF('CE statale pluri'!L85=0,"",'CE statale pluri'!L85)</f>
        <v>295000</v>
      </c>
      <c r="M85" s="349" t="str">
        <f>IF('CE statale pluri'!M85=0,"",'CE statale pluri'!M85)</f>
        <v/>
      </c>
      <c r="N85" s="508" t="str">
        <f>IF('CE statale pluri'!N85=0,"",'CE statale pluri'!N85)</f>
        <v/>
      </c>
    </row>
    <row r="86" spans="1:14" s="134" customFormat="1">
      <c r="A86" s="332"/>
      <c r="B86" s="364"/>
      <c r="C86" s="365" t="s">
        <v>2838</v>
      </c>
      <c r="D86" s="365"/>
      <c r="E86" s="365"/>
      <c r="F86" s="365"/>
      <c r="G86" s="366"/>
      <c r="H86" s="367">
        <f>IF('CE statale pluri'!H86=0,"",'CE statale pluri'!H86)</f>
        <v>1253340425.9400003</v>
      </c>
      <c r="I86" s="367">
        <f>IF('CE statale pluri'!I86=0,"",'CE statale pluri'!I86)</f>
        <v>1282023968.8000002</v>
      </c>
      <c r="J86" s="367">
        <f>IF('CE statale pluri'!J86=0,"",'CE statale pluri'!J86)</f>
        <v>1299762676</v>
      </c>
      <c r="K86" s="367">
        <f>IF('CE statale pluri'!K86=0,"",'CE statale pluri'!K86)</f>
        <v>1312239135</v>
      </c>
      <c r="L86" s="367">
        <f>IF('CE statale pluri'!L86=0,"",'CE statale pluri'!L86)</f>
        <v>1300610065</v>
      </c>
      <c r="M86" s="368">
        <f>IF('CE statale pluri'!M86=0,"",'CE statale pluri'!M86)</f>
        <v>18586096.199999809</v>
      </c>
      <c r="N86" s="513">
        <f>IF('CE statale pluri'!N86=0,"",'CE statale pluri'!N86)</f>
        <v>1.4497463894841812E-2</v>
      </c>
    </row>
    <row r="87" spans="1:14" s="110" customFormat="1" ht="15.75" thickBot="1">
      <c r="A87" s="332"/>
      <c r="B87" s="380"/>
      <c r="C87" s="345"/>
      <c r="D87" s="377"/>
      <c r="E87" s="374"/>
      <c r="F87" s="377"/>
      <c r="G87" s="378"/>
      <c r="H87" s="348" t="str">
        <f>IF('CE statale pluri'!H87=0,"",'CE statale pluri'!H87)</f>
        <v/>
      </c>
      <c r="I87" s="348" t="str">
        <f>IF('CE statale pluri'!I87=0,"",'CE statale pluri'!I87)</f>
        <v/>
      </c>
      <c r="J87" s="348" t="str">
        <f>IF('CE statale pluri'!J87=0,"",'CE statale pluri'!J87)</f>
        <v/>
      </c>
      <c r="K87" s="348" t="str">
        <f>IF('CE statale pluri'!K87=0,"",'CE statale pluri'!K87)</f>
        <v/>
      </c>
      <c r="L87" s="348" t="str">
        <f>IF('CE statale pluri'!L87=0,"",'CE statale pluri'!L87)</f>
        <v/>
      </c>
      <c r="M87" s="349" t="str">
        <f>IF('CE statale pluri'!M87=0,"",'CE statale pluri'!M87)</f>
        <v/>
      </c>
      <c r="N87" s="508" t="str">
        <f>IF('CE statale pluri'!N87=0,"",'CE statale pluri'!N87)</f>
        <v xml:space="preserve">-    </v>
      </c>
    </row>
    <row r="88" spans="1:14" s="136" customFormat="1" ht="16.5" thickTop="1" thickBot="1">
      <c r="A88" s="381"/>
      <c r="B88" s="560" t="s">
        <v>2839</v>
      </c>
      <c r="C88" s="561"/>
      <c r="D88" s="561"/>
      <c r="E88" s="561"/>
      <c r="F88" s="561"/>
      <c r="G88" s="562"/>
      <c r="H88" s="385">
        <f>IF('CE statale pluri'!H88=0,"",'CE statale pluri'!H88)</f>
        <v>41041376.809999466</v>
      </c>
      <c r="I88" s="385">
        <f>IF('CE statale pluri'!I88=0,"",'CE statale pluri'!I88)</f>
        <v>47890922.779999971</v>
      </c>
      <c r="J88" s="385">
        <f>IF('CE statale pluri'!J88=0,"",'CE statale pluri'!J88)</f>
        <v>39157500</v>
      </c>
      <c r="K88" s="385">
        <f>IF('CE statale pluri'!K88=0,"",'CE statale pluri'!K88)</f>
        <v>39557500</v>
      </c>
      <c r="L88" s="385">
        <f>IF('CE statale pluri'!L88=0,"",'CE statale pluri'!L88)</f>
        <v>39217500</v>
      </c>
      <c r="M88" s="386">
        <f>IF('CE statale pluri'!M88=0,"",'CE statale pluri'!M88)</f>
        <v>-8673422.7799999714</v>
      </c>
      <c r="N88" s="514">
        <f>IF('CE statale pluri'!N88=0,"",'CE statale pluri'!N88)</f>
        <v>-0.18110786505083035</v>
      </c>
    </row>
    <row r="89" spans="1:14" s="136" customFormat="1" ht="15.75" thickTop="1">
      <c r="A89" s="381"/>
      <c r="B89" s="390"/>
      <c r="C89" s="391"/>
      <c r="D89" s="391"/>
      <c r="E89" s="392"/>
      <c r="F89" s="393"/>
      <c r="G89" s="394"/>
      <c r="H89" s="395" t="str">
        <f>IF('CE statale pluri'!H89=0,"",'CE statale pluri'!H89)</f>
        <v/>
      </c>
      <c r="I89" s="395" t="str">
        <f>IF('CE statale pluri'!I89=0,"",'CE statale pluri'!I89)</f>
        <v/>
      </c>
      <c r="J89" s="395" t="str">
        <f>IF('CE statale pluri'!J89=0,"",'CE statale pluri'!J89)</f>
        <v/>
      </c>
      <c r="K89" s="395" t="str">
        <f>IF('CE statale pluri'!K89=0,"",'CE statale pluri'!K89)</f>
        <v/>
      </c>
      <c r="L89" s="395" t="str">
        <f>IF('CE statale pluri'!L89=0,"",'CE statale pluri'!L89)</f>
        <v/>
      </c>
      <c r="M89" s="396" t="str">
        <f>IF('CE statale pluri'!M89=0,"",'CE statale pluri'!M89)</f>
        <v/>
      </c>
      <c r="N89" s="515" t="str">
        <f>IF('CE statale pluri'!N89=0,"",'CE statale pluri'!N89)</f>
        <v/>
      </c>
    </row>
    <row r="90" spans="1:14" s="134" customFormat="1">
      <c r="A90" s="332"/>
      <c r="B90" s="338" t="s">
        <v>2698</v>
      </c>
      <c r="C90" s="565" t="s">
        <v>1843</v>
      </c>
      <c r="D90" s="565"/>
      <c r="E90" s="565"/>
      <c r="F90" s="565"/>
      <c r="G90" s="566"/>
      <c r="H90" s="340" t="str">
        <f>IF('CE statale pluri'!H90=0,"",'CE statale pluri'!H90)</f>
        <v/>
      </c>
      <c r="I90" s="340" t="str">
        <f>IF('CE statale pluri'!I90=0,"",'CE statale pluri'!I90)</f>
        <v/>
      </c>
      <c r="J90" s="340" t="str">
        <f>IF('CE statale pluri'!J90=0,"",'CE statale pluri'!J90)</f>
        <v/>
      </c>
      <c r="K90" s="340" t="str">
        <f>IF('CE statale pluri'!K90=0,"",'CE statale pluri'!K90)</f>
        <v/>
      </c>
      <c r="L90" s="340" t="str">
        <f>IF('CE statale pluri'!L90=0,"",'CE statale pluri'!L90)</f>
        <v/>
      </c>
      <c r="M90" s="341" t="str">
        <f>IF('CE statale pluri'!M90=0,"",'CE statale pluri'!M90)</f>
        <v/>
      </c>
      <c r="N90" s="507" t="str">
        <f>IF('CE statale pluri'!N90=0,"",'CE statale pluri'!N90)</f>
        <v/>
      </c>
    </row>
    <row r="91" spans="1:14" s="134" customFormat="1">
      <c r="A91" s="332" t="s">
        <v>3389</v>
      </c>
      <c r="B91" s="363"/>
      <c r="C91" s="339" t="s">
        <v>3326</v>
      </c>
      <c r="D91" s="558" t="s">
        <v>2840</v>
      </c>
      <c r="E91" s="558"/>
      <c r="F91" s="558"/>
      <c r="G91" s="559"/>
      <c r="H91" s="340">
        <f>IF('CE statale pluri'!H91=0,"",'CE statale pluri'!H91)</f>
        <v>38880.939999999995</v>
      </c>
      <c r="I91" s="340">
        <f>IF('CE statale pluri'!I91=0,"",'CE statale pluri'!I91)</f>
        <v>18000</v>
      </c>
      <c r="J91" s="340">
        <f>IF('CE statale pluri'!J91=0,"",'CE statale pluri'!J91)</f>
        <v>15000</v>
      </c>
      <c r="K91" s="340">
        <f>IF('CE statale pluri'!K91=0,"",'CE statale pluri'!K91)</f>
        <v>15000</v>
      </c>
      <c r="L91" s="340">
        <f>IF('CE statale pluri'!L91=0,"",'CE statale pluri'!L91)</f>
        <v>15000</v>
      </c>
      <c r="M91" s="341">
        <f>IF('CE statale pluri'!M91=0,"",'CE statale pluri'!M91)</f>
        <v>-3000</v>
      </c>
      <c r="N91" s="507">
        <f>IF('CE statale pluri'!N91=0,"",'CE statale pluri'!N91)</f>
        <v>-0.16666666666666666</v>
      </c>
    </row>
    <row r="92" spans="1:14" s="134" customFormat="1">
      <c r="A92" s="332" t="s">
        <v>3391</v>
      </c>
      <c r="B92" s="363"/>
      <c r="C92" s="339" t="s">
        <v>3335</v>
      </c>
      <c r="D92" s="558" t="s">
        <v>2841</v>
      </c>
      <c r="E92" s="558"/>
      <c r="F92" s="558"/>
      <c r="G92" s="559"/>
      <c r="H92" s="340">
        <f>IF('CE statale pluri'!H92=0,"",'CE statale pluri'!H92)</f>
        <v>3257.9999999999995</v>
      </c>
      <c r="I92" s="340">
        <f>IF('CE statale pluri'!I92=0,"",'CE statale pluri'!I92)</f>
        <v>83556.08</v>
      </c>
      <c r="J92" s="340">
        <f>IF('CE statale pluri'!J92=0,"",'CE statale pluri'!J92)</f>
        <v>101000</v>
      </c>
      <c r="K92" s="340">
        <f>IF('CE statale pluri'!K92=0,"",'CE statale pluri'!K92)</f>
        <v>101000</v>
      </c>
      <c r="L92" s="340">
        <f>IF('CE statale pluri'!L92=0,"",'CE statale pluri'!L92)</f>
        <v>101000</v>
      </c>
      <c r="M92" s="341">
        <f>IF('CE statale pluri'!M92=0,"",'CE statale pluri'!M92)</f>
        <v>17443.919999999998</v>
      </c>
      <c r="N92" s="507">
        <f>IF('CE statale pluri'!N92=0,"",'CE statale pluri'!N92)</f>
        <v>0.20876900879026394</v>
      </c>
    </row>
    <row r="93" spans="1:14" s="134" customFormat="1">
      <c r="A93" s="332"/>
      <c r="B93" s="364"/>
      <c r="C93" s="365" t="s">
        <v>2842</v>
      </c>
      <c r="D93" s="365"/>
      <c r="E93" s="365"/>
      <c r="F93" s="365"/>
      <c r="G93" s="366"/>
      <c r="H93" s="367">
        <f>IF('CE statale pluri'!H93=0,"",'CE statale pluri'!H93)</f>
        <v>35622.939999999995</v>
      </c>
      <c r="I93" s="367">
        <f>IF('CE statale pluri'!I93=0,"",'CE statale pluri'!I93)</f>
        <v>-65556.08</v>
      </c>
      <c r="J93" s="367">
        <f>IF('CE statale pluri'!J93=0,"",'CE statale pluri'!J93)</f>
        <v>-86000</v>
      </c>
      <c r="K93" s="367">
        <f>IF('CE statale pluri'!K93=0,"",'CE statale pluri'!K93)</f>
        <v>-86000</v>
      </c>
      <c r="L93" s="367">
        <f>IF('CE statale pluri'!L93=0,"",'CE statale pluri'!L93)</f>
        <v>-86000</v>
      </c>
      <c r="M93" s="368">
        <f>IF('CE statale pluri'!M93=0,"",'CE statale pluri'!M93)</f>
        <v>-20443.919999999998</v>
      </c>
      <c r="N93" s="513">
        <f>IF('CE statale pluri'!N93=0,"",'CE statale pluri'!N93)</f>
        <v>0.31185391194836537</v>
      </c>
    </row>
    <row r="94" spans="1:14" s="110" customFormat="1">
      <c r="A94" s="332"/>
      <c r="B94" s="371"/>
      <c r="C94" s="345"/>
      <c r="D94" s="377"/>
      <c r="E94" s="372"/>
      <c r="F94" s="377"/>
      <c r="G94" s="378"/>
      <c r="H94" s="348" t="str">
        <f>IF('CE statale pluri'!H94=0,"",'CE statale pluri'!H94)</f>
        <v/>
      </c>
      <c r="I94" s="348" t="str">
        <f>IF('CE statale pluri'!I94=0,"",'CE statale pluri'!I94)</f>
        <v/>
      </c>
      <c r="J94" s="348" t="str">
        <f>IF('CE statale pluri'!J94=0,"",'CE statale pluri'!J94)</f>
        <v/>
      </c>
      <c r="K94" s="348" t="str">
        <f>IF('CE statale pluri'!K94=0,"",'CE statale pluri'!K94)</f>
        <v/>
      </c>
      <c r="L94" s="348" t="str">
        <f>IF('CE statale pluri'!L94=0,"",'CE statale pluri'!L94)</f>
        <v/>
      </c>
      <c r="M94" s="349" t="str">
        <f>IF('CE statale pluri'!M94=0,"",'CE statale pluri'!M94)</f>
        <v/>
      </c>
      <c r="N94" s="508" t="str">
        <f>IF('CE statale pluri'!N94=0,"",'CE statale pluri'!N94)</f>
        <v/>
      </c>
    </row>
    <row r="95" spans="1:14" s="134" customFormat="1">
      <c r="A95" s="332"/>
      <c r="B95" s="338" t="s">
        <v>2800</v>
      </c>
      <c r="C95" s="565" t="s">
        <v>1845</v>
      </c>
      <c r="D95" s="565"/>
      <c r="E95" s="565"/>
      <c r="F95" s="565"/>
      <c r="G95" s="566"/>
      <c r="H95" s="340" t="str">
        <f>IF('CE statale pluri'!H95=0,"",'CE statale pluri'!H95)</f>
        <v/>
      </c>
      <c r="I95" s="340" t="str">
        <f>IF('CE statale pluri'!I95=0,"",'CE statale pluri'!I95)</f>
        <v/>
      </c>
      <c r="J95" s="340" t="str">
        <f>IF('CE statale pluri'!J95=0,"",'CE statale pluri'!J95)</f>
        <v/>
      </c>
      <c r="K95" s="340" t="str">
        <f>IF('CE statale pluri'!K95=0,"",'CE statale pluri'!K95)</f>
        <v/>
      </c>
      <c r="L95" s="340" t="str">
        <f>IF('CE statale pluri'!L95=0,"",'CE statale pluri'!L95)</f>
        <v/>
      </c>
      <c r="M95" s="341" t="str">
        <f>IF('CE statale pluri'!M95=0,"",'CE statale pluri'!M95)</f>
        <v/>
      </c>
      <c r="N95" s="507" t="str">
        <f>IF('CE statale pluri'!N95=0,"",'CE statale pluri'!N95)</f>
        <v/>
      </c>
    </row>
    <row r="96" spans="1:14" s="134" customFormat="1">
      <c r="A96" s="332" t="s">
        <v>985</v>
      </c>
      <c r="B96" s="363"/>
      <c r="C96" s="339" t="s">
        <v>3326</v>
      </c>
      <c r="D96" s="558" t="s">
        <v>1847</v>
      </c>
      <c r="E96" s="558"/>
      <c r="F96" s="558"/>
      <c r="G96" s="559"/>
      <c r="H96" s="340">
        <f>IF('CE statale pluri'!H96=0,"",'CE statale pluri'!H96)</f>
        <v>22457.85</v>
      </c>
      <c r="I96" s="340" t="str">
        <f>IF('CE statale pluri'!I96=0,"",'CE statale pluri'!I96)</f>
        <v/>
      </c>
      <c r="J96" s="340" t="str">
        <f>IF('CE statale pluri'!J96=0,"",'CE statale pluri'!J96)</f>
        <v/>
      </c>
      <c r="K96" s="340" t="str">
        <f>IF('CE statale pluri'!K96=0,"",'CE statale pluri'!K96)</f>
        <v/>
      </c>
      <c r="L96" s="340" t="str">
        <f>IF('CE statale pluri'!L96=0,"",'CE statale pluri'!L96)</f>
        <v/>
      </c>
      <c r="M96" s="341" t="str">
        <f>IF('CE statale pluri'!M96=0,"",'CE statale pluri'!M96)</f>
        <v/>
      </c>
      <c r="N96" s="507" t="str">
        <f>IF('CE statale pluri'!N96=0,"",'CE statale pluri'!N96)</f>
        <v xml:space="preserve">-    </v>
      </c>
    </row>
    <row r="97" spans="1:14" s="134" customFormat="1">
      <c r="A97" s="332" t="s">
        <v>2215</v>
      </c>
      <c r="B97" s="363"/>
      <c r="C97" s="339" t="s">
        <v>3335</v>
      </c>
      <c r="D97" s="558" t="s">
        <v>1848</v>
      </c>
      <c r="E97" s="558"/>
      <c r="F97" s="558"/>
      <c r="G97" s="559"/>
      <c r="H97" s="340" t="str">
        <f>IF('CE statale pluri'!H97=0,"",'CE statale pluri'!H97)</f>
        <v/>
      </c>
      <c r="I97" s="340" t="str">
        <f>IF('CE statale pluri'!I97=0,"",'CE statale pluri'!I97)</f>
        <v/>
      </c>
      <c r="J97" s="340" t="str">
        <f>IF('CE statale pluri'!J97=0,"",'CE statale pluri'!J97)</f>
        <v/>
      </c>
      <c r="K97" s="340" t="str">
        <f>IF('CE statale pluri'!K97=0,"",'CE statale pluri'!K97)</f>
        <v/>
      </c>
      <c r="L97" s="340" t="str">
        <f>IF('CE statale pluri'!L97=0,"",'CE statale pluri'!L97)</f>
        <v/>
      </c>
      <c r="M97" s="341" t="str">
        <f>IF('CE statale pluri'!M97=0,"",'CE statale pluri'!M97)</f>
        <v/>
      </c>
      <c r="N97" s="507" t="str">
        <f>IF('CE statale pluri'!N97=0,"",'CE statale pluri'!N97)</f>
        <v xml:space="preserve">-    </v>
      </c>
    </row>
    <row r="98" spans="1:14" s="134" customFormat="1">
      <c r="A98" s="332"/>
      <c r="B98" s="364"/>
      <c r="C98" s="365" t="s">
        <v>2843</v>
      </c>
      <c r="D98" s="365"/>
      <c r="E98" s="365"/>
      <c r="F98" s="365"/>
      <c r="G98" s="366"/>
      <c r="H98" s="367">
        <f>IF('CE statale pluri'!H98=0,"",'CE statale pluri'!H98)</f>
        <v>22457.85</v>
      </c>
      <c r="I98" s="367" t="str">
        <f>IF('CE statale pluri'!I98=0,"",'CE statale pluri'!I98)</f>
        <v/>
      </c>
      <c r="J98" s="367" t="str">
        <f>IF('CE statale pluri'!J98=0,"",'CE statale pluri'!J98)</f>
        <v/>
      </c>
      <c r="K98" s="367" t="str">
        <f>IF('CE statale pluri'!K98=0,"",'CE statale pluri'!K98)</f>
        <v/>
      </c>
      <c r="L98" s="367" t="str">
        <f>IF('CE statale pluri'!L98=0,"",'CE statale pluri'!L98)</f>
        <v/>
      </c>
      <c r="M98" s="368" t="str">
        <f>IF('CE statale pluri'!M98=0,"",'CE statale pluri'!M98)</f>
        <v/>
      </c>
      <c r="N98" s="513" t="str">
        <f>IF('CE statale pluri'!N98=0,"",'CE statale pluri'!N98)</f>
        <v xml:space="preserve">-    </v>
      </c>
    </row>
    <row r="99" spans="1:14" s="110" customFormat="1">
      <c r="A99" s="332"/>
      <c r="B99" s="371"/>
      <c r="C99" s="345"/>
      <c r="D99" s="374"/>
      <c r="E99" s="372"/>
      <c r="F99" s="346"/>
      <c r="G99" s="347"/>
      <c r="H99" s="348" t="str">
        <f>IF('CE statale pluri'!H99=0,"",'CE statale pluri'!H99)</f>
        <v/>
      </c>
      <c r="I99" s="348" t="str">
        <f>IF('CE statale pluri'!I99=0,"",'CE statale pluri'!I99)</f>
        <v/>
      </c>
      <c r="J99" s="348" t="str">
        <f>IF('CE statale pluri'!J99=0,"",'CE statale pluri'!J99)</f>
        <v/>
      </c>
      <c r="K99" s="348" t="str">
        <f>IF('CE statale pluri'!K99=0,"",'CE statale pluri'!K99)</f>
        <v/>
      </c>
      <c r="L99" s="348" t="str">
        <f>IF('CE statale pluri'!L99=0,"",'CE statale pluri'!L99)</f>
        <v/>
      </c>
      <c r="M99" s="349" t="str">
        <f>IF('CE statale pluri'!M99=0,"",'CE statale pluri'!M99)</f>
        <v/>
      </c>
      <c r="N99" s="508" t="str">
        <f>IF('CE statale pluri'!N99=0,"",'CE statale pluri'!N99)</f>
        <v/>
      </c>
    </row>
    <row r="100" spans="1:14" s="134" customFormat="1">
      <c r="A100" s="332"/>
      <c r="B100" s="338" t="s">
        <v>1849</v>
      </c>
      <c r="C100" s="565" t="s">
        <v>1850</v>
      </c>
      <c r="D100" s="565"/>
      <c r="E100" s="565"/>
      <c r="F100" s="565"/>
      <c r="G100" s="566"/>
      <c r="H100" s="340" t="str">
        <f>IF('CE statale pluri'!H100=0,"",'CE statale pluri'!H100)</f>
        <v/>
      </c>
      <c r="I100" s="340" t="str">
        <f>IF('CE statale pluri'!I100=0,"",'CE statale pluri'!I100)</f>
        <v/>
      </c>
      <c r="J100" s="340" t="str">
        <f>IF('CE statale pluri'!J100=0,"",'CE statale pluri'!J100)</f>
        <v/>
      </c>
      <c r="K100" s="340" t="str">
        <f>IF('CE statale pluri'!K100=0,"",'CE statale pluri'!K100)</f>
        <v/>
      </c>
      <c r="L100" s="340" t="str">
        <f>IF('CE statale pluri'!L100=0,"",'CE statale pluri'!L100)</f>
        <v/>
      </c>
      <c r="M100" s="341" t="str">
        <f>IF('CE statale pluri'!M100=0,"",'CE statale pluri'!M100)</f>
        <v/>
      </c>
      <c r="N100" s="507" t="str">
        <f>IF('CE statale pluri'!N100=0,"",'CE statale pluri'!N100)</f>
        <v/>
      </c>
    </row>
    <row r="101" spans="1:14" s="134" customFormat="1">
      <c r="A101" s="332"/>
      <c r="B101" s="363"/>
      <c r="C101" s="339" t="s">
        <v>3326</v>
      </c>
      <c r="D101" s="558" t="s">
        <v>2844</v>
      </c>
      <c r="E101" s="558"/>
      <c r="F101" s="558"/>
      <c r="G101" s="559"/>
      <c r="H101" s="340">
        <f>IF('CE statale pluri'!H101=0,"",'CE statale pluri'!H101)</f>
        <v>10590688.199999997</v>
      </c>
      <c r="I101" s="340">
        <f>IF('CE statale pluri'!I101=0,"",'CE statale pluri'!I101)</f>
        <v>2637455.7500000005</v>
      </c>
      <c r="J101" s="340">
        <f>IF('CE statale pluri'!J101=0,"",'CE statale pluri'!J101)</f>
        <v>16000</v>
      </c>
      <c r="K101" s="340">
        <f>IF('CE statale pluri'!K101=0,"",'CE statale pluri'!K101)</f>
        <v>16000</v>
      </c>
      <c r="L101" s="340">
        <f>IF('CE statale pluri'!L101=0,"",'CE statale pluri'!L101)</f>
        <v>16000</v>
      </c>
      <c r="M101" s="341">
        <f>IF('CE statale pluri'!M101=0,"",'CE statale pluri'!M101)</f>
        <v>-2621455.7500000005</v>
      </c>
      <c r="N101" s="507">
        <f>IF('CE statale pluri'!N101=0,"",'CE statale pluri'!N101)</f>
        <v>-0.99393354751070229</v>
      </c>
    </row>
    <row r="102" spans="1:14" s="110" customFormat="1">
      <c r="A102" s="332" t="s">
        <v>6</v>
      </c>
      <c r="B102" s="371"/>
      <c r="C102" s="373"/>
      <c r="D102" s="377"/>
      <c r="E102" s="345" t="s">
        <v>3328</v>
      </c>
      <c r="F102" s="563" t="s">
        <v>2845</v>
      </c>
      <c r="G102" s="564"/>
      <c r="H102" s="348" t="str">
        <f>IF('CE statale pluri'!H102=0,"",'CE statale pluri'!H102)</f>
        <v/>
      </c>
      <c r="I102" s="348" t="str">
        <f>IF('CE statale pluri'!I102=0,"",'CE statale pluri'!I102)</f>
        <v/>
      </c>
      <c r="J102" s="348" t="str">
        <f>IF('CE statale pluri'!J102=0,"",'CE statale pluri'!J102)</f>
        <v/>
      </c>
      <c r="K102" s="348" t="str">
        <f>IF('CE statale pluri'!K102=0,"",'CE statale pluri'!K102)</f>
        <v/>
      </c>
      <c r="L102" s="348" t="str">
        <f>IF('CE statale pluri'!L102=0,"",'CE statale pluri'!L102)</f>
        <v/>
      </c>
      <c r="M102" s="349" t="str">
        <f>IF('CE statale pluri'!M102=0,"",'CE statale pluri'!M102)</f>
        <v/>
      </c>
      <c r="N102" s="508" t="str">
        <f>IF('CE statale pluri'!N102=0,"",'CE statale pluri'!N102)</f>
        <v xml:space="preserve">-    </v>
      </c>
    </row>
    <row r="103" spans="1:14" s="110" customFormat="1">
      <c r="A103" s="332" t="s">
        <v>954</v>
      </c>
      <c r="B103" s="371"/>
      <c r="C103" s="373"/>
      <c r="D103" s="377"/>
      <c r="E103" s="345" t="s">
        <v>3330</v>
      </c>
      <c r="F103" s="563" t="s">
        <v>2846</v>
      </c>
      <c r="G103" s="564"/>
      <c r="H103" s="348">
        <f>IF('CE statale pluri'!H103=0,"",'CE statale pluri'!H103)</f>
        <v>10590688.199999997</v>
      </c>
      <c r="I103" s="348">
        <f>IF('CE statale pluri'!I103=0,"",'CE statale pluri'!I103)</f>
        <v>2637455.7500000005</v>
      </c>
      <c r="J103" s="348">
        <f>IF('CE statale pluri'!J103=0,"",'CE statale pluri'!J103)</f>
        <v>16000</v>
      </c>
      <c r="K103" s="348">
        <f>IF('CE statale pluri'!K103=0,"",'CE statale pluri'!K103)</f>
        <v>16000</v>
      </c>
      <c r="L103" s="348">
        <f>IF('CE statale pluri'!L103=0,"",'CE statale pluri'!L103)</f>
        <v>16000</v>
      </c>
      <c r="M103" s="349">
        <f>IF('CE statale pluri'!M103=0,"",'CE statale pluri'!M103)</f>
        <v>-2621455.7500000005</v>
      </c>
      <c r="N103" s="508">
        <f>IF('CE statale pluri'!N103=0,"",'CE statale pluri'!N103)</f>
        <v>-0.99393354751070229</v>
      </c>
    </row>
    <row r="104" spans="1:14" s="134" customFormat="1">
      <c r="A104" s="332"/>
      <c r="B104" s="363"/>
      <c r="C104" s="339" t="s">
        <v>3335</v>
      </c>
      <c r="D104" s="558" t="s">
        <v>2847</v>
      </c>
      <c r="E104" s="558"/>
      <c r="F104" s="558"/>
      <c r="G104" s="559"/>
      <c r="H104" s="340">
        <f>IF('CE statale pluri'!H104=0,"",'CE statale pluri'!H104)</f>
        <v>1824275.8099999998</v>
      </c>
      <c r="I104" s="340">
        <f>IF('CE statale pluri'!I104=0,"",'CE statale pluri'!I104)</f>
        <v>3703338.02</v>
      </c>
      <c r="J104" s="340">
        <f>IF('CE statale pluri'!J104=0,"",'CE statale pluri'!J104)</f>
        <v>256500</v>
      </c>
      <c r="K104" s="340">
        <f>IF('CE statale pluri'!K104=0,"",'CE statale pluri'!K104)</f>
        <v>256500</v>
      </c>
      <c r="L104" s="340">
        <f>IF('CE statale pluri'!L104=0,"",'CE statale pluri'!L104)</f>
        <v>256500</v>
      </c>
      <c r="M104" s="341">
        <f>IF('CE statale pluri'!M104=0,"",'CE statale pluri'!M104)</f>
        <v>-3446838.02</v>
      </c>
      <c r="N104" s="507">
        <f>IF('CE statale pluri'!N104=0,"",'CE statale pluri'!N104)</f>
        <v>-0.93073816146007649</v>
      </c>
    </row>
    <row r="105" spans="1:14" s="110" customFormat="1">
      <c r="A105" s="332" t="s">
        <v>2238</v>
      </c>
      <c r="B105" s="371"/>
      <c r="C105" s="373"/>
      <c r="D105" s="377"/>
      <c r="E105" s="345" t="s">
        <v>3328</v>
      </c>
      <c r="F105" s="563" t="s">
        <v>2848</v>
      </c>
      <c r="G105" s="564"/>
      <c r="H105" s="348">
        <f>IF('CE statale pluri'!H105=0,"",'CE statale pluri'!H105)</f>
        <v>72105.83</v>
      </c>
      <c r="I105" s="348">
        <f>IF('CE statale pluri'!I105=0,"",'CE statale pluri'!I105)</f>
        <v>72000</v>
      </c>
      <c r="J105" s="348">
        <f>IF('CE statale pluri'!J105=0,"",'CE statale pluri'!J105)</f>
        <v>72000</v>
      </c>
      <c r="K105" s="348">
        <f>IF('CE statale pluri'!K105=0,"",'CE statale pluri'!K105)</f>
        <v>72000</v>
      </c>
      <c r="L105" s="348">
        <f>IF('CE statale pluri'!L105=0,"",'CE statale pluri'!L105)</f>
        <v>72000</v>
      </c>
      <c r="M105" s="349" t="str">
        <f>IF('CE statale pluri'!M105=0,"",'CE statale pluri'!M105)</f>
        <v/>
      </c>
      <c r="N105" s="508" t="str">
        <f>IF('CE statale pluri'!N105=0,"",'CE statale pluri'!N105)</f>
        <v/>
      </c>
    </row>
    <row r="106" spans="1:14" s="110" customFormat="1">
      <c r="A106" s="332" t="s">
        <v>2188</v>
      </c>
      <c r="B106" s="371"/>
      <c r="C106" s="373"/>
      <c r="D106" s="377"/>
      <c r="E106" s="345" t="s">
        <v>3330</v>
      </c>
      <c r="F106" s="563" t="s">
        <v>2849</v>
      </c>
      <c r="G106" s="564"/>
      <c r="H106" s="348">
        <f>IF('CE statale pluri'!H106=0,"",'CE statale pluri'!H106)</f>
        <v>1752169.9799999997</v>
      </c>
      <c r="I106" s="348">
        <f>IF('CE statale pluri'!I106=0,"",'CE statale pluri'!I106)</f>
        <v>3631338.02</v>
      </c>
      <c r="J106" s="348">
        <f>IF('CE statale pluri'!J106=0,"",'CE statale pluri'!J106)</f>
        <v>184500</v>
      </c>
      <c r="K106" s="348">
        <f>IF('CE statale pluri'!K106=0,"",'CE statale pluri'!K106)</f>
        <v>184500</v>
      </c>
      <c r="L106" s="348">
        <f>IF('CE statale pluri'!L106=0,"",'CE statale pluri'!L106)</f>
        <v>184500</v>
      </c>
      <c r="M106" s="349">
        <f>IF('CE statale pluri'!M106=0,"",'CE statale pluri'!M106)</f>
        <v>-3446838.02</v>
      </c>
      <c r="N106" s="508">
        <f>IF('CE statale pluri'!N106=0,"",'CE statale pluri'!N106)</f>
        <v>-0.94919228147205092</v>
      </c>
    </row>
    <row r="107" spans="1:14" s="134" customFormat="1">
      <c r="A107" s="332"/>
      <c r="B107" s="364"/>
      <c r="C107" s="365" t="s">
        <v>2850</v>
      </c>
      <c r="D107" s="365"/>
      <c r="E107" s="365"/>
      <c r="F107" s="365"/>
      <c r="G107" s="366"/>
      <c r="H107" s="367">
        <f>IF('CE statale pluri'!H107=0,"",'CE statale pluri'!H107)</f>
        <v>8766412.3899999969</v>
      </c>
      <c r="I107" s="367">
        <f>IF('CE statale pluri'!I107=0,"",'CE statale pluri'!I107)</f>
        <v>-1065882.2699999996</v>
      </c>
      <c r="J107" s="367">
        <f>IF('CE statale pluri'!J107=0,"",'CE statale pluri'!J107)</f>
        <v>-240500</v>
      </c>
      <c r="K107" s="367">
        <f>IF('CE statale pluri'!K107=0,"",'CE statale pluri'!K107)</f>
        <v>-240500</v>
      </c>
      <c r="L107" s="367">
        <f>IF('CE statale pluri'!L107=0,"",'CE statale pluri'!L107)</f>
        <v>-240500</v>
      </c>
      <c r="M107" s="368">
        <f>IF('CE statale pluri'!M107=0,"",'CE statale pluri'!M107)</f>
        <v>825382.26999999955</v>
      </c>
      <c r="N107" s="513">
        <f>IF('CE statale pluri'!N107=0,"",'CE statale pluri'!N107)</f>
        <v>-0.77436532460569019</v>
      </c>
    </row>
    <row r="108" spans="1:14" s="110" customFormat="1" ht="15.75" thickBot="1">
      <c r="A108" s="332"/>
      <c r="B108" s="380"/>
      <c r="C108" s="345"/>
      <c r="D108" s="377"/>
      <c r="E108" s="374"/>
      <c r="F108" s="377"/>
      <c r="G108" s="378"/>
      <c r="H108" s="348" t="str">
        <f>IF('CE statale pluri'!H108=0,"",'CE statale pluri'!H108)</f>
        <v/>
      </c>
      <c r="I108" s="348" t="str">
        <f>IF('CE statale pluri'!I108=0,"",'CE statale pluri'!I108)</f>
        <v/>
      </c>
      <c r="J108" s="348" t="str">
        <f>IF('CE statale pluri'!J108=0,"",'CE statale pluri'!J108)</f>
        <v/>
      </c>
      <c r="K108" s="348" t="str">
        <f>IF('CE statale pluri'!K108=0,"",'CE statale pluri'!K108)</f>
        <v/>
      </c>
      <c r="L108" s="348" t="str">
        <f>IF('CE statale pluri'!L108=0,"",'CE statale pluri'!L108)</f>
        <v/>
      </c>
      <c r="M108" s="349" t="str">
        <f>IF('CE statale pluri'!M108=0,"",'CE statale pluri'!M108)</f>
        <v/>
      </c>
      <c r="N108" s="508" t="str">
        <f>IF('CE statale pluri'!N108=0,"",'CE statale pluri'!N108)</f>
        <v/>
      </c>
    </row>
    <row r="109" spans="1:14" s="136" customFormat="1" ht="16.5" thickTop="1" thickBot="1">
      <c r="A109" s="381"/>
      <c r="B109" s="382" t="s">
        <v>2851</v>
      </c>
      <c r="C109" s="383"/>
      <c r="D109" s="383"/>
      <c r="E109" s="383"/>
      <c r="F109" s="383"/>
      <c r="G109" s="384"/>
      <c r="H109" s="385">
        <f>IF('CE statale pluri'!H109=0,"",'CE statale pluri'!H109)</f>
        <v>49865869.989999458</v>
      </c>
      <c r="I109" s="385">
        <f>IF('CE statale pluri'!I109=0,"",'CE statale pluri'!I109)</f>
        <v>46759484.429999977</v>
      </c>
      <c r="J109" s="385">
        <f>IF('CE statale pluri'!J109=0,"",'CE statale pluri'!J109)</f>
        <v>38831000</v>
      </c>
      <c r="K109" s="385">
        <f>IF('CE statale pluri'!K109=0,"",'CE statale pluri'!K109)</f>
        <v>39231000</v>
      </c>
      <c r="L109" s="385">
        <f>IF('CE statale pluri'!L109=0,"",'CE statale pluri'!L109)</f>
        <v>38891000</v>
      </c>
      <c r="M109" s="386">
        <f>IF('CE statale pluri'!M109=0,"",'CE statale pluri'!M109)</f>
        <v>-7868484.4299999774</v>
      </c>
      <c r="N109" s="514">
        <f>IF('CE statale pluri'!N109=0,"",'CE statale pluri'!N109)</f>
        <v>-0.16827568836391427</v>
      </c>
    </row>
    <row r="110" spans="1:14" s="136" customFormat="1" ht="15.75" thickTop="1">
      <c r="A110" s="381"/>
      <c r="B110" s="390"/>
      <c r="C110" s="391"/>
      <c r="D110" s="391"/>
      <c r="E110" s="392"/>
      <c r="F110" s="393"/>
      <c r="G110" s="394"/>
      <c r="H110" s="395" t="str">
        <f>IF('CE statale pluri'!H110=0,"",'CE statale pluri'!H110)</f>
        <v/>
      </c>
      <c r="I110" s="395" t="str">
        <f>IF('CE statale pluri'!I110=0,"",'CE statale pluri'!I110)</f>
        <v/>
      </c>
      <c r="J110" s="395" t="str">
        <f>IF('CE statale pluri'!J110=0,"",'CE statale pluri'!J110)</f>
        <v/>
      </c>
      <c r="K110" s="395" t="str">
        <f>IF('CE statale pluri'!K110=0,"",'CE statale pluri'!K110)</f>
        <v/>
      </c>
      <c r="L110" s="395" t="str">
        <f>IF('CE statale pluri'!L110=0,"",'CE statale pluri'!L110)</f>
        <v/>
      </c>
      <c r="M110" s="396" t="str">
        <f>IF('CE statale pluri'!M110=0,"",'CE statale pluri'!M110)</f>
        <v/>
      </c>
      <c r="N110" s="515" t="str">
        <f>IF('CE statale pluri'!N110=0,"",'CE statale pluri'!N110)</f>
        <v/>
      </c>
    </row>
    <row r="111" spans="1:14" s="134" customFormat="1">
      <c r="A111" s="332"/>
      <c r="B111" s="338" t="s">
        <v>3399</v>
      </c>
      <c r="C111" s="565" t="s">
        <v>2852</v>
      </c>
      <c r="D111" s="565"/>
      <c r="E111" s="565"/>
      <c r="F111" s="565"/>
      <c r="G111" s="566"/>
      <c r="H111" s="340" t="str">
        <f>IF('CE statale pluri'!H111=0,"",'CE statale pluri'!H111)</f>
        <v/>
      </c>
      <c r="I111" s="340" t="str">
        <f>IF('CE statale pluri'!I111=0,"",'CE statale pluri'!I111)</f>
        <v/>
      </c>
      <c r="J111" s="340" t="str">
        <f>IF('CE statale pluri'!J111=0,"",'CE statale pluri'!J111)</f>
        <v/>
      </c>
      <c r="K111" s="340" t="str">
        <f>IF('CE statale pluri'!K111=0,"",'CE statale pluri'!K111)</f>
        <v/>
      </c>
      <c r="L111" s="340" t="str">
        <f>IF('CE statale pluri'!L111=0,"",'CE statale pluri'!L111)</f>
        <v/>
      </c>
      <c r="M111" s="341" t="str">
        <f>IF('CE statale pluri'!M111=0,"",'CE statale pluri'!M111)</f>
        <v/>
      </c>
      <c r="N111" s="507" t="str">
        <f>IF('CE statale pluri'!N111=0,"",'CE statale pluri'!N111)</f>
        <v/>
      </c>
    </row>
    <row r="112" spans="1:14" s="134" customFormat="1">
      <c r="A112" s="332"/>
      <c r="B112" s="363"/>
      <c r="C112" s="339" t="s">
        <v>3326</v>
      </c>
      <c r="D112" s="558" t="s">
        <v>2257</v>
      </c>
      <c r="E112" s="558"/>
      <c r="F112" s="558"/>
      <c r="G112" s="559"/>
      <c r="H112" s="340">
        <f>IF('CE statale pluri'!H112=0,"",'CE statale pluri'!H112)</f>
        <v>37174390.189999998</v>
      </c>
      <c r="I112" s="340">
        <f>IF('CE statale pluri'!I112=0,"",'CE statale pluri'!I112)</f>
        <v>38786000</v>
      </c>
      <c r="J112" s="340">
        <f>IF('CE statale pluri'!J112=0,"",'CE statale pluri'!J112)</f>
        <v>38831000</v>
      </c>
      <c r="K112" s="340">
        <f>IF('CE statale pluri'!K112=0,"",'CE statale pluri'!K112)</f>
        <v>39231000</v>
      </c>
      <c r="L112" s="340">
        <f>IF('CE statale pluri'!L112=0,"",'CE statale pluri'!L112)</f>
        <v>38891000</v>
      </c>
      <c r="M112" s="341">
        <f>IF('CE statale pluri'!M112=0,"",'CE statale pluri'!M112)</f>
        <v>105000</v>
      </c>
      <c r="N112" s="507">
        <f>IF('CE statale pluri'!N112=0,"",'CE statale pluri'!N112)</f>
        <v>2.7071623781776931E-3</v>
      </c>
    </row>
    <row r="113" spans="1:14" s="110" customFormat="1">
      <c r="A113" s="332" t="s">
        <v>3401</v>
      </c>
      <c r="B113" s="380"/>
      <c r="C113" s="373"/>
      <c r="D113" s="377"/>
      <c r="E113" s="345" t="s">
        <v>3328</v>
      </c>
      <c r="F113" s="563" t="s">
        <v>2853</v>
      </c>
      <c r="G113" s="564"/>
      <c r="H113" s="348">
        <f>IF('CE statale pluri'!H113=0,"",'CE statale pluri'!H113)</f>
        <v>36852647.689999998</v>
      </c>
      <c r="I113" s="348">
        <f>IF('CE statale pluri'!I113=0,"",'CE statale pluri'!I113)</f>
        <v>38449000</v>
      </c>
      <c r="J113" s="348">
        <f>IF('CE statale pluri'!J113=0,"",'CE statale pluri'!J113)</f>
        <v>38494000</v>
      </c>
      <c r="K113" s="348">
        <f>IF('CE statale pluri'!K113=0,"",'CE statale pluri'!K113)</f>
        <v>38894000</v>
      </c>
      <c r="L113" s="348">
        <f>IF('CE statale pluri'!L113=0,"",'CE statale pluri'!L113)</f>
        <v>38554000</v>
      </c>
      <c r="M113" s="349">
        <f>IF('CE statale pluri'!M113=0,"",'CE statale pluri'!M113)</f>
        <v>105000</v>
      </c>
      <c r="N113" s="508">
        <f>IF('CE statale pluri'!N113=0,"",'CE statale pluri'!N113)</f>
        <v>2.7308902702280944E-3</v>
      </c>
    </row>
    <row r="114" spans="1:14" s="110" customFormat="1" ht="30" customHeight="1">
      <c r="A114" s="332" t="s">
        <v>3402</v>
      </c>
      <c r="B114" s="380"/>
      <c r="C114" s="373"/>
      <c r="D114" s="377"/>
      <c r="E114" s="345" t="s">
        <v>3330</v>
      </c>
      <c r="F114" s="563" t="s">
        <v>2854</v>
      </c>
      <c r="G114" s="564"/>
      <c r="H114" s="348">
        <f>IF('CE statale pluri'!H114=0,"",'CE statale pluri'!H114)</f>
        <v>185801.75</v>
      </c>
      <c r="I114" s="348">
        <f>IF('CE statale pluri'!I114=0,"",'CE statale pluri'!I114)</f>
        <v>185000</v>
      </c>
      <c r="J114" s="348">
        <f>IF('CE statale pluri'!J114=0,"",'CE statale pluri'!J114)</f>
        <v>185000</v>
      </c>
      <c r="K114" s="348">
        <f>IF('CE statale pluri'!K114=0,"",'CE statale pluri'!K114)</f>
        <v>185000</v>
      </c>
      <c r="L114" s="348">
        <f>IF('CE statale pluri'!L114=0,"",'CE statale pluri'!L114)</f>
        <v>185000</v>
      </c>
      <c r="M114" s="349" t="str">
        <f>IF('CE statale pluri'!M114=0,"",'CE statale pluri'!M114)</f>
        <v/>
      </c>
      <c r="N114" s="508" t="str">
        <f>IF('CE statale pluri'!N114=0,"",'CE statale pluri'!N114)</f>
        <v/>
      </c>
    </row>
    <row r="115" spans="1:14" s="110" customFormat="1">
      <c r="A115" s="332" t="s">
        <v>3403</v>
      </c>
      <c r="B115" s="380"/>
      <c r="C115" s="373"/>
      <c r="D115" s="377"/>
      <c r="E115" s="345" t="s">
        <v>4087</v>
      </c>
      <c r="F115" s="563" t="s">
        <v>2855</v>
      </c>
      <c r="G115" s="564"/>
      <c r="H115" s="348">
        <f>IF('CE statale pluri'!H115=0,"",'CE statale pluri'!H115)</f>
        <v>135940.75</v>
      </c>
      <c r="I115" s="348">
        <f>IF('CE statale pluri'!I115=0,"",'CE statale pluri'!I115)</f>
        <v>152000</v>
      </c>
      <c r="J115" s="348">
        <f>IF('CE statale pluri'!J115=0,"",'CE statale pluri'!J115)</f>
        <v>152000</v>
      </c>
      <c r="K115" s="348">
        <f>IF('CE statale pluri'!K115=0,"",'CE statale pluri'!K115)</f>
        <v>152000</v>
      </c>
      <c r="L115" s="348">
        <f>IF('CE statale pluri'!L115=0,"",'CE statale pluri'!L115)</f>
        <v>152000</v>
      </c>
      <c r="M115" s="349" t="str">
        <f>IF('CE statale pluri'!M115=0,"",'CE statale pluri'!M115)</f>
        <v/>
      </c>
      <c r="N115" s="508" t="str">
        <f>IF('CE statale pluri'!N115=0,"",'CE statale pluri'!N115)</f>
        <v/>
      </c>
    </row>
    <row r="116" spans="1:14" s="110" customFormat="1">
      <c r="A116" s="332" t="s">
        <v>3404</v>
      </c>
      <c r="B116" s="380"/>
      <c r="C116" s="373"/>
      <c r="D116" s="377"/>
      <c r="E116" s="345" t="s">
        <v>4095</v>
      </c>
      <c r="F116" s="563" t="s">
        <v>2856</v>
      </c>
      <c r="G116" s="564"/>
      <c r="H116" s="348" t="str">
        <f>IF('CE statale pluri'!H116=0,"",'CE statale pluri'!H116)</f>
        <v/>
      </c>
      <c r="I116" s="348" t="str">
        <f>IF('CE statale pluri'!I116=0,"",'CE statale pluri'!I116)</f>
        <v/>
      </c>
      <c r="J116" s="348" t="str">
        <f>IF('CE statale pluri'!J116=0,"",'CE statale pluri'!J116)</f>
        <v/>
      </c>
      <c r="K116" s="348" t="str">
        <f>IF('CE statale pluri'!K116=0,"",'CE statale pluri'!K116)</f>
        <v/>
      </c>
      <c r="L116" s="348" t="str">
        <f>IF('CE statale pluri'!L116=0,"",'CE statale pluri'!L116)</f>
        <v/>
      </c>
      <c r="M116" s="349" t="str">
        <f>IF('CE statale pluri'!M116=0,"",'CE statale pluri'!M116)</f>
        <v/>
      </c>
      <c r="N116" s="508" t="str">
        <f>IF('CE statale pluri'!N116=0,"",'CE statale pluri'!N116)</f>
        <v xml:space="preserve">-    </v>
      </c>
    </row>
    <row r="117" spans="1:14" s="134" customFormat="1">
      <c r="A117" s="332" t="s">
        <v>3405</v>
      </c>
      <c r="B117" s="363"/>
      <c r="C117" s="339" t="s">
        <v>3335</v>
      </c>
      <c r="D117" s="558" t="s">
        <v>2244</v>
      </c>
      <c r="E117" s="558"/>
      <c r="F117" s="558"/>
      <c r="G117" s="559"/>
      <c r="H117" s="340" t="str">
        <f>IF('CE statale pluri'!H117=0,"",'CE statale pluri'!H117)</f>
        <v/>
      </c>
      <c r="I117" s="340" t="str">
        <f>IF('CE statale pluri'!I117=0,"",'CE statale pluri'!I117)</f>
        <v/>
      </c>
      <c r="J117" s="340" t="str">
        <f>IF('CE statale pluri'!J117=0,"",'CE statale pluri'!J117)</f>
        <v/>
      </c>
      <c r="K117" s="340" t="str">
        <f>IF('CE statale pluri'!K117=0,"",'CE statale pluri'!K117)</f>
        <v/>
      </c>
      <c r="L117" s="340" t="str">
        <f>IF('CE statale pluri'!L117=0,"",'CE statale pluri'!L117)</f>
        <v/>
      </c>
      <c r="M117" s="341" t="str">
        <f>IF('CE statale pluri'!M117=0,"",'CE statale pluri'!M117)</f>
        <v/>
      </c>
      <c r="N117" s="507" t="str">
        <f>IF('CE statale pluri'!N117=0,"",'CE statale pluri'!N117)</f>
        <v xml:space="preserve">-    </v>
      </c>
    </row>
    <row r="118" spans="1:14" s="134" customFormat="1" ht="30" customHeight="1">
      <c r="A118" s="332" t="s">
        <v>1334</v>
      </c>
      <c r="B118" s="363"/>
      <c r="C118" s="339" t="s">
        <v>3338</v>
      </c>
      <c r="D118" s="558" t="s">
        <v>2857</v>
      </c>
      <c r="E118" s="558"/>
      <c r="F118" s="558"/>
      <c r="G118" s="559"/>
      <c r="H118" s="340" t="str">
        <f>IF('CE statale pluri'!H118=0,"",'CE statale pluri'!H118)</f>
        <v/>
      </c>
      <c r="I118" s="340" t="str">
        <f>IF('CE statale pluri'!I118=0,"",'CE statale pluri'!I118)</f>
        <v/>
      </c>
      <c r="J118" s="340" t="str">
        <f>IF('CE statale pluri'!J118=0,"",'CE statale pluri'!J118)</f>
        <v/>
      </c>
      <c r="K118" s="340" t="str">
        <f>IF('CE statale pluri'!K118=0,"",'CE statale pluri'!K118)</f>
        <v/>
      </c>
      <c r="L118" s="340" t="str">
        <f>IF('CE statale pluri'!L118=0,"",'CE statale pluri'!L118)</f>
        <v/>
      </c>
      <c r="M118" s="341" t="str">
        <f>IF('CE statale pluri'!M118=0,"",'CE statale pluri'!M118)</f>
        <v/>
      </c>
      <c r="N118" s="507" t="str">
        <f>IF('CE statale pluri'!N118=0,"",'CE statale pluri'!N118)</f>
        <v xml:space="preserve">-    </v>
      </c>
    </row>
    <row r="119" spans="1:14" s="134" customFormat="1">
      <c r="A119" s="332"/>
      <c r="B119" s="364"/>
      <c r="C119" s="365" t="s">
        <v>2858</v>
      </c>
      <c r="D119" s="365"/>
      <c r="E119" s="365"/>
      <c r="F119" s="365"/>
      <c r="G119" s="366"/>
      <c r="H119" s="367">
        <f>IF('CE statale pluri'!H119=0,"",'CE statale pluri'!H119)</f>
        <v>37174390.189999998</v>
      </c>
      <c r="I119" s="367">
        <f>IF('CE statale pluri'!I119=0,"",'CE statale pluri'!I119)</f>
        <v>38786000</v>
      </c>
      <c r="J119" s="367">
        <f>IF('CE statale pluri'!J119=0,"",'CE statale pluri'!J119)</f>
        <v>38831000</v>
      </c>
      <c r="K119" s="367">
        <f>IF('CE statale pluri'!K119=0,"",'CE statale pluri'!K119)</f>
        <v>39231000</v>
      </c>
      <c r="L119" s="367">
        <f>IF('CE statale pluri'!L119=0,"",'CE statale pluri'!L119)</f>
        <v>38891000</v>
      </c>
      <c r="M119" s="368">
        <f>IF('CE statale pluri'!M119=0,"",'CE statale pluri'!M119)</f>
        <v>105000</v>
      </c>
      <c r="N119" s="513">
        <f>IF('CE statale pluri'!N119=0,"",'CE statale pluri'!N119)</f>
        <v>2.7071623781776931E-3</v>
      </c>
    </row>
    <row r="120" spans="1:14" s="110" customFormat="1">
      <c r="A120" s="332"/>
      <c r="B120" s="380"/>
      <c r="C120" s="345"/>
      <c r="D120" s="377"/>
      <c r="E120" s="374"/>
      <c r="F120" s="377"/>
      <c r="G120" s="378"/>
      <c r="H120" s="348" t="str">
        <f>IF('CE statale pluri'!H120=0,"",'CE statale pluri'!H120)</f>
        <v/>
      </c>
      <c r="I120" s="348" t="str">
        <f>IF('CE statale pluri'!I120=0,"",'CE statale pluri'!I120)</f>
        <v/>
      </c>
      <c r="J120" s="348" t="str">
        <f>IF('CE statale pluri'!J120=0,"",'CE statale pluri'!J120)</f>
        <v/>
      </c>
      <c r="K120" s="348" t="str">
        <f>IF('CE statale pluri'!K120=0,"",'CE statale pluri'!K120)</f>
        <v/>
      </c>
      <c r="L120" s="348" t="str">
        <f>IF('CE statale pluri'!L120=0,"",'CE statale pluri'!L120)</f>
        <v/>
      </c>
      <c r="M120" s="349" t="str">
        <f>IF('CE statale pluri'!M120=0,"",'CE statale pluri'!M120)</f>
        <v/>
      </c>
      <c r="N120" s="508" t="str">
        <f>IF('CE statale pluri'!N120=0,"",'CE statale pluri'!N120)</f>
        <v/>
      </c>
    </row>
    <row r="121" spans="1:14" s="136" customFormat="1" ht="15.75" thickBot="1">
      <c r="A121" s="381"/>
      <c r="B121" s="399" t="s">
        <v>2859</v>
      </c>
      <c r="C121" s="400"/>
      <c r="D121" s="401"/>
      <c r="E121" s="400"/>
      <c r="F121" s="402"/>
      <c r="G121" s="403"/>
      <c r="H121" s="404">
        <f>IF('CE statale pluri'!H121=0,"",'CE statale pluri'!H121)</f>
        <v>12691479.799999461</v>
      </c>
      <c r="I121" s="404">
        <f>IF('CE statale pluri'!I121=0,"",'CE statale pluri'!I121)</f>
        <v>7973484.4299999774</v>
      </c>
      <c r="J121" s="404" t="str">
        <f>IF('CE statale pluri'!J121=0,"",'CE statale pluri'!J121)</f>
        <v/>
      </c>
      <c r="K121" s="404" t="str">
        <f>IF('CE statale pluri'!K121=0,"",'CE statale pluri'!K121)</f>
        <v/>
      </c>
      <c r="L121" s="404" t="str">
        <f>IF('CE statale pluri'!L121=0,"",'CE statale pluri'!L121)</f>
        <v/>
      </c>
      <c r="M121" s="405">
        <f>IF('CE statale pluri'!M121=0,"",'CE statale pluri'!M121)</f>
        <v>-7973484.4299999774</v>
      </c>
      <c r="N121" s="516">
        <f>IF('CE statale pluri'!N121=0,"",'CE statale pluri'!N121)</f>
        <v>-1</v>
      </c>
    </row>
    <row r="122" spans="1:14" s="110" customFormat="1">
      <c r="B122" s="145"/>
      <c r="C122" s="145"/>
      <c r="D122" s="146"/>
      <c r="E122" s="146"/>
      <c r="F122" s="277"/>
      <c r="G122" s="277"/>
      <c r="H122" s="278"/>
      <c r="I122" s="278"/>
      <c r="J122" s="278"/>
      <c r="K122" s="278"/>
      <c r="L122" s="278"/>
      <c r="M122" s="279"/>
      <c r="N122" s="519"/>
    </row>
    <row r="123" spans="1:14">
      <c r="B123" s="143"/>
      <c r="C123" s="143"/>
      <c r="D123" s="109"/>
      <c r="E123" s="109"/>
      <c r="F123" s="109"/>
      <c r="G123" s="109"/>
      <c r="H123" s="107"/>
      <c r="I123" s="144"/>
      <c r="J123" s="144"/>
      <c r="K123" s="144"/>
      <c r="L123" s="144"/>
    </row>
    <row r="124" spans="1:14">
      <c r="B124" s="145"/>
      <c r="C124" s="145"/>
      <c r="D124" s="146"/>
      <c r="E124" s="146"/>
      <c r="F124" s="146"/>
      <c r="G124" s="147"/>
      <c r="H124" s="144"/>
      <c r="I124" s="144"/>
      <c r="J124" s="144"/>
      <c r="K124" s="144"/>
      <c r="L124" s="144"/>
    </row>
    <row r="125" spans="1:14">
      <c r="B125" s="145"/>
      <c r="C125" s="145"/>
      <c r="D125" s="146"/>
      <c r="E125" s="146"/>
      <c r="F125" s="146"/>
      <c r="G125" s="147"/>
      <c r="H125" s="144"/>
      <c r="I125" s="144"/>
      <c r="J125" s="144"/>
      <c r="K125" s="144"/>
      <c r="L125" s="144"/>
    </row>
    <row r="126" spans="1:14">
      <c r="B126" s="145"/>
      <c r="C126" s="145"/>
      <c r="D126" s="146"/>
      <c r="E126" s="146"/>
      <c r="F126" s="146"/>
      <c r="G126" s="147"/>
      <c r="H126" s="144"/>
      <c r="I126" s="144"/>
      <c r="J126" s="144"/>
      <c r="K126" s="144"/>
      <c r="L126" s="144"/>
    </row>
    <row r="127" spans="1:14">
      <c r="B127" s="145"/>
      <c r="C127" s="145"/>
      <c r="D127" s="146"/>
      <c r="E127" s="146"/>
      <c r="F127" s="146"/>
      <c r="G127" s="147"/>
      <c r="H127" s="144"/>
      <c r="I127" s="144"/>
      <c r="J127" s="144"/>
      <c r="K127" s="144"/>
      <c r="L127" s="144"/>
    </row>
    <row r="128" spans="1:14">
      <c r="B128" s="145"/>
      <c r="C128" s="145"/>
      <c r="D128" s="146"/>
      <c r="E128" s="146"/>
      <c r="F128" s="146"/>
      <c r="G128" s="147"/>
      <c r="H128" s="144"/>
      <c r="I128" s="144"/>
      <c r="J128" s="144"/>
      <c r="K128" s="144"/>
      <c r="L128" s="144"/>
    </row>
    <row r="129" spans="2:15">
      <c r="B129" s="145"/>
      <c r="C129" s="145"/>
      <c r="D129" s="146"/>
      <c r="E129" s="146"/>
      <c r="F129" s="146"/>
      <c r="G129" s="147"/>
      <c r="H129" s="144"/>
      <c r="I129" s="144"/>
      <c r="J129" s="144"/>
      <c r="K129" s="144"/>
      <c r="L129" s="144"/>
    </row>
    <row r="130" spans="2:15">
      <c r="B130" s="145"/>
      <c r="C130" s="145"/>
      <c r="D130" s="146"/>
      <c r="E130" s="146"/>
      <c r="F130" s="146"/>
      <c r="G130" s="147"/>
      <c r="H130" s="144"/>
      <c r="I130" s="144"/>
      <c r="J130" s="144"/>
      <c r="K130" s="144"/>
      <c r="L130" s="144"/>
    </row>
    <row r="131" spans="2:15">
      <c r="B131" s="145"/>
      <c r="C131" s="145"/>
      <c r="D131" s="146"/>
      <c r="E131" s="146"/>
      <c r="F131" s="146"/>
      <c r="G131" s="147"/>
      <c r="H131" s="144"/>
      <c r="I131" s="144"/>
      <c r="J131" s="144"/>
      <c r="K131" s="144"/>
      <c r="L131" s="144"/>
    </row>
    <row r="132" spans="2:15">
      <c r="B132" s="145"/>
      <c r="C132" s="145"/>
      <c r="D132" s="146"/>
      <c r="E132" s="146"/>
      <c r="F132" s="146"/>
      <c r="G132" s="147"/>
      <c r="H132" s="144"/>
      <c r="I132" s="144"/>
      <c r="J132" s="144"/>
      <c r="K132" s="144"/>
      <c r="L132" s="144"/>
    </row>
    <row r="133" spans="2:15">
      <c r="B133" s="145"/>
      <c r="C133" s="145"/>
      <c r="D133" s="146"/>
      <c r="E133" s="146"/>
      <c r="F133" s="146"/>
      <c r="G133" s="147"/>
      <c r="H133" s="144"/>
      <c r="I133" s="144"/>
      <c r="J133" s="144"/>
      <c r="K133" s="144"/>
      <c r="L133" s="144"/>
    </row>
    <row r="134" spans="2:15">
      <c r="B134" s="145"/>
      <c r="C134" s="145"/>
      <c r="D134" s="146"/>
      <c r="E134" s="146"/>
      <c r="F134" s="146"/>
      <c r="G134" s="147"/>
      <c r="H134" s="144"/>
      <c r="I134" s="144"/>
      <c r="J134" s="144"/>
      <c r="K134" s="144"/>
      <c r="L134" s="144"/>
    </row>
    <row r="135" spans="2:15">
      <c r="B135" s="145"/>
      <c r="C135" s="145"/>
      <c r="D135" s="146"/>
      <c r="E135" s="146"/>
      <c r="F135" s="146"/>
      <c r="G135" s="147"/>
    </row>
    <row r="136" spans="2:15">
      <c r="B136" s="145"/>
      <c r="C136" s="145"/>
      <c r="D136" s="146"/>
      <c r="E136" s="146"/>
      <c r="F136" s="146"/>
      <c r="G136" s="147"/>
    </row>
    <row r="137" spans="2:15">
      <c r="B137" s="145"/>
      <c r="C137" s="145"/>
      <c r="D137" s="146"/>
      <c r="E137" s="146"/>
      <c r="F137" s="146"/>
      <c r="G137" s="147"/>
    </row>
    <row r="138" spans="2:15">
      <c r="B138" s="145"/>
      <c r="C138" s="145"/>
      <c r="D138" s="146"/>
      <c r="E138" s="146"/>
      <c r="F138" s="146"/>
      <c r="G138" s="147"/>
    </row>
    <row r="139" spans="2:15">
      <c r="B139" s="145"/>
      <c r="C139" s="145"/>
      <c r="D139" s="146"/>
      <c r="E139" s="146"/>
      <c r="F139" s="146"/>
      <c r="G139" s="147"/>
    </row>
    <row r="140" spans="2:15">
      <c r="B140" s="145"/>
      <c r="C140" s="145"/>
      <c r="D140" s="146"/>
      <c r="E140" s="146"/>
      <c r="F140" s="146"/>
      <c r="G140" s="147"/>
    </row>
    <row r="141" spans="2:15">
      <c r="B141" s="145"/>
      <c r="C141" s="145"/>
      <c r="D141" s="146"/>
      <c r="E141" s="146"/>
      <c r="F141" s="146"/>
      <c r="G141" s="147"/>
    </row>
    <row r="142" spans="2:15">
      <c r="B142" s="145"/>
      <c r="C142" s="145"/>
      <c r="D142" s="146"/>
      <c r="E142" s="146"/>
      <c r="F142" s="146"/>
      <c r="G142" s="147"/>
    </row>
    <row r="143" spans="2:15" s="148" customFormat="1">
      <c r="B143" s="145"/>
      <c r="C143" s="145"/>
      <c r="D143" s="146"/>
      <c r="E143" s="146"/>
      <c r="F143" s="146"/>
      <c r="G143" s="147"/>
      <c r="H143" s="119"/>
      <c r="I143" s="119"/>
      <c r="J143" s="119"/>
      <c r="K143" s="119"/>
      <c r="L143" s="119"/>
      <c r="M143" s="119"/>
      <c r="N143" s="119"/>
      <c r="O143" s="119"/>
    </row>
    <row r="144" spans="2:15" s="148" customFormat="1">
      <c r="B144" s="145"/>
      <c r="C144" s="145"/>
      <c r="D144" s="146"/>
      <c r="E144" s="146"/>
      <c r="F144" s="146"/>
      <c r="G144" s="147"/>
      <c r="H144" s="119"/>
      <c r="I144" s="119"/>
      <c r="J144" s="119"/>
      <c r="K144" s="119"/>
      <c r="L144" s="119"/>
      <c r="M144" s="119"/>
      <c r="N144" s="119"/>
      <c r="O144" s="119"/>
    </row>
    <row r="145" spans="2:15" s="148" customFormat="1">
      <c r="B145" s="145"/>
      <c r="C145" s="145"/>
      <c r="D145" s="146"/>
      <c r="E145" s="146"/>
      <c r="F145" s="146"/>
      <c r="G145" s="147"/>
      <c r="H145" s="119"/>
      <c r="I145" s="119"/>
      <c r="J145" s="119"/>
      <c r="K145" s="119"/>
      <c r="L145" s="119"/>
      <c r="M145" s="119"/>
      <c r="N145" s="119"/>
      <c r="O145" s="119"/>
    </row>
    <row r="146" spans="2:15" s="148" customFormat="1">
      <c r="B146" s="145"/>
      <c r="C146" s="145"/>
      <c r="D146" s="146"/>
      <c r="E146" s="146"/>
      <c r="F146" s="146"/>
      <c r="G146" s="147"/>
      <c r="H146" s="119"/>
      <c r="I146" s="119"/>
      <c r="J146" s="119"/>
      <c r="K146" s="119"/>
      <c r="L146" s="119"/>
      <c r="M146" s="119"/>
      <c r="N146" s="119"/>
      <c r="O146" s="119"/>
    </row>
    <row r="147" spans="2:15" s="148" customFormat="1">
      <c r="B147" s="145"/>
      <c r="C147" s="145"/>
      <c r="D147" s="146"/>
      <c r="E147" s="146"/>
      <c r="F147" s="146"/>
      <c r="G147" s="147"/>
      <c r="H147" s="119"/>
      <c r="I147" s="119"/>
      <c r="J147" s="119"/>
      <c r="K147" s="119"/>
      <c r="L147" s="119"/>
      <c r="M147" s="119"/>
      <c r="N147" s="119"/>
      <c r="O147" s="119"/>
    </row>
    <row r="148" spans="2:15" s="148" customFormat="1">
      <c r="B148" s="145"/>
      <c r="C148" s="145"/>
      <c r="D148" s="146"/>
      <c r="E148" s="146"/>
      <c r="F148" s="146"/>
      <c r="G148" s="147"/>
      <c r="H148" s="119"/>
      <c r="I148" s="119"/>
      <c r="J148" s="119"/>
      <c r="K148" s="119"/>
      <c r="L148" s="119"/>
      <c r="M148" s="119"/>
      <c r="N148" s="119"/>
      <c r="O148" s="119"/>
    </row>
    <row r="149" spans="2:15" s="148" customFormat="1">
      <c r="B149" s="145"/>
      <c r="C149" s="145"/>
      <c r="D149" s="146"/>
      <c r="E149" s="146"/>
      <c r="F149" s="146"/>
      <c r="G149" s="147"/>
      <c r="H149" s="119"/>
      <c r="I149" s="119"/>
      <c r="J149" s="119"/>
      <c r="K149" s="119"/>
      <c r="L149" s="119"/>
      <c r="M149" s="119"/>
      <c r="N149" s="119"/>
      <c r="O149" s="119"/>
    </row>
    <row r="150" spans="2:15" s="148" customFormat="1">
      <c r="B150" s="145"/>
      <c r="C150" s="145"/>
      <c r="D150" s="146"/>
      <c r="E150" s="146"/>
      <c r="F150" s="146"/>
      <c r="G150" s="147"/>
      <c r="H150" s="119"/>
      <c r="I150" s="119"/>
      <c r="J150" s="119"/>
      <c r="K150" s="119"/>
      <c r="L150" s="119"/>
      <c r="M150" s="119"/>
      <c r="N150" s="119"/>
      <c r="O150" s="119"/>
    </row>
    <row r="151" spans="2:15" s="148" customFormat="1">
      <c r="B151" s="145"/>
      <c r="C151" s="145"/>
      <c r="D151" s="146"/>
      <c r="E151" s="146"/>
      <c r="F151" s="146"/>
      <c r="G151" s="147"/>
      <c r="H151" s="119"/>
      <c r="I151" s="119"/>
      <c r="J151" s="119"/>
      <c r="K151" s="119"/>
      <c r="L151" s="119"/>
      <c r="M151" s="119"/>
      <c r="N151" s="119"/>
      <c r="O151" s="119"/>
    </row>
    <row r="152" spans="2:15" s="148" customFormat="1">
      <c r="B152" s="145"/>
      <c r="C152" s="145"/>
      <c r="D152" s="146"/>
      <c r="E152" s="146"/>
      <c r="F152" s="146"/>
      <c r="G152" s="147"/>
      <c r="H152" s="119"/>
      <c r="I152" s="119"/>
      <c r="J152" s="119"/>
      <c r="K152" s="119"/>
      <c r="L152" s="119"/>
      <c r="M152" s="119"/>
      <c r="N152" s="119"/>
      <c r="O152" s="119"/>
    </row>
    <row r="153" spans="2:15" s="148" customFormat="1">
      <c r="B153" s="145"/>
      <c r="C153" s="145"/>
      <c r="D153" s="146"/>
      <c r="E153" s="146"/>
      <c r="F153" s="146"/>
      <c r="G153" s="147"/>
      <c r="H153" s="119"/>
      <c r="I153" s="119"/>
      <c r="J153" s="119"/>
      <c r="K153" s="119"/>
      <c r="L153" s="119"/>
      <c r="M153" s="119"/>
      <c r="N153" s="119"/>
      <c r="O153" s="119"/>
    </row>
    <row r="154" spans="2:15" s="148" customFormat="1">
      <c r="B154" s="145"/>
      <c r="C154" s="145"/>
      <c r="D154" s="146"/>
      <c r="E154" s="146"/>
      <c r="F154" s="146"/>
      <c r="G154" s="147"/>
      <c r="H154" s="119"/>
      <c r="I154" s="119"/>
      <c r="J154" s="119"/>
      <c r="K154" s="119"/>
      <c r="L154" s="119"/>
      <c r="M154" s="119"/>
      <c r="N154" s="119"/>
      <c r="O154" s="119"/>
    </row>
    <row r="155" spans="2:15" s="148" customFormat="1">
      <c r="B155" s="145"/>
      <c r="C155" s="145"/>
      <c r="D155" s="146"/>
      <c r="E155" s="146"/>
      <c r="F155" s="146"/>
      <c r="G155" s="147"/>
      <c r="H155" s="119"/>
      <c r="I155" s="119"/>
      <c r="J155" s="119"/>
      <c r="K155" s="119"/>
      <c r="L155" s="119"/>
      <c r="M155" s="119"/>
      <c r="N155" s="119"/>
      <c r="O155" s="119"/>
    </row>
    <row r="156" spans="2:15" s="148" customFormat="1">
      <c r="B156" s="145"/>
      <c r="C156" s="145"/>
      <c r="D156" s="146"/>
      <c r="E156" s="146"/>
      <c r="F156" s="146"/>
      <c r="G156" s="147"/>
      <c r="H156" s="119"/>
      <c r="I156" s="119"/>
      <c r="J156" s="119"/>
      <c r="K156" s="119"/>
      <c r="L156" s="119"/>
      <c r="M156" s="119"/>
      <c r="N156" s="119"/>
      <c r="O156" s="119"/>
    </row>
    <row r="157" spans="2:15" s="148" customFormat="1">
      <c r="B157" s="145"/>
      <c r="C157" s="145"/>
      <c r="D157" s="146"/>
      <c r="E157" s="146"/>
      <c r="F157" s="146"/>
      <c r="G157" s="147"/>
      <c r="H157" s="119"/>
      <c r="I157" s="119"/>
      <c r="J157" s="119"/>
      <c r="K157" s="119"/>
      <c r="L157" s="119"/>
      <c r="M157" s="119"/>
      <c r="N157" s="119"/>
      <c r="O157" s="119"/>
    </row>
    <row r="158" spans="2:15" s="148" customFormat="1">
      <c r="B158" s="145"/>
      <c r="C158" s="145"/>
      <c r="D158" s="146"/>
      <c r="E158" s="146"/>
      <c r="F158" s="146"/>
      <c r="G158" s="147"/>
      <c r="H158" s="119"/>
      <c r="I158" s="119"/>
      <c r="J158" s="119"/>
      <c r="K158" s="119"/>
      <c r="L158" s="119"/>
      <c r="M158" s="119"/>
      <c r="N158" s="119"/>
      <c r="O158" s="119"/>
    </row>
    <row r="159" spans="2:15" s="148" customFormat="1">
      <c r="B159" s="145"/>
      <c r="C159" s="145"/>
      <c r="D159" s="146"/>
      <c r="E159" s="146"/>
      <c r="F159" s="146"/>
      <c r="G159" s="147"/>
      <c r="H159" s="119"/>
      <c r="I159" s="119"/>
      <c r="J159" s="119"/>
      <c r="K159" s="119"/>
      <c r="L159" s="119"/>
      <c r="M159" s="119"/>
      <c r="N159" s="119"/>
      <c r="O159" s="119"/>
    </row>
    <row r="160" spans="2:15" s="148" customFormat="1">
      <c r="B160" s="145"/>
      <c r="C160" s="145"/>
      <c r="D160" s="146"/>
      <c r="E160" s="146"/>
      <c r="F160" s="146"/>
      <c r="G160" s="147"/>
      <c r="H160" s="119"/>
      <c r="I160" s="119"/>
      <c r="J160" s="119"/>
      <c r="K160" s="119"/>
      <c r="L160" s="119"/>
      <c r="M160" s="119"/>
      <c r="N160" s="119"/>
      <c r="O160" s="119"/>
    </row>
    <row r="161" spans="2:15" s="148" customFormat="1">
      <c r="B161" s="145"/>
      <c r="C161" s="145"/>
      <c r="D161" s="146"/>
      <c r="E161" s="146"/>
      <c r="F161" s="146"/>
      <c r="G161" s="147"/>
      <c r="H161" s="119"/>
      <c r="I161" s="119"/>
      <c r="J161" s="119"/>
      <c r="K161" s="119"/>
      <c r="L161" s="119"/>
      <c r="M161" s="119"/>
      <c r="N161" s="119"/>
      <c r="O161" s="119"/>
    </row>
    <row r="162" spans="2:15" s="148" customFormat="1">
      <c r="B162" s="145"/>
      <c r="C162" s="145"/>
      <c r="D162" s="146"/>
      <c r="E162" s="146"/>
      <c r="F162" s="146"/>
      <c r="G162" s="147"/>
      <c r="H162" s="119"/>
      <c r="I162" s="119"/>
      <c r="J162" s="119"/>
      <c r="K162" s="119"/>
      <c r="L162" s="119"/>
      <c r="M162" s="119"/>
      <c r="N162" s="119"/>
      <c r="O162" s="119"/>
    </row>
    <row r="163" spans="2:15" s="148" customFormat="1">
      <c r="B163" s="145"/>
      <c r="C163" s="145"/>
      <c r="D163" s="146"/>
      <c r="E163" s="146"/>
      <c r="F163" s="146"/>
      <c r="G163" s="147"/>
      <c r="H163" s="119"/>
      <c r="I163" s="119"/>
      <c r="J163" s="119"/>
      <c r="K163" s="119"/>
      <c r="L163" s="119"/>
      <c r="M163" s="119"/>
      <c r="N163" s="119"/>
      <c r="O163" s="119"/>
    </row>
    <row r="164" spans="2:15" s="148" customFormat="1">
      <c r="B164" s="145"/>
      <c r="C164" s="145"/>
      <c r="D164" s="146"/>
      <c r="E164" s="146"/>
      <c r="F164" s="146"/>
      <c r="G164" s="147"/>
      <c r="H164" s="119"/>
      <c r="I164" s="119"/>
      <c r="J164" s="119"/>
      <c r="K164" s="119"/>
      <c r="L164" s="119"/>
      <c r="M164" s="119"/>
      <c r="N164" s="119"/>
      <c r="O164" s="119"/>
    </row>
    <row r="165" spans="2:15" s="148" customFormat="1">
      <c r="B165" s="145"/>
      <c r="C165" s="145"/>
      <c r="D165" s="146"/>
      <c r="E165" s="146"/>
      <c r="F165" s="146"/>
      <c r="G165" s="147"/>
      <c r="H165" s="119"/>
      <c r="I165" s="119"/>
      <c r="J165" s="119"/>
      <c r="K165" s="119"/>
      <c r="L165" s="119"/>
      <c r="M165" s="119"/>
      <c r="N165" s="119"/>
      <c r="O165" s="119"/>
    </row>
    <row r="166" spans="2:15" s="148" customFormat="1">
      <c r="B166" s="145"/>
      <c r="C166" s="145"/>
      <c r="D166" s="146"/>
      <c r="E166" s="146"/>
      <c r="F166" s="146"/>
      <c r="G166" s="147"/>
      <c r="H166" s="119"/>
      <c r="I166" s="119"/>
      <c r="J166" s="119"/>
      <c r="K166" s="119"/>
      <c r="L166" s="119"/>
      <c r="M166" s="119"/>
      <c r="N166" s="119"/>
      <c r="O166" s="119"/>
    </row>
    <row r="167" spans="2:15" s="148" customFormat="1">
      <c r="B167" s="145"/>
      <c r="C167" s="145"/>
      <c r="D167" s="146"/>
      <c r="E167" s="146"/>
      <c r="F167" s="146"/>
      <c r="G167" s="147"/>
      <c r="H167" s="119"/>
      <c r="I167" s="119"/>
      <c r="J167" s="119"/>
      <c r="K167" s="119"/>
      <c r="L167" s="119"/>
      <c r="M167" s="119"/>
      <c r="N167" s="119"/>
      <c r="O167" s="119"/>
    </row>
    <row r="168" spans="2:15" s="148" customFormat="1">
      <c r="B168" s="149"/>
      <c r="C168" s="14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 s="148" customFormat="1">
      <c r="B169" s="149"/>
      <c r="C169" s="14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 s="148" customFormat="1">
      <c r="B170" s="149"/>
      <c r="C170" s="14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 s="148" customFormat="1">
      <c r="B171" s="149"/>
      <c r="C171" s="14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 s="148" customFormat="1">
      <c r="B172" s="149"/>
      <c r="C172" s="14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 s="148" customFormat="1">
      <c r="B173" s="149"/>
      <c r="C173" s="14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 s="148" customFormat="1">
      <c r="B174" s="149"/>
      <c r="C174" s="14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 s="148" customFormat="1">
      <c r="B175" s="149"/>
      <c r="C175" s="14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 s="148" customFormat="1">
      <c r="B176" s="149"/>
      <c r="C176" s="14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 s="148" customFormat="1">
      <c r="B177" s="149"/>
      <c r="C177" s="14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 s="148" customFormat="1">
      <c r="B178" s="149"/>
      <c r="C178" s="14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 s="148" customFormat="1">
      <c r="B179" s="149"/>
      <c r="C179" s="14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 s="148" customFormat="1">
      <c r="B180" s="149"/>
      <c r="C180" s="14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 s="148" customFormat="1">
      <c r="B181" s="149"/>
      <c r="C181" s="14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 s="148" customFormat="1">
      <c r="B182" s="149"/>
      <c r="C182" s="14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 s="148" customFormat="1">
      <c r="B183" s="149"/>
      <c r="C183" s="14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 s="148" customFormat="1">
      <c r="B184" s="149"/>
      <c r="C184" s="14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 s="148" customFormat="1">
      <c r="B185" s="149"/>
      <c r="C185" s="14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 s="148" customFormat="1">
      <c r="B186" s="149"/>
      <c r="C186" s="14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 s="148" customFormat="1">
      <c r="B187" s="149"/>
      <c r="C187" s="14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 s="148" customFormat="1">
      <c r="B188" s="149"/>
      <c r="C188" s="14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 s="148" customFormat="1">
      <c r="B189" s="149"/>
      <c r="C189" s="14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 s="148" customFormat="1">
      <c r="B190" s="149"/>
      <c r="C190" s="14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 s="148" customFormat="1">
      <c r="B191" s="149"/>
      <c r="C191" s="14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 s="148" customFormat="1">
      <c r="B192" s="149"/>
      <c r="C192" s="14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 s="148" customFormat="1">
      <c r="B193" s="149"/>
      <c r="C193" s="14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 s="148" customFormat="1">
      <c r="B194" s="149"/>
      <c r="C194" s="14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 s="148" customFormat="1">
      <c r="B195" s="149"/>
      <c r="C195" s="14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 s="148" customFormat="1">
      <c r="B196" s="149"/>
      <c r="C196" s="14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 s="148" customFormat="1">
      <c r="B197" s="14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 s="148" customFormat="1">
      <c r="B198" s="14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 s="148" customFormat="1">
      <c r="B199" s="14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 s="148" customFormat="1">
      <c r="B200" s="14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 s="148" customFormat="1">
      <c r="B201" s="14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2:15" s="148" customFormat="1">
      <c r="B202" s="14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2:15" s="148" customFormat="1">
      <c r="B203" s="14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 s="148" customFormat="1">
      <c r="B204" s="14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 s="148" customFormat="1">
      <c r="B205" s="14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2:15" s="148" customFormat="1">
      <c r="B206" s="14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5" s="148" customFormat="1">
      <c r="B207" s="14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2:15" s="148" customFormat="1">
      <c r="B208" s="14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2:15" s="148" customFormat="1">
      <c r="B209" s="14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2:15" s="148" customFormat="1">
      <c r="B210" s="14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2:15" s="148" customFormat="1">
      <c r="B211" s="14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2:15" s="148" customFormat="1">
      <c r="B212" s="14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 s="148" customFormat="1">
      <c r="B213" s="14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 s="148" customFormat="1">
      <c r="B214" s="14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2:15" s="148" customFormat="1">
      <c r="B215" s="14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2:15" s="148" customFormat="1">
      <c r="B216" s="14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2:15" s="148" customFormat="1">
      <c r="B217" s="14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 s="148" customFormat="1">
      <c r="B218" s="14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 s="148" customFormat="1">
      <c r="B219" s="14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 s="148" customFormat="1">
      <c r="B220" s="14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 s="148" customFormat="1">
      <c r="B221" s="14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 s="148" customFormat="1">
      <c r="B222" s="14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 s="148" customFormat="1">
      <c r="B223" s="14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 s="148" customFormat="1">
      <c r="B224" s="14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 s="148" customFormat="1">
      <c r="B225" s="14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 s="148" customFormat="1">
      <c r="B226" s="14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 s="148" customFormat="1">
      <c r="B227" s="14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 s="148" customFormat="1">
      <c r="B228" s="14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 s="148" customFormat="1">
      <c r="B229" s="14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 s="148" customFormat="1">
      <c r="B230" s="14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 s="148" customFormat="1">
      <c r="B231" s="14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 s="148" customFormat="1">
      <c r="B232" s="14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 s="148" customFormat="1">
      <c r="B233" s="14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 s="148" customFormat="1">
      <c r="B234" s="14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 s="148" customFormat="1">
      <c r="B235" s="14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 s="148" customFormat="1">
      <c r="B236" s="14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 s="148" customFormat="1">
      <c r="B237" s="14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 s="148" customFormat="1">
      <c r="B238" s="14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 s="148" customFormat="1">
      <c r="B239" s="14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 s="148" customFormat="1">
      <c r="B240" s="14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 s="148" customFormat="1">
      <c r="B241" s="14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 s="148" customFormat="1">
      <c r="B242" s="14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 s="148" customFormat="1">
      <c r="B243" s="14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 s="148" customFormat="1">
      <c r="B244" s="14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 s="148" customFormat="1">
      <c r="B245" s="14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 s="148" customFormat="1">
      <c r="B246" s="14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 s="148" customFormat="1">
      <c r="B247" s="14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 s="148" customFormat="1">
      <c r="B248" s="14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 s="148" customFormat="1">
      <c r="B249" s="14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 s="148" customFormat="1">
      <c r="B250" s="14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 s="148" customFormat="1">
      <c r="B251" s="14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 s="148" customFormat="1">
      <c r="B252" s="14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 s="148" customFormat="1">
      <c r="B253" s="14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 s="148" customFormat="1">
      <c r="B254" s="14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 s="148" customFormat="1">
      <c r="B255" s="14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 s="148" customFormat="1">
      <c r="B256" s="14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 s="148" customFormat="1">
      <c r="B257" s="14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 s="148" customFormat="1">
      <c r="B258" s="14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 s="148" customFormat="1">
      <c r="B259" s="14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 s="148" customFormat="1">
      <c r="B260" s="14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 s="148" customFormat="1">
      <c r="B261" s="14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 s="148" customFormat="1">
      <c r="B262" s="14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 s="148" customFormat="1">
      <c r="B263" s="14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 s="148" customFormat="1">
      <c r="B264" s="14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 s="148" customFormat="1">
      <c r="B265" s="14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 s="148" customFormat="1">
      <c r="B266" s="14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 s="148" customFormat="1">
      <c r="B267" s="14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 s="148" customFormat="1">
      <c r="B268" s="14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 s="148" customFormat="1">
      <c r="B269" s="14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 s="148" customFormat="1">
      <c r="B270" s="14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 s="148" customFormat="1">
      <c r="B271" s="14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 s="148" customFormat="1">
      <c r="B272" s="14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 s="148" customFormat="1">
      <c r="B273" s="14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 s="148" customFormat="1">
      <c r="B274" s="14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 s="148" customFormat="1">
      <c r="B275" s="14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 s="148" customFormat="1">
      <c r="B276" s="14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 s="148" customFormat="1">
      <c r="B277" s="14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 s="148" customFormat="1">
      <c r="B278" s="14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 s="148" customFormat="1">
      <c r="B279" s="14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 s="148" customFormat="1">
      <c r="B280" s="14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 s="148" customFormat="1">
      <c r="B281" s="14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 s="148" customFormat="1">
      <c r="B282" s="14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 s="148" customFormat="1">
      <c r="B283" s="14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 s="148" customFormat="1">
      <c r="B284" s="14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 s="148" customFormat="1">
      <c r="B285" s="14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 s="148" customFormat="1">
      <c r="B286" s="14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 s="148" customFormat="1">
      <c r="B287" s="14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 s="148" customFormat="1">
      <c r="B288" s="14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 s="148" customFormat="1">
      <c r="B289" s="149"/>
      <c r="G289" s="119"/>
      <c r="H289" s="119"/>
      <c r="I289" s="119"/>
      <c r="J289" s="119"/>
      <c r="K289" s="119"/>
      <c r="L289" s="119"/>
      <c r="M289" s="119"/>
      <c r="N289" s="119"/>
      <c r="O289" s="119"/>
    </row>
  </sheetData>
  <mergeCells count="92">
    <mergeCell ref="D117:G117"/>
    <mergeCell ref="D118:G118"/>
    <mergeCell ref="C111:G111"/>
    <mergeCell ref="D112:G112"/>
    <mergeCell ref="F113:G113"/>
    <mergeCell ref="F114:G114"/>
    <mergeCell ref="F115:G115"/>
    <mergeCell ref="F116:G116"/>
    <mergeCell ref="F106:G106"/>
    <mergeCell ref="D91:G91"/>
    <mergeCell ref="D92:G92"/>
    <mergeCell ref="C95:G95"/>
    <mergeCell ref="D96:G96"/>
    <mergeCell ref="D97:G97"/>
    <mergeCell ref="C100:G100"/>
    <mergeCell ref="D101:G101"/>
    <mergeCell ref="F102:G102"/>
    <mergeCell ref="F103:G103"/>
    <mergeCell ref="D104:G104"/>
    <mergeCell ref="F105:G105"/>
    <mergeCell ref="C90:G90"/>
    <mergeCell ref="F76:G76"/>
    <mergeCell ref="D77:G77"/>
    <mergeCell ref="D78:G78"/>
    <mergeCell ref="F79:G79"/>
    <mergeCell ref="F80:G80"/>
    <mergeCell ref="D81:G81"/>
    <mergeCell ref="F82:G82"/>
    <mergeCell ref="F83:G83"/>
    <mergeCell ref="F84:G84"/>
    <mergeCell ref="F85:G85"/>
    <mergeCell ref="B88:G88"/>
    <mergeCell ref="F75:G75"/>
    <mergeCell ref="D64:G64"/>
    <mergeCell ref="D65:G65"/>
    <mergeCell ref="D66:G66"/>
    <mergeCell ref="F67:G67"/>
    <mergeCell ref="F68:G68"/>
    <mergeCell ref="F69:G69"/>
    <mergeCell ref="F70:G70"/>
    <mergeCell ref="F71:G71"/>
    <mergeCell ref="D72:G72"/>
    <mergeCell ref="D73:G73"/>
    <mergeCell ref="F74:G74"/>
    <mergeCell ref="F63:G63"/>
    <mergeCell ref="F52:G52"/>
    <mergeCell ref="F53:G53"/>
    <mergeCell ref="F54:G54"/>
    <mergeCell ref="F55:G55"/>
    <mergeCell ref="F56:G56"/>
    <mergeCell ref="F57:G57"/>
    <mergeCell ref="F58:G58"/>
    <mergeCell ref="F59:G59"/>
    <mergeCell ref="D60:G60"/>
    <mergeCell ref="F61:G61"/>
    <mergeCell ref="F62:G62"/>
    <mergeCell ref="F51:G51"/>
    <mergeCell ref="F40:G40"/>
    <mergeCell ref="F41:G41"/>
    <mergeCell ref="D42:G42"/>
    <mergeCell ref="F43:G43"/>
    <mergeCell ref="F44:G44"/>
    <mergeCell ref="F45:G45"/>
    <mergeCell ref="F46:G46"/>
    <mergeCell ref="F47:G47"/>
    <mergeCell ref="F48:G48"/>
    <mergeCell ref="F49:G49"/>
    <mergeCell ref="F50:G50"/>
    <mergeCell ref="D39:G39"/>
    <mergeCell ref="D26:G26"/>
    <mergeCell ref="D27:G27"/>
    <mergeCell ref="F28:G28"/>
    <mergeCell ref="F29:G29"/>
    <mergeCell ref="F30:G30"/>
    <mergeCell ref="D31:G31"/>
    <mergeCell ref="D32:G32"/>
    <mergeCell ref="D33:G33"/>
    <mergeCell ref="D34:G34"/>
    <mergeCell ref="D35:G35"/>
    <mergeCell ref="C38:G38"/>
    <mergeCell ref="D25:G25"/>
    <mergeCell ref="B1:N1"/>
    <mergeCell ref="B4:G5"/>
    <mergeCell ref="H4:N5"/>
    <mergeCell ref="B7:G7"/>
    <mergeCell ref="B8:G8"/>
    <mergeCell ref="C9:G9"/>
    <mergeCell ref="D10:G10"/>
    <mergeCell ref="F11:G11"/>
    <mergeCell ref="F12:G12"/>
    <mergeCell ref="F19:G19"/>
    <mergeCell ref="F24:G24"/>
  </mergeCells>
  <printOptions horizontalCentered="1"/>
  <pageMargins left="0.59055118110236227" right="0.62992125984251968" top="0.39370078740157483" bottom="0.39370078740157483" header="0.19685039370078741" footer="0.19685039370078741"/>
  <pageSetup paperSize="9" scale="59" fitToHeight="0" orientation="landscape" r:id="rId1"/>
  <headerFooter alignWithMargins="0">
    <oddFooter>&amp;C&amp;"Garamond,Corsivo"&amp;P / &amp;N</oddFooter>
  </headerFooter>
  <rowBreaks count="2" manualBreakCount="2">
    <brk id="36" min="1" max="13" man="1"/>
    <brk id="88" min="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AN1034"/>
  <sheetViews>
    <sheetView tabSelected="1" topLeftCell="A492" zoomScale="95" zoomScaleNormal="95" zoomScaleSheetLayoutView="75" workbookViewId="0">
      <selection activeCell="P525" sqref="P525:AI525"/>
    </sheetView>
  </sheetViews>
  <sheetFormatPr defaultColWidth="3.28515625" defaultRowHeight="15" outlineLevelCol="1"/>
  <cols>
    <col min="1" max="1" width="6.7109375" style="35" customWidth="1"/>
    <col min="2" max="2" width="10.28515625" style="35" customWidth="1"/>
    <col min="3" max="3" width="1" style="35" customWidth="1"/>
    <col min="4" max="7" width="3.28515625" style="35"/>
    <col min="8" max="8" width="1.85546875" style="35" customWidth="1"/>
    <col min="9" max="9" width="17.85546875" style="35" customWidth="1"/>
    <col min="10" max="10" width="1.85546875" style="35" customWidth="1"/>
    <col min="11" max="14" width="3.28515625" style="35"/>
    <col min="15" max="15" width="1.85546875" style="35" customWidth="1"/>
    <col min="16" max="16" width="12.42578125" style="35" customWidth="1"/>
    <col min="17" max="17" width="1.85546875" style="35" customWidth="1"/>
    <col min="18" max="20" width="3" style="35" customWidth="1"/>
    <col min="21" max="21" width="4.42578125" style="35" customWidth="1"/>
    <col min="22" max="23" width="3" style="35" customWidth="1"/>
    <col min="24" max="28" width="3.28515625" style="35"/>
    <col min="29" max="29" width="2.140625" style="35" bestFit="1" customWidth="1"/>
    <col min="30" max="30" width="25" style="283" hidden="1" customWidth="1" outlineLevel="1"/>
    <col min="31" max="31" width="3.28515625" style="68" collapsed="1"/>
    <col min="32" max="34" width="3.28515625" style="68"/>
    <col min="35" max="35" width="4.140625" style="68" customWidth="1"/>
    <col min="36" max="36" width="8.7109375" style="36" customWidth="1"/>
    <col min="37" max="37" width="2.5703125" style="35" customWidth="1"/>
    <col min="38" max="246" width="10.28515625" style="35" customWidth="1"/>
    <col min="247" max="247" width="1" style="35" customWidth="1"/>
    <col min="248" max="16384" width="3.28515625" style="35"/>
  </cols>
  <sheetData>
    <row r="1" spans="1:36" ht="15.75" thickBot="1">
      <c r="A1" s="37"/>
      <c r="B1" s="37" t="s">
        <v>363</v>
      </c>
      <c r="C1" s="37"/>
      <c r="D1" s="37"/>
      <c r="E1" s="37"/>
      <c r="F1" s="37"/>
      <c r="G1" s="37"/>
      <c r="AF1" s="593" t="s">
        <v>364</v>
      </c>
      <c r="AG1" s="593"/>
      <c r="AH1" s="593"/>
      <c r="AI1" s="593"/>
    </row>
    <row r="2" spans="1:36" ht="15.75" thickBot="1">
      <c r="AF2" s="593"/>
      <c r="AG2" s="593"/>
      <c r="AH2" s="593"/>
      <c r="AI2" s="593"/>
    </row>
    <row r="3" spans="1:36">
      <c r="B3" s="38" t="s">
        <v>365</v>
      </c>
    </row>
    <row r="4" spans="1:36">
      <c r="B4" s="38" t="s">
        <v>366</v>
      </c>
    </row>
    <row r="6" spans="1:36" s="39" customFormat="1" ht="76.5" customHeight="1">
      <c r="B6" s="594" t="s">
        <v>367</v>
      </c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40"/>
    </row>
    <row r="7" spans="1:36" s="39" customFormat="1" ht="15.75" thickBo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284"/>
      <c r="AE7" s="91"/>
      <c r="AF7" s="91"/>
      <c r="AG7" s="91"/>
      <c r="AH7" s="91"/>
      <c r="AI7" s="91"/>
      <c r="AJ7" s="40"/>
    </row>
    <row r="8" spans="1:36" s="39" customFormat="1" ht="15.75" customHeight="1" thickBot="1">
      <c r="A8" s="43"/>
      <c r="B8" s="595" t="s">
        <v>368</v>
      </c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42"/>
      <c r="Q8" s="595" t="s">
        <v>369</v>
      </c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40"/>
    </row>
    <row r="9" spans="1:36" s="39" customFormat="1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2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285"/>
      <c r="AE9" s="92"/>
      <c r="AF9" s="92"/>
      <c r="AG9" s="92"/>
      <c r="AH9" s="92"/>
      <c r="AI9" s="93"/>
      <c r="AJ9" s="40"/>
    </row>
    <row r="10" spans="1:36" s="39" customFormat="1">
      <c r="A10" s="48"/>
      <c r="B10" s="49" t="s">
        <v>370</v>
      </c>
      <c r="C10" s="50"/>
      <c r="D10" s="51"/>
      <c r="E10" s="52">
        <v>0</v>
      </c>
      <c r="F10" s="52">
        <v>4</v>
      </c>
      <c r="G10" s="52">
        <v>1</v>
      </c>
      <c r="H10" s="41"/>
      <c r="I10" s="41" t="s">
        <v>371</v>
      </c>
      <c r="J10" s="41"/>
      <c r="K10" s="51"/>
      <c r="L10" s="52">
        <v>2</v>
      </c>
      <c r="M10" s="52">
        <v>0</v>
      </c>
      <c r="N10" s="52">
        <v>1</v>
      </c>
      <c r="O10" s="53"/>
      <c r="P10" s="42"/>
      <c r="Q10" s="49" t="s">
        <v>372</v>
      </c>
      <c r="R10" s="48"/>
      <c r="S10" s="48"/>
      <c r="T10" s="48"/>
      <c r="U10" s="48"/>
      <c r="V10" s="41"/>
      <c r="W10" s="41"/>
      <c r="X10" s="52">
        <v>2</v>
      </c>
      <c r="Y10" s="52">
        <v>0</v>
      </c>
      <c r="Z10" s="52">
        <v>1</v>
      </c>
      <c r="AA10" s="52">
        <v>9</v>
      </c>
      <c r="AB10" s="41"/>
      <c r="AC10" s="41"/>
      <c r="AD10" s="286"/>
      <c r="AE10" s="94"/>
      <c r="AF10" s="94"/>
      <c r="AG10" s="94"/>
      <c r="AH10" s="94"/>
      <c r="AI10" s="95"/>
      <c r="AJ10" s="40"/>
    </row>
    <row r="11" spans="1:36" s="39" customFormat="1">
      <c r="A11" s="44"/>
      <c r="B11" s="5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53"/>
      <c r="P11" s="42"/>
      <c r="Q11" s="54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286"/>
      <c r="AE11" s="94"/>
      <c r="AF11" s="94"/>
      <c r="AG11" s="94"/>
      <c r="AH11" s="94"/>
      <c r="AI11" s="95"/>
      <c r="AJ11" s="40"/>
    </row>
    <row r="12" spans="1:36" s="39" customFormat="1" ht="15" customHeight="1">
      <c r="A12" s="44"/>
      <c r="B12" s="5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53"/>
      <c r="P12" s="42"/>
      <c r="Q12" s="596" t="s">
        <v>373</v>
      </c>
      <c r="R12" s="596"/>
      <c r="S12" s="596"/>
      <c r="T12" s="596"/>
      <c r="U12" s="596"/>
      <c r="V12" s="596"/>
      <c r="W12" s="41">
        <v>1</v>
      </c>
      <c r="X12" s="52"/>
      <c r="Y12" s="41"/>
      <c r="Z12" s="41">
        <v>2</v>
      </c>
      <c r="AA12" s="52"/>
      <c r="AB12" s="41"/>
      <c r="AC12" s="41">
        <v>3</v>
      </c>
      <c r="AD12" s="286"/>
      <c r="AE12" s="96"/>
      <c r="AF12" s="94"/>
      <c r="AG12" s="94">
        <v>4</v>
      </c>
      <c r="AH12" s="96"/>
      <c r="AI12" s="95"/>
      <c r="AJ12" s="40"/>
    </row>
    <row r="13" spans="1:36" s="39" customFormat="1">
      <c r="A13" s="44"/>
      <c r="B13" s="5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53"/>
      <c r="P13" s="42"/>
      <c r="Q13" s="54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286"/>
      <c r="AE13" s="94"/>
      <c r="AF13" s="94"/>
      <c r="AG13" s="94"/>
      <c r="AH13" s="94"/>
      <c r="AI13" s="95"/>
      <c r="AJ13" s="40"/>
    </row>
    <row r="14" spans="1:36" s="39" customFormat="1" ht="15" customHeight="1">
      <c r="A14" s="44"/>
      <c r="B14" s="5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53"/>
      <c r="P14" s="42"/>
      <c r="Q14" s="596" t="s">
        <v>374</v>
      </c>
      <c r="R14" s="596"/>
      <c r="S14" s="596"/>
      <c r="T14" s="596"/>
      <c r="U14" s="596"/>
      <c r="V14" s="596"/>
      <c r="W14" s="41"/>
      <c r="X14" s="52" t="s">
        <v>375</v>
      </c>
      <c r="Y14" s="41"/>
      <c r="Z14" s="41"/>
      <c r="AA14" s="41"/>
      <c r="AB14" s="48"/>
      <c r="AC14" s="48"/>
      <c r="AD14" s="287"/>
      <c r="AE14" s="97"/>
      <c r="AF14" s="98" t="s">
        <v>376</v>
      </c>
      <c r="AG14" s="94"/>
      <c r="AH14" s="96"/>
      <c r="AI14" s="95"/>
      <c r="AJ14" s="40"/>
    </row>
    <row r="15" spans="1:36" s="39" customFormat="1" ht="15.75" thickBot="1">
      <c r="A15" s="44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  <c r="P15" s="42"/>
      <c r="Q15" s="56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288"/>
      <c r="AE15" s="99"/>
      <c r="AF15" s="99"/>
      <c r="AG15" s="99"/>
      <c r="AH15" s="99"/>
      <c r="AI15" s="100"/>
      <c r="AJ15" s="40"/>
    </row>
    <row r="16" spans="1:36" s="39" customFormat="1">
      <c r="A16" s="35"/>
      <c r="B16" s="591"/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40"/>
    </row>
    <row r="17" spans="1:36" s="39" customFormat="1" ht="15.75" thickBot="1">
      <c r="A17" s="3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286"/>
      <c r="AE17" s="94"/>
      <c r="AF17" s="94"/>
      <c r="AG17" s="94"/>
      <c r="AH17" s="94"/>
      <c r="AI17" s="94"/>
      <c r="AJ17" s="40"/>
    </row>
    <row r="18" spans="1:36" s="39" customFormat="1" ht="15.75" customHeight="1" thickBot="1">
      <c r="A18" s="35"/>
      <c r="B18" s="592" t="s">
        <v>377</v>
      </c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40"/>
    </row>
    <row r="19" spans="1:36" s="39" customFormat="1">
      <c r="A19" s="35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289"/>
      <c r="AE19" s="101"/>
      <c r="AF19" s="101"/>
      <c r="AG19" s="101"/>
      <c r="AH19" s="101"/>
      <c r="AI19" s="102"/>
      <c r="AJ19" s="40"/>
    </row>
    <row r="20" spans="1:36" s="39" customFormat="1">
      <c r="A20" s="35"/>
      <c r="B20" s="5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55" t="s">
        <v>378</v>
      </c>
      <c r="N20" s="52" t="s">
        <v>375</v>
      </c>
      <c r="O20" s="41"/>
      <c r="P20" s="41"/>
      <c r="Q20" s="55" t="s">
        <v>379</v>
      </c>
      <c r="R20" s="51"/>
      <c r="S20" s="5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286"/>
      <c r="AE20" s="94"/>
      <c r="AF20" s="94"/>
      <c r="AG20" s="94"/>
      <c r="AH20" s="94"/>
      <c r="AI20" s="95"/>
      <c r="AJ20" s="40"/>
    </row>
    <row r="21" spans="1:36" s="39" customFormat="1" ht="15.75" thickBo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288"/>
      <c r="AE21" s="99"/>
      <c r="AF21" s="99"/>
      <c r="AG21" s="99"/>
      <c r="AH21" s="99"/>
      <c r="AI21" s="100"/>
      <c r="AJ21" s="40"/>
    </row>
    <row r="22" spans="1:36" s="39" customFormat="1">
      <c r="A22" s="35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40"/>
    </row>
    <row r="23" spans="1:36" s="39" customFormat="1" ht="12.75" customHeight="1">
      <c r="A23" s="41"/>
      <c r="B23" s="591"/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40"/>
    </row>
    <row r="24" spans="1:36" s="39" customFormat="1" ht="13.5" customHeight="1" thickBot="1">
      <c r="A24" s="42"/>
      <c r="B24" s="42"/>
      <c r="C24" s="42"/>
      <c r="D24" s="42"/>
      <c r="E24" s="42"/>
      <c r="F24" s="42"/>
      <c r="G24" s="42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284"/>
      <c r="AE24" s="605" t="s">
        <v>380</v>
      </c>
      <c r="AF24" s="605"/>
      <c r="AG24" s="605"/>
      <c r="AH24" s="605"/>
      <c r="AI24" s="605"/>
      <c r="AJ24" s="40"/>
    </row>
    <row r="25" spans="1:36" ht="18.75" customHeight="1" thickBot="1">
      <c r="A25" s="600" t="s">
        <v>381</v>
      </c>
      <c r="B25" s="601" t="s">
        <v>382</v>
      </c>
      <c r="C25" s="601"/>
      <c r="D25" s="601"/>
      <c r="E25" s="601"/>
      <c r="F25" s="601"/>
      <c r="G25" s="601"/>
      <c r="H25" s="602" t="s">
        <v>383</v>
      </c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290"/>
      <c r="AE25" s="603" t="s">
        <v>384</v>
      </c>
      <c r="AF25" s="603"/>
      <c r="AG25" s="603"/>
      <c r="AH25" s="603"/>
      <c r="AI25" s="603"/>
      <c r="AJ25" s="599" t="s">
        <v>385</v>
      </c>
    </row>
    <row r="26" spans="1:36" ht="18.75" customHeight="1" thickBot="1">
      <c r="A26" s="600"/>
      <c r="B26" s="601"/>
      <c r="C26" s="601"/>
      <c r="D26" s="601"/>
      <c r="E26" s="601"/>
      <c r="F26" s="601"/>
      <c r="G26" s="601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291"/>
      <c r="AE26" s="603"/>
      <c r="AF26" s="603"/>
      <c r="AG26" s="603"/>
      <c r="AH26" s="603"/>
      <c r="AI26" s="603"/>
      <c r="AJ26" s="599"/>
    </row>
    <row r="27" spans="1:36" s="63" customFormat="1" ht="15" customHeight="1">
      <c r="A27" s="62"/>
      <c r="B27" s="612"/>
      <c r="C27" s="612"/>
      <c r="D27" s="612"/>
      <c r="E27" s="612"/>
      <c r="F27" s="612"/>
      <c r="G27" s="612"/>
      <c r="H27" s="597" t="s">
        <v>386</v>
      </c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292"/>
      <c r="AE27" s="598"/>
      <c r="AF27" s="598"/>
      <c r="AG27" s="598"/>
      <c r="AH27" s="598"/>
      <c r="AI27" s="598"/>
      <c r="AJ27" s="62"/>
    </row>
    <row r="28" spans="1:36" s="65" customFormat="1" ht="15" customHeight="1">
      <c r="A28" s="64"/>
      <c r="B28" s="609" t="s">
        <v>387</v>
      </c>
      <c r="C28" s="609"/>
      <c r="D28" s="609"/>
      <c r="E28" s="609"/>
      <c r="F28" s="609"/>
      <c r="G28" s="609"/>
      <c r="H28" s="610" t="s">
        <v>388</v>
      </c>
      <c r="I28" s="610"/>
      <c r="J28" s="610"/>
      <c r="K28" s="610"/>
      <c r="L28" s="610"/>
      <c r="M28" s="610"/>
      <c r="N28" s="610"/>
      <c r="O28" s="610"/>
      <c r="P28" s="610"/>
      <c r="Q28" s="610"/>
      <c r="R28" s="610"/>
      <c r="S28" s="610"/>
      <c r="T28" s="610"/>
      <c r="U28" s="610"/>
      <c r="V28" s="610"/>
      <c r="W28" s="610"/>
      <c r="X28" s="610"/>
      <c r="Y28" s="610"/>
      <c r="Z28" s="610"/>
      <c r="AA28" s="610"/>
      <c r="AB28" s="610"/>
      <c r="AC28" s="610"/>
      <c r="AD28" s="293">
        <f>AD29+AD32+AD45+AD50</f>
        <v>1210243076</v>
      </c>
      <c r="AE28" s="611">
        <f>AE29+AE32+AE45+AE50</f>
        <v>1210243</v>
      </c>
      <c r="AF28" s="611"/>
      <c r="AG28" s="611"/>
      <c r="AH28" s="611"/>
      <c r="AI28" s="611"/>
      <c r="AJ28" s="64" t="s">
        <v>389</v>
      </c>
    </row>
    <row r="29" spans="1:36" s="67" customFormat="1" ht="15" customHeight="1">
      <c r="A29" s="66"/>
      <c r="B29" s="606" t="s">
        <v>390</v>
      </c>
      <c r="C29" s="606"/>
      <c r="D29" s="606"/>
      <c r="E29" s="606"/>
      <c r="F29" s="606"/>
      <c r="G29" s="606"/>
      <c r="H29" s="607" t="s">
        <v>391</v>
      </c>
      <c r="I29" s="607"/>
      <c r="J29" s="607"/>
      <c r="K29" s="607"/>
      <c r="L29" s="607"/>
      <c r="M29" s="607"/>
      <c r="N29" s="607"/>
      <c r="O29" s="607"/>
      <c r="P29" s="607"/>
      <c r="Q29" s="607"/>
      <c r="R29" s="607"/>
      <c r="S29" s="607"/>
      <c r="T29" s="607"/>
      <c r="U29" s="607"/>
      <c r="V29" s="607"/>
      <c r="W29" s="607"/>
      <c r="X29" s="607"/>
      <c r="Y29" s="607"/>
      <c r="Z29" s="607"/>
      <c r="AA29" s="607"/>
      <c r="AB29" s="607"/>
      <c r="AC29" s="607"/>
      <c r="AD29" s="294">
        <f>SUM(AD30:AD31)</f>
        <v>1187754008</v>
      </c>
      <c r="AE29" s="608">
        <f>SUM(AE30:AI31)</f>
        <v>1187754</v>
      </c>
      <c r="AF29" s="608"/>
      <c r="AG29" s="608"/>
      <c r="AH29" s="608"/>
      <c r="AI29" s="608"/>
      <c r="AJ29" s="64" t="s">
        <v>389</v>
      </c>
    </row>
    <row r="30" spans="1:36" s="68" customFormat="1" ht="15" customHeight="1">
      <c r="A30" s="64"/>
      <c r="B30" s="613" t="s">
        <v>392</v>
      </c>
      <c r="C30" s="613"/>
      <c r="D30" s="613"/>
      <c r="E30" s="613"/>
      <c r="F30" s="613"/>
      <c r="G30" s="613"/>
      <c r="H30" s="614" t="s">
        <v>393</v>
      </c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295">
        <f>SUMIF('pdc2018'!$G$8:$G$1110,'CE MINISTERIALE'!$B30,'pdc2018'!$Q$8:$Q$1110)</f>
        <v>1178768705</v>
      </c>
      <c r="AE30" s="615">
        <f>ROUND(AD30/1000,0)</f>
        <v>1178769</v>
      </c>
      <c r="AF30" s="615"/>
      <c r="AG30" s="615"/>
      <c r="AH30" s="615"/>
      <c r="AI30" s="615"/>
      <c r="AJ30" s="64" t="s">
        <v>389</v>
      </c>
    </row>
    <row r="31" spans="1:36" s="68" customFormat="1" ht="15" customHeight="1">
      <c r="A31" s="64"/>
      <c r="B31" s="613" t="s">
        <v>394</v>
      </c>
      <c r="C31" s="613"/>
      <c r="D31" s="613"/>
      <c r="E31" s="613"/>
      <c r="F31" s="613"/>
      <c r="G31" s="613"/>
      <c r="H31" s="614" t="s">
        <v>395</v>
      </c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4"/>
      <c r="AD31" s="295">
        <f>SUMIF('pdc2018'!$G$8:$G$1110,'CE MINISTERIALE'!$B31,'pdc2018'!$Q$8:$Q$1110)</f>
        <v>8985303</v>
      </c>
      <c r="AE31" s="615">
        <f>ROUND(AD31/1000,0)</f>
        <v>8985</v>
      </c>
      <c r="AF31" s="615"/>
      <c r="AG31" s="615"/>
      <c r="AH31" s="615"/>
      <c r="AI31" s="615"/>
      <c r="AJ31" s="64" t="s">
        <v>389</v>
      </c>
    </row>
    <row r="32" spans="1:36" s="68" customFormat="1" ht="15" customHeight="1">
      <c r="A32" s="64"/>
      <c r="B32" s="606" t="s">
        <v>396</v>
      </c>
      <c r="C32" s="606"/>
      <c r="D32" s="606"/>
      <c r="E32" s="606"/>
      <c r="F32" s="606"/>
      <c r="G32" s="606"/>
      <c r="H32" s="607" t="s">
        <v>397</v>
      </c>
      <c r="I32" s="607" t="s">
        <v>398</v>
      </c>
      <c r="J32" s="607" t="s">
        <v>398</v>
      </c>
      <c r="K32" s="607" t="s">
        <v>398</v>
      </c>
      <c r="L32" s="607" t="s">
        <v>398</v>
      </c>
      <c r="M32" s="607" t="s">
        <v>398</v>
      </c>
      <c r="N32" s="607" t="s">
        <v>398</v>
      </c>
      <c r="O32" s="607" t="s">
        <v>398</v>
      </c>
      <c r="P32" s="607" t="s">
        <v>398</v>
      </c>
      <c r="Q32" s="607" t="s">
        <v>398</v>
      </c>
      <c r="R32" s="607"/>
      <c r="S32" s="607"/>
      <c r="T32" s="607"/>
      <c r="U32" s="607"/>
      <c r="V32" s="607" t="s">
        <v>398</v>
      </c>
      <c r="W32" s="607" t="s">
        <v>398</v>
      </c>
      <c r="X32" s="607" t="s">
        <v>398</v>
      </c>
      <c r="Y32" s="607" t="s">
        <v>398</v>
      </c>
      <c r="Z32" s="607" t="s">
        <v>398</v>
      </c>
      <c r="AA32" s="607" t="s">
        <v>398</v>
      </c>
      <c r="AB32" s="607" t="s">
        <v>398</v>
      </c>
      <c r="AC32" s="607" t="s">
        <v>398</v>
      </c>
      <c r="AD32" s="294">
        <f>AD33+AD38+AD41</f>
        <v>22226000</v>
      </c>
      <c r="AE32" s="608">
        <f>AE33+AE38+AE41</f>
        <v>22226</v>
      </c>
      <c r="AF32" s="608"/>
      <c r="AG32" s="608"/>
      <c r="AH32" s="608"/>
      <c r="AI32" s="608"/>
      <c r="AJ32" s="64" t="s">
        <v>389</v>
      </c>
    </row>
    <row r="33" spans="1:36" s="68" customFormat="1" ht="15" customHeight="1">
      <c r="A33" s="64"/>
      <c r="B33" s="613" t="s">
        <v>399</v>
      </c>
      <c r="C33" s="613"/>
      <c r="D33" s="613"/>
      <c r="E33" s="613"/>
      <c r="F33" s="613"/>
      <c r="G33" s="613"/>
      <c r="H33" s="614" t="s">
        <v>400</v>
      </c>
      <c r="I33" s="614" t="s">
        <v>401</v>
      </c>
      <c r="J33" s="614" t="s">
        <v>401</v>
      </c>
      <c r="K33" s="614" t="s">
        <v>401</v>
      </c>
      <c r="L33" s="614" t="s">
        <v>401</v>
      </c>
      <c r="M33" s="614" t="s">
        <v>401</v>
      </c>
      <c r="N33" s="614" t="s">
        <v>401</v>
      </c>
      <c r="O33" s="614" t="s">
        <v>401</v>
      </c>
      <c r="P33" s="614" t="s">
        <v>401</v>
      </c>
      <c r="Q33" s="614" t="s">
        <v>401</v>
      </c>
      <c r="R33" s="614"/>
      <c r="S33" s="614"/>
      <c r="T33" s="614"/>
      <c r="U33" s="614"/>
      <c r="V33" s="614" t="s">
        <v>401</v>
      </c>
      <c r="W33" s="614" t="s">
        <v>401</v>
      </c>
      <c r="X33" s="614" t="s">
        <v>401</v>
      </c>
      <c r="Y33" s="614" t="s">
        <v>401</v>
      </c>
      <c r="Z33" s="614" t="s">
        <v>401</v>
      </c>
      <c r="AA33" s="614" t="s">
        <v>401</v>
      </c>
      <c r="AB33" s="614" t="s">
        <v>401</v>
      </c>
      <c r="AC33" s="614" t="s">
        <v>401</v>
      </c>
      <c r="AD33" s="294">
        <f>SUM(AD34:AD37)</f>
        <v>22226000</v>
      </c>
      <c r="AE33" s="608">
        <f>SUM(AE34:AI37)</f>
        <v>22226</v>
      </c>
      <c r="AF33" s="608"/>
      <c r="AG33" s="608"/>
      <c r="AH33" s="608"/>
      <c r="AI33" s="608"/>
      <c r="AJ33" s="64" t="s">
        <v>389</v>
      </c>
    </row>
    <row r="34" spans="1:36" s="68" customFormat="1" ht="15" customHeight="1">
      <c r="A34" s="64"/>
      <c r="B34" s="616" t="s">
        <v>402</v>
      </c>
      <c r="C34" s="616"/>
      <c r="D34" s="616"/>
      <c r="E34" s="616"/>
      <c r="F34" s="616"/>
      <c r="G34" s="616"/>
      <c r="H34" s="617" t="s">
        <v>403</v>
      </c>
      <c r="I34" s="617" t="s">
        <v>404</v>
      </c>
      <c r="J34" s="617" t="s">
        <v>404</v>
      </c>
      <c r="K34" s="617" t="s">
        <v>404</v>
      </c>
      <c r="L34" s="617" t="s">
        <v>404</v>
      </c>
      <c r="M34" s="617" t="s">
        <v>404</v>
      </c>
      <c r="N34" s="617" t="s">
        <v>404</v>
      </c>
      <c r="O34" s="617" t="s">
        <v>404</v>
      </c>
      <c r="P34" s="617" t="s">
        <v>404</v>
      </c>
      <c r="Q34" s="617" t="s">
        <v>404</v>
      </c>
      <c r="R34" s="617"/>
      <c r="S34" s="617"/>
      <c r="T34" s="617"/>
      <c r="U34" s="617"/>
      <c r="V34" s="617" t="s">
        <v>404</v>
      </c>
      <c r="W34" s="617" t="s">
        <v>404</v>
      </c>
      <c r="X34" s="617" t="s">
        <v>404</v>
      </c>
      <c r="Y34" s="617" t="s">
        <v>404</v>
      </c>
      <c r="Z34" s="617" t="s">
        <v>404</v>
      </c>
      <c r="AA34" s="617" t="s">
        <v>404</v>
      </c>
      <c r="AB34" s="617" t="s">
        <v>404</v>
      </c>
      <c r="AC34" s="617" t="s">
        <v>404</v>
      </c>
      <c r="AD34" s="295">
        <f>SUMIF('pdc2018'!$G$8:$G$1110,'CE MINISTERIALE'!$B34,'pdc2018'!$Q$8:$Q$1110)</f>
        <v>0</v>
      </c>
      <c r="AE34" s="615">
        <f>ROUND(AD34/1000,0)</f>
        <v>0</v>
      </c>
      <c r="AF34" s="615"/>
      <c r="AG34" s="615"/>
      <c r="AH34" s="615"/>
      <c r="AI34" s="615"/>
      <c r="AJ34" s="64" t="s">
        <v>389</v>
      </c>
    </row>
    <row r="35" spans="1:36" s="68" customFormat="1" ht="24.75" customHeight="1">
      <c r="A35" s="64"/>
      <c r="B35" s="616" t="s">
        <v>405</v>
      </c>
      <c r="C35" s="616"/>
      <c r="D35" s="616"/>
      <c r="E35" s="616"/>
      <c r="F35" s="616"/>
      <c r="G35" s="616"/>
      <c r="H35" s="617" t="s">
        <v>406</v>
      </c>
      <c r="I35" s="617" t="s">
        <v>407</v>
      </c>
      <c r="J35" s="617" t="s">
        <v>407</v>
      </c>
      <c r="K35" s="617" t="s">
        <v>407</v>
      </c>
      <c r="L35" s="617" t="s">
        <v>407</v>
      </c>
      <c r="M35" s="617" t="s">
        <v>407</v>
      </c>
      <c r="N35" s="617" t="s">
        <v>407</v>
      </c>
      <c r="O35" s="617" t="s">
        <v>407</v>
      </c>
      <c r="P35" s="617" t="s">
        <v>407</v>
      </c>
      <c r="Q35" s="617" t="s">
        <v>407</v>
      </c>
      <c r="R35" s="617"/>
      <c r="S35" s="617"/>
      <c r="T35" s="617"/>
      <c r="U35" s="617"/>
      <c r="V35" s="617" t="s">
        <v>407</v>
      </c>
      <c r="W35" s="617" t="s">
        <v>407</v>
      </c>
      <c r="X35" s="617" t="s">
        <v>407</v>
      </c>
      <c r="Y35" s="617" t="s">
        <v>407</v>
      </c>
      <c r="Z35" s="617" t="s">
        <v>407</v>
      </c>
      <c r="AA35" s="617" t="s">
        <v>407</v>
      </c>
      <c r="AB35" s="617" t="s">
        <v>407</v>
      </c>
      <c r="AC35" s="617" t="s">
        <v>407</v>
      </c>
      <c r="AD35" s="295">
        <f>SUMIF('pdc2018'!$G$8:$G$1110,'CE MINISTERIALE'!$B35,'pdc2018'!$Q$8:$Q$1110)</f>
        <v>0</v>
      </c>
      <c r="AE35" s="615">
        <f>ROUND(AD35/1000,0)</f>
        <v>0</v>
      </c>
      <c r="AF35" s="615"/>
      <c r="AG35" s="615"/>
      <c r="AH35" s="615"/>
      <c r="AI35" s="615"/>
      <c r="AJ35" s="64" t="s">
        <v>389</v>
      </c>
    </row>
    <row r="36" spans="1:36" s="68" customFormat="1" ht="23.25" customHeight="1">
      <c r="A36" s="64"/>
      <c r="B36" s="616" t="s">
        <v>408</v>
      </c>
      <c r="C36" s="616"/>
      <c r="D36" s="616"/>
      <c r="E36" s="616"/>
      <c r="F36" s="616"/>
      <c r="G36" s="616"/>
      <c r="H36" s="617" t="s">
        <v>409</v>
      </c>
      <c r="I36" s="617" t="s">
        <v>407</v>
      </c>
      <c r="J36" s="617" t="s">
        <v>407</v>
      </c>
      <c r="K36" s="617" t="s">
        <v>407</v>
      </c>
      <c r="L36" s="617" t="s">
        <v>407</v>
      </c>
      <c r="M36" s="617" t="s">
        <v>407</v>
      </c>
      <c r="N36" s="617" t="s">
        <v>407</v>
      </c>
      <c r="O36" s="617" t="s">
        <v>407</v>
      </c>
      <c r="P36" s="617" t="s">
        <v>407</v>
      </c>
      <c r="Q36" s="617" t="s">
        <v>407</v>
      </c>
      <c r="R36" s="617"/>
      <c r="S36" s="617"/>
      <c r="T36" s="617"/>
      <c r="U36" s="617"/>
      <c r="V36" s="617" t="s">
        <v>407</v>
      </c>
      <c r="W36" s="617" t="s">
        <v>407</v>
      </c>
      <c r="X36" s="617" t="s">
        <v>407</v>
      </c>
      <c r="Y36" s="617" t="s">
        <v>407</v>
      </c>
      <c r="Z36" s="617" t="s">
        <v>407</v>
      </c>
      <c r="AA36" s="617" t="s">
        <v>407</v>
      </c>
      <c r="AB36" s="617" t="s">
        <v>407</v>
      </c>
      <c r="AC36" s="617" t="s">
        <v>407</v>
      </c>
      <c r="AD36" s="295">
        <f>SUMIF('pdc2018'!$G$8:$G$1110,'CE MINISTERIALE'!$B36,'pdc2018'!$Q$8:$Q$1110)</f>
        <v>22226000</v>
      </c>
      <c r="AE36" s="615">
        <f>ROUND(AD36/1000,0)</f>
        <v>22226</v>
      </c>
      <c r="AF36" s="615"/>
      <c r="AG36" s="615"/>
      <c r="AH36" s="615"/>
      <c r="AI36" s="615"/>
      <c r="AJ36" s="64" t="s">
        <v>389</v>
      </c>
    </row>
    <row r="37" spans="1:36" s="68" customFormat="1" ht="15" customHeight="1">
      <c r="A37" s="64"/>
      <c r="B37" s="616" t="s">
        <v>410</v>
      </c>
      <c r="C37" s="616"/>
      <c r="D37" s="616"/>
      <c r="E37" s="616"/>
      <c r="F37" s="616"/>
      <c r="G37" s="616"/>
      <c r="H37" s="617" t="s">
        <v>411</v>
      </c>
      <c r="I37" s="617" t="s">
        <v>407</v>
      </c>
      <c r="J37" s="617" t="s">
        <v>407</v>
      </c>
      <c r="K37" s="617" t="s">
        <v>407</v>
      </c>
      <c r="L37" s="617" t="s">
        <v>407</v>
      </c>
      <c r="M37" s="617" t="s">
        <v>407</v>
      </c>
      <c r="N37" s="617" t="s">
        <v>407</v>
      </c>
      <c r="O37" s="617" t="s">
        <v>407</v>
      </c>
      <c r="P37" s="617" t="s">
        <v>407</v>
      </c>
      <c r="Q37" s="617" t="s">
        <v>407</v>
      </c>
      <c r="R37" s="617"/>
      <c r="S37" s="617"/>
      <c r="T37" s="617"/>
      <c r="U37" s="617"/>
      <c r="V37" s="617" t="s">
        <v>407</v>
      </c>
      <c r="W37" s="617" t="s">
        <v>407</v>
      </c>
      <c r="X37" s="617" t="s">
        <v>407</v>
      </c>
      <c r="Y37" s="617" t="s">
        <v>407</v>
      </c>
      <c r="Z37" s="617" t="s">
        <v>407</v>
      </c>
      <c r="AA37" s="617" t="s">
        <v>407</v>
      </c>
      <c r="AB37" s="617" t="s">
        <v>407</v>
      </c>
      <c r="AC37" s="617" t="s">
        <v>407</v>
      </c>
      <c r="AD37" s="295">
        <f>SUMIF('pdc2018'!$G$8:$G$1110,'CE MINISTERIALE'!$B37,'pdc2018'!$Q$8:$Q$1110)</f>
        <v>0</v>
      </c>
      <c r="AE37" s="615">
        <f>ROUND(AD37/1000,0)</f>
        <v>0</v>
      </c>
      <c r="AF37" s="615"/>
      <c r="AG37" s="615"/>
      <c r="AH37" s="615"/>
      <c r="AI37" s="615"/>
      <c r="AJ37" s="64" t="s">
        <v>389</v>
      </c>
    </row>
    <row r="38" spans="1:36" s="68" customFormat="1" ht="15" customHeight="1">
      <c r="A38" s="64"/>
      <c r="B38" s="613" t="s">
        <v>3675</v>
      </c>
      <c r="C38" s="613"/>
      <c r="D38" s="613"/>
      <c r="E38" s="613"/>
      <c r="F38" s="613"/>
      <c r="G38" s="613"/>
      <c r="H38" s="614" t="s">
        <v>412</v>
      </c>
      <c r="I38" s="614" t="s">
        <v>401</v>
      </c>
      <c r="J38" s="614" t="s">
        <v>401</v>
      </c>
      <c r="K38" s="614" t="s">
        <v>401</v>
      </c>
      <c r="L38" s="614" t="s">
        <v>401</v>
      </c>
      <c r="M38" s="614" t="s">
        <v>401</v>
      </c>
      <c r="N38" s="614" t="s">
        <v>401</v>
      </c>
      <c r="O38" s="614" t="s">
        <v>401</v>
      </c>
      <c r="P38" s="614" t="s">
        <v>401</v>
      </c>
      <c r="Q38" s="614" t="s">
        <v>401</v>
      </c>
      <c r="R38" s="614"/>
      <c r="S38" s="614"/>
      <c r="T38" s="614"/>
      <c r="U38" s="614"/>
      <c r="V38" s="614" t="s">
        <v>401</v>
      </c>
      <c r="W38" s="614" t="s">
        <v>401</v>
      </c>
      <c r="X38" s="614" t="s">
        <v>401</v>
      </c>
      <c r="Y38" s="614" t="s">
        <v>401</v>
      </c>
      <c r="Z38" s="614" t="s">
        <v>401</v>
      </c>
      <c r="AA38" s="614" t="s">
        <v>401</v>
      </c>
      <c r="AB38" s="614" t="s">
        <v>401</v>
      </c>
      <c r="AC38" s="614" t="s">
        <v>401</v>
      </c>
      <c r="AD38" s="295">
        <f>SUM(AD39:AD40)</f>
        <v>0</v>
      </c>
      <c r="AE38" s="608">
        <f>SUM(AE39:AI40)</f>
        <v>0</v>
      </c>
      <c r="AF38" s="608"/>
      <c r="AG38" s="608"/>
      <c r="AH38" s="608"/>
      <c r="AI38" s="608"/>
      <c r="AJ38" s="64" t="s">
        <v>389</v>
      </c>
    </row>
    <row r="39" spans="1:36" s="68" customFormat="1" ht="15" customHeight="1">
      <c r="A39" s="64" t="s">
        <v>413</v>
      </c>
      <c r="B39" s="616" t="s">
        <v>3679</v>
      </c>
      <c r="C39" s="616"/>
      <c r="D39" s="616"/>
      <c r="E39" s="616"/>
      <c r="F39" s="616"/>
      <c r="G39" s="616"/>
      <c r="H39" s="617" t="s">
        <v>414</v>
      </c>
      <c r="I39" s="617" t="s">
        <v>401</v>
      </c>
      <c r="J39" s="617" t="s">
        <v>401</v>
      </c>
      <c r="K39" s="617" t="s">
        <v>401</v>
      </c>
      <c r="L39" s="617" t="s">
        <v>401</v>
      </c>
      <c r="M39" s="617" t="s">
        <v>401</v>
      </c>
      <c r="N39" s="617" t="s">
        <v>401</v>
      </c>
      <c r="O39" s="617" t="s">
        <v>401</v>
      </c>
      <c r="P39" s="617" t="s">
        <v>401</v>
      </c>
      <c r="Q39" s="617" t="s">
        <v>401</v>
      </c>
      <c r="R39" s="617"/>
      <c r="S39" s="617"/>
      <c r="T39" s="617"/>
      <c r="U39" s="617"/>
      <c r="V39" s="617" t="s">
        <v>401</v>
      </c>
      <c r="W39" s="617" t="s">
        <v>401</v>
      </c>
      <c r="X39" s="617" t="s">
        <v>401</v>
      </c>
      <c r="Y39" s="617" t="s">
        <v>401</v>
      </c>
      <c r="Z39" s="617" t="s">
        <v>401</v>
      </c>
      <c r="AA39" s="617" t="s">
        <v>401</v>
      </c>
      <c r="AB39" s="617" t="s">
        <v>401</v>
      </c>
      <c r="AC39" s="617" t="s">
        <v>401</v>
      </c>
      <c r="AD39" s="295">
        <f>SUMIF('pdc2018'!$G$8:$G$1110,'CE MINISTERIALE'!$B39,'pdc2018'!$Q$8:$Q$1110)</f>
        <v>0</v>
      </c>
      <c r="AE39" s="615">
        <f>ROUND(AD39/1000,0)</f>
        <v>0</v>
      </c>
      <c r="AF39" s="615"/>
      <c r="AG39" s="615"/>
      <c r="AH39" s="615"/>
      <c r="AI39" s="615"/>
      <c r="AJ39" s="64" t="s">
        <v>389</v>
      </c>
    </row>
    <row r="40" spans="1:36" s="68" customFormat="1" ht="15" customHeight="1">
      <c r="A40" s="64" t="s">
        <v>413</v>
      </c>
      <c r="B40" s="616" t="s">
        <v>415</v>
      </c>
      <c r="C40" s="616"/>
      <c r="D40" s="616"/>
      <c r="E40" s="616"/>
      <c r="F40" s="616"/>
      <c r="G40" s="616"/>
      <c r="H40" s="617" t="s">
        <v>416</v>
      </c>
      <c r="I40" s="617" t="s">
        <v>401</v>
      </c>
      <c r="J40" s="617" t="s">
        <v>401</v>
      </c>
      <c r="K40" s="617" t="s">
        <v>401</v>
      </c>
      <c r="L40" s="617" t="s">
        <v>401</v>
      </c>
      <c r="M40" s="617" t="s">
        <v>401</v>
      </c>
      <c r="N40" s="617" t="s">
        <v>401</v>
      </c>
      <c r="O40" s="617" t="s">
        <v>401</v>
      </c>
      <c r="P40" s="617" t="s">
        <v>401</v>
      </c>
      <c r="Q40" s="617" t="s">
        <v>401</v>
      </c>
      <c r="R40" s="617"/>
      <c r="S40" s="617"/>
      <c r="T40" s="617"/>
      <c r="U40" s="617"/>
      <c r="V40" s="617" t="s">
        <v>401</v>
      </c>
      <c r="W40" s="617" t="s">
        <v>401</v>
      </c>
      <c r="X40" s="617" t="s">
        <v>401</v>
      </c>
      <c r="Y40" s="617" t="s">
        <v>401</v>
      </c>
      <c r="Z40" s="617" t="s">
        <v>401</v>
      </c>
      <c r="AA40" s="617" t="s">
        <v>401</v>
      </c>
      <c r="AB40" s="617" t="s">
        <v>401</v>
      </c>
      <c r="AC40" s="617" t="s">
        <v>401</v>
      </c>
      <c r="AD40" s="295">
        <f>SUMIF('pdc2018'!$G$8:$G$1110,'CE MINISTERIALE'!$B40,'pdc2018'!$Q$8:$Q$1110)</f>
        <v>0</v>
      </c>
      <c r="AE40" s="615">
        <f>ROUND(AD40/1000,0)</f>
        <v>0</v>
      </c>
      <c r="AF40" s="615"/>
      <c r="AG40" s="615"/>
      <c r="AH40" s="615"/>
      <c r="AI40" s="615"/>
      <c r="AJ40" s="64" t="s">
        <v>389</v>
      </c>
    </row>
    <row r="41" spans="1:36" s="68" customFormat="1" ht="15" customHeight="1">
      <c r="A41" s="64"/>
      <c r="B41" s="613" t="s">
        <v>417</v>
      </c>
      <c r="C41" s="613"/>
      <c r="D41" s="613"/>
      <c r="E41" s="613"/>
      <c r="F41" s="613"/>
      <c r="G41" s="613"/>
      <c r="H41" s="614" t="s">
        <v>418</v>
      </c>
      <c r="I41" s="614" t="s">
        <v>401</v>
      </c>
      <c r="J41" s="614" t="s">
        <v>401</v>
      </c>
      <c r="K41" s="614" t="s">
        <v>401</v>
      </c>
      <c r="L41" s="614" t="s">
        <v>401</v>
      </c>
      <c r="M41" s="614" t="s">
        <v>401</v>
      </c>
      <c r="N41" s="614" t="s">
        <v>401</v>
      </c>
      <c r="O41" s="614" t="s">
        <v>401</v>
      </c>
      <c r="P41" s="614" t="s">
        <v>401</v>
      </c>
      <c r="Q41" s="614" t="s">
        <v>401</v>
      </c>
      <c r="R41" s="614"/>
      <c r="S41" s="614"/>
      <c r="T41" s="614"/>
      <c r="U41" s="614"/>
      <c r="V41" s="614" t="s">
        <v>401</v>
      </c>
      <c r="W41" s="614" t="s">
        <v>401</v>
      </c>
      <c r="X41" s="614" t="s">
        <v>401</v>
      </c>
      <c r="Y41" s="614" t="s">
        <v>401</v>
      </c>
      <c r="Z41" s="614" t="s">
        <v>401</v>
      </c>
      <c r="AA41" s="614" t="s">
        <v>401</v>
      </c>
      <c r="AB41" s="614" t="s">
        <v>401</v>
      </c>
      <c r="AC41" s="614" t="s">
        <v>401</v>
      </c>
      <c r="AD41" s="295">
        <f>SUM(AD42:AD44)</f>
        <v>0</v>
      </c>
      <c r="AE41" s="608">
        <f>SUM(AE42:AI44)</f>
        <v>0</v>
      </c>
      <c r="AF41" s="608"/>
      <c r="AG41" s="608"/>
      <c r="AH41" s="608"/>
      <c r="AI41" s="608"/>
      <c r="AJ41" s="64" t="s">
        <v>389</v>
      </c>
    </row>
    <row r="42" spans="1:36" s="68" customFormat="1" ht="15" customHeight="1">
      <c r="A42" s="64"/>
      <c r="B42" s="616" t="s">
        <v>419</v>
      </c>
      <c r="C42" s="616"/>
      <c r="D42" s="616"/>
      <c r="E42" s="616"/>
      <c r="F42" s="616"/>
      <c r="G42" s="616"/>
      <c r="H42" s="617" t="s">
        <v>420</v>
      </c>
      <c r="I42" s="617" t="s">
        <v>421</v>
      </c>
      <c r="J42" s="617" t="s">
        <v>421</v>
      </c>
      <c r="K42" s="617" t="s">
        <v>421</v>
      </c>
      <c r="L42" s="617" t="s">
        <v>421</v>
      </c>
      <c r="M42" s="617" t="s">
        <v>421</v>
      </c>
      <c r="N42" s="617" t="s">
        <v>421</v>
      </c>
      <c r="O42" s="617" t="s">
        <v>421</v>
      </c>
      <c r="P42" s="617" t="s">
        <v>421</v>
      </c>
      <c r="Q42" s="617" t="s">
        <v>421</v>
      </c>
      <c r="R42" s="617"/>
      <c r="S42" s="617"/>
      <c r="T42" s="617"/>
      <c r="U42" s="617"/>
      <c r="V42" s="617" t="s">
        <v>421</v>
      </c>
      <c r="W42" s="617" t="s">
        <v>421</v>
      </c>
      <c r="X42" s="617" t="s">
        <v>421</v>
      </c>
      <c r="Y42" s="617" t="s">
        <v>421</v>
      </c>
      <c r="Z42" s="617" t="s">
        <v>421</v>
      </c>
      <c r="AA42" s="617" t="s">
        <v>421</v>
      </c>
      <c r="AB42" s="617" t="s">
        <v>421</v>
      </c>
      <c r="AC42" s="617" t="s">
        <v>421</v>
      </c>
      <c r="AD42" s="295">
        <f>SUMIF('pdc2018'!$G$8:$G$1110,'CE MINISTERIALE'!$B42,'pdc2018'!$Q$8:$Q$1110)</f>
        <v>0</v>
      </c>
      <c r="AE42" s="615">
        <f>ROUND(AD42/1000,0)</f>
        <v>0</v>
      </c>
      <c r="AF42" s="615"/>
      <c r="AG42" s="615"/>
      <c r="AH42" s="615"/>
      <c r="AI42" s="615"/>
      <c r="AJ42" s="64" t="s">
        <v>389</v>
      </c>
    </row>
    <row r="43" spans="1:36" s="68" customFormat="1" ht="15" customHeight="1">
      <c r="A43" s="64"/>
      <c r="B43" s="616" t="s">
        <v>422</v>
      </c>
      <c r="C43" s="616"/>
      <c r="D43" s="616"/>
      <c r="E43" s="616"/>
      <c r="F43" s="616"/>
      <c r="G43" s="616"/>
      <c r="H43" s="617" t="s">
        <v>423</v>
      </c>
      <c r="I43" s="617" t="s">
        <v>421</v>
      </c>
      <c r="J43" s="617" t="s">
        <v>421</v>
      </c>
      <c r="K43" s="617" t="s">
        <v>421</v>
      </c>
      <c r="L43" s="617" t="s">
        <v>421</v>
      </c>
      <c r="M43" s="617" t="s">
        <v>421</v>
      </c>
      <c r="N43" s="617" t="s">
        <v>421</v>
      </c>
      <c r="O43" s="617" t="s">
        <v>421</v>
      </c>
      <c r="P43" s="617" t="s">
        <v>421</v>
      </c>
      <c r="Q43" s="617" t="s">
        <v>421</v>
      </c>
      <c r="R43" s="617"/>
      <c r="S43" s="617"/>
      <c r="T43" s="617"/>
      <c r="U43" s="617"/>
      <c r="V43" s="617" t="s">
        <v>421</v>
      </c>
      <c r="W43" s="617" t="s">
        <v>421</v>
      </c>
      <c r="X43" s="617" t="s">
        <v>421</v>
      </c>
      <c r="Y43" s="617" t="s">
        <v>421</v>
      </c>
      <c r="Z43" s="617" t="s">
        <v>421</v>
      </c>
      <c r="AA43" s="617" t="s">
        <v>421</v>
      </c>
      <c r="AB43" s="617" t="s">
        <v>421</v>
      </c>
      <c r="AC43" s="617" t="s">
        <v>421</v>
      </c>
      <c r="AD43" s="295">
        <f>SUMIF('pdc2018'!$G$8:$G$1110,'CE MINISTERIALE'!$B43,'pdc2018'!$Q$8:$Q$1110)</f>
        <v>0</v>
      </c>
      <c r="AE43" s="615">
        <f>ROUND(AD43/1000,0)</f>
        <v>0</v>
      </c>
      <c r="AF43" s="615"/>
      <c r="AG43" s="615"/>
      <c r="AH43" s="615"/>
      <c r="AI43" s="615"/>
      <c r="AJ43" s="64" t="s">
        <v>389</v>
      </c>
    </row>
    <row r="44" spans="1:36" s="68" customFormat="1" ht="15" customHeight="1">
      <c r="A44" s="64"/>
      <c r="B44" s="616" t="s">
        <v>424</v>
      </c>
      <c r="C44" s="616"/>
      <c r="D44" s="616"/>
      <c r="E44" s="616"/>
      <c r="F44" s="616"/>
      <c r="G44" s="616"/>
      <c r="H44" s="617" t="s">
        <v>425</v>
      </c>
      <c r="I44" s="617" t="s">
        <v>401</v>
      </c>
      <c r="J44" s="617" t="s">
        <v>401</v>
      </c>
      <c r="K44" s="617" t="s">
        <v>401</v>
      </c>
      <c r="L44" s="617" t="s">
        <v>401</v>
      </c>
      <c r="M44" s="617" t="s">
        <v>401</v>
      </c>
      <c r="N44" s="617" t="s">
        <v>401</v>
      </c>
      <c r="O44" s="617" t="s">
        <v>401</v>
      </c>
      <c r="P44" s="617" t="s">
        <v>401</v>
      </c>
      <c r="Q44" s="617" t="s">
        <v>401</v>
      </c>
      <c r="R44" s="617"/>
      <c r="S44" s="617"/>
      <c r="T44" s="617"/>
      <c r="U44" s="617"/>
      <c r="V44" s="617" t="s">
        <v>401</v>
      </c>
      <c r="W44" s="617" t="s">
        <v>401</v>
      </c>
      <c r="X44" s="617" t="s">
        <v>401</v>
      </c>
      <c r="Y44" s="617" t="s">
        <v>401</v>
      </c>
      <c r="Z44" s="617" t="s">
        <v>401</v>
      </c>
      <c r="AA44" s="617" t="s">
        <v>401</v>
      </c>
      <c r="AB44" s="617" t="s">
        <v>401</v>
      </c>
      <c r="AC44" s="617" t="s">
        <v>401</v>
      </c>
      <c r="AD44" s="295">
        <f>SUMIF('pdc2018'!$G$8:$G$1110,'CE MINISTERIALE'!$B44,'pdc2018'!$Q$8:$Q$1110)</f>
        <v>0</v>
      </c>
      <c r="AE44" s="615">
        <f>ROUND(AD44/1000,0)</f>
        <v>0</v>
      </c>
      <c r="AF44" s="615"/>
      <c r="AG44" s="615"/>
      <c r="AH44" s="615"/>
      <c r="AI44" s="615"/>
      <c r="AJ44" s="64" t="s">
        <v>389</v>
      </c>
    </row>
    <row r="45" spans="1:36" s="68" customFormat="1" ht="15" customHeight="1">
      <c r="A45" s="64"/>
      <c r="B45" s="618" t="s">
        <v>426</v>
      </c>
      <c r="C45" s="618"/>
      <c r="D45" s="618"/>
      <c r="E45" s="618"/>
      <c r="F45" s="618"/>
      <c r="G45" s="618"/>
      <c r="H45" s="619" t="s">
        <v>427</v>
      </c>
      <c r="I45" s="619" t="s">
        <v>401</v>
      </c>
      <c r="J45" s="619" t="s">
        <v>401</v>
      </c>
      <c r="K45" s="619" t="s">
        <v>401</v>
      </c>
      <c r="L45" s="619" t="s">
        <v>401</v>
      </c>
      <c r="M45" s="619" t="s">
        <v>401</v>
      </c>
      <c r="N45" s="619" t="s">
        <v>401</v>
      </c>
      <c r="O45" s="619" t="s">
        <v>401</v>
      </c>
      <c r="P45" s="619" t="s">
        <v>401</v>
      </c>
      <c r="Q45" s="619" t="s">
        <v>401</v>
      </c>
      <c r="R45" s="619"/>
      <c r="S45" s="619"/>
      <c r="T45" s="619"/>
      <c r="U45" s="619"/>
      <c r="V45" s="619" t="s">
        <v>401</v>
      </c>
      <c r="W45" s="619" t="s">
        <v>401</v>
      </c>
      <c r="X45" s="619" t="s">
        <v>401</v>
      </c>
      <c r="Y45" s="619" t="s">
        <v>401</v>
      </c>
      <c r="Z45" s="619" t="s">
        <v>401</v>
      </c>
      <c r="AA45" s="619" t="s">
        <v>401</v>
      </c>
      <c r="AB45" s="619" t="s">
        <v>401</v>
      </c>
      <c r="AC45" s="619" t="s">
        <v>401</v>
      </c>
      <c r="AD45" s="296">
        <f>SUM(AD46:AD49)</f>
        <v>263068</v>
      </c>
      <c r="AE45" s="608">
        <f>SUM(AE46:AI49)</f>
        <v>263</v>
      </c>
      <c r="AF45" s="608"/>
      <c r="AG45" s="608"/>
      <c r="AH45" s="608"/>
      <c r="AI45" s="608"/>
      <c r="AJ45" s="64" t="s">
        <v>389</v>
      </c>
    </row>
    <row r="46" spans="1:36" s="68" customFormat="1" ht="15" customHeight="1">
      <c r="A46" s="64"/>
      <c r="B46" s="620" t="s">
        <v>428</v>
      </c>
      <c r="C46" s="620"/>
      <c r="D46" s="620"/>
      <c r="E46" s="620"/>
      <c r="F46" s="620"/>
      <c r="G46" s="620"/>
      <c r="H46" s="621" t="s">
        <v>107</v>
      </c>
      <c r="I46" s="621" t="s">
        <v>108</v>
      </c>
      <c r="J46" s="621" t="s">
        <v>108</v>
      </c>
      <c r="K46" s="621" t="s">
        <v>108</v>
      </c>
      <c r="L46" s="621" t="s">
        <v>108</v>
      </c>
      <c r="M46" s="621" t="s">
        <v>108</v>
      </c>
      <c r="N46" s="621" t="s">
        <v>108</v>
      </c>
      <c r="O46" s="621" t="s">
        <v>108</v>
      </c>
      <c r="P46" s="621" t="s">
        <v>108</v>
      </c>
      <c r="Q46" s="621" t="s">
        <v>108</v>
      </c>
      <c r="R46" s="621"/>
      <c r="S46" s="621"/>
      <c r="T46" s="621"/>
      <c r="U46" s="621"/>
      <c r="V46" s="621" t="s">
        <v>108</v>
      </c>
      <c r="W46" s="621" t="s">
        <v>108</v>
      </c>
      <c r="X46" s="621" t="s">
        <v>108</v>
      </c>
      <c r="Y46" s="621" t="s">
        <v>108</v>
      </c>
      <c r="Z46" s="621" t="s">
        <v>108</v>
      </c>
      <c r="AA46" s="621" t="s">
        <v>108</v>
      </c>
      <c r="AB46" s="621" t="s">
        <v>108</v>
      </c>
      <c r="AC46" s="621" t="s">
        <v>108</v>
      </c>
      <c r="AD46" s="295">
        <f>SUMIF('pdc2018'!$G$8:$G$1110,'CE MINISTERIALE'!$B46,'pdc2018'!$Q$8:$Q$1110)</f>
        <v>0</v>
      </c>
      <c r="AE46" s="615">
        <f>ROUND(AD46/1000,0)</f>
        <v>0</v>
      </c>
      <c r="AF46" s="615"/>
      <c r="AG46" s="615"/>
      <c r="AH46" s="615"/>
      <c r="AI46" s="615"/>
      <c r="AJ46" s="64" t="s">
        <v>389</v>
      </c>
    </row>
    <row r="47" spans="1:36" s="68" customFormat="1" ht="15" customHeight="1">
      <c r="A47" s="64"/>
      <c r="B47" s="620" t="s">
        <v>109</v>
      </c>
      <c r="C47" s="620"/>
      <c r="D47" s="620"/>
      <c r="E47" s="620"/>
      <c r="F47" s="620"/>
      <c r="G47" s="620"/>
      <c r="H47" s="621" t="s">
        <v>110</v>
      </c>
      <c r="I47" s="621" t="s">
        <v>108</v>
      </c>
      <c r="J47" s="621" t="s">
        <v>108</v>
      </c>
      <c r="K47" s="621" t="s">
        <v>108</v>
      </c>
      <c r="L47" s="621" t="s">
        <v>108</v>
      </c>
      <c r="M47" s="621" t="s">
        <v>108</v>
      </c>
      <c r="N47" s="621" t="s">
        <v>108</v>
      </c>
      <c r="O47" s="621" t="s">
        <v>108</v>
      </c>
      <c r="P47" s="621" t="s">
        <v>108</v>
      </c>
      <c r="Q47" s="621" t="s">
        <v>108</v>
      </c>
      <c r="R47" s="621"/>
      <c r="S47" s="621"/>
      <c r="T47" s="621"/>
      <c r="U47" s="621"/>
      <c r="V47" s="621" t="s">
        <v>108</v>
      </c>
      <c r="W47" s="621" t="s">
        <v>108</v>
      </c>
      <c r="X47" s="621" t="s">
        <v>108</v>
      </c>
      <c r="Y47" s="621" t="s">
        <v>108</v>
      </c>
      <c r="Z47" s="621" t="s">
        <v>108</v>
      </c>
      <c r="AA47" s="621" t="s">
        <v>108</v>
      </c>
      <c r="AB47" s="621" t="s">
        <v>108</v>
      </c>
      <c r="AC47" s="621" t="s">
        <v>108</v>
      </c>
      <c r="AD47" s="295">
        <f>SUMIF('pdc2018'!$G$8:$G$1110,'CE MINISTERIALE'!$B47,'pdc2018'!$Q$8:$Q$1110)</f>
        <v>63068</v>
      </c>
      <c r="AE47" s="615">
        <f>ROUND(AD47/1000,0)</f>
        <v>63</v>
      </c>
      <c r="AF47" s="615"/>
      <c r="AG47" s="615"/>
      <c r="AH47" s="615"/>
      <c r="AI47" s="615"/>
      <c r="AJ47" s="64" t="s">
        <v>389</v>
      </c>
    </row>
    <row r="48" spans="1:36" s="68" customFormat="1" ht="15" customHeight="1">
      <c r="A48" s="64"/>
      <c r="B48" s="620" t="s">
        <v>111</v>
      </c>
      <c r="C48" s="620"/>
      <c r="D48" s="620"/>
      <c r="E48" s="620"/>
      <c r="F48" s="620"/>
      <c r="G48" s="620"/>
      <c r="H48" s="621" t="s">
        <v>112</v>
      </c>
      <c r="I48" s="621" t="s">
        <v>108</v>
      </c>
      <c r="J48" s="621" t="s">
        <v>108</v>
      </c>
      <c r="K48" s="621" t="s">
        <v>108</v>
      </c>
      <c r="L48" s="621" t="s">
        <v>108</v>
      </c>
      <c r="M48" s="621" t="s">
        <v>108</v>
      </c>
      <c r="N48" s="621" t="s">
        <v>108</v>
      </c>
      <c r="O48" s="621" t="s">
        <v>108</v>
      </c>
      <c r="P48" s="621" t="s">
        <v>108</v>
      </c>
      <c r="Q48" s="621" t="s">
        <v>108</v>
      </c>
      <c r="R48" s="621"/>
      <c r="S48" s="621"/>
      <c r="T48" s="621"/>
      <c r="U48" s="621"/>
      <c r="V48" s="621" t="s">
        <v>108</v>
      </c>
      <c r="W48" s="621" t="s">
        <v>108</v>
      </c>
      <c r="X48" s="621" t="s">
        <v>108</v>
      </c>
      <c r="Y48" s="621" t="s">
        <v>108</v>
      </c>
      <c r="Z48" s="621" t="s">
        <v>108</v>
      </c>
      <c r="AA48" s="621" t="s">
        <v>108</v>
      </c>
      <c r="AB48" s="621" t="s">
        <v>108</v>
      </c>
      <c r="AC48" s="621" t="s">
        <v>108</v>
      </c>
      <c r="AD48" s="295">
        <f>SUMIF('pdc2018'!$G$8:$G$1110,'CE MINISTERIALE'!$B48,'pdc2018'!$Q$8:$Q$1110)</f>
        <v>200000</v>
      </c>
      <c r="AE48" s="615">
        <f>ROUND(AD48/1000,0)</f>
        <v>200</v>
      </c>
      <c r="AF48" s="615"/>
      <c r="AG48" s="615"/>
      <c r="AH48" s="615"/>
      <c r="AI48" s="615"/>
      <c r="AJ48" s="64" t="s">
        <v>389</v>
      </c>
    </row>
    <row r="49" spans="1:36" s="68" customFormat="1" ht="15" customHeight="1">
      <c r="A49" s="64"/>
      <c r="B49" s="620" t="s">
        <v>113</v>
      </c>
      <c r="C49" s="620"/>
      <c r="D49" s="620"/>
      <c r="E49" s="620"/>
      <c r="F49" s="620"/>
      <c r="G49" s="620"/>
      <c r="H49" s="621" t="s">
        <v>114</v>
      </c>
      <c r="I49" s="621" t="s">
        <v>401</v>
      </c>
      <c r="J49" s="621" t="s">
        <v>401</v>
      </c>
      <c r="K49" s="621" t="s">
        <v>401</v>
      </c>
      <c r="L49" s="621" t="s">
        <v>401</v>
      </c>
      <c r="M49" s="621" t="s">
        <v>401</v>
      </c>
      <c r="N49" s="621" t="s">
        <v>401</v>
      </c>
      <c r="O49" s="621" t="s">
        <v>401</v>
      </c>
      <c r="P49" s="621" t="s">
        <v>401</v>
      </c>
      <c r="Q49" s="621" t="s">
        <v>401</v>
      </c>
      <c r="R49" s="621"/>
      <c r="S49" s="621"/>
      <c r="T49" s="621"/>
      <c r="U49" s="621"/>
      <c r="V49" s="621" t="s">
        <v>401</v>
      </c>
      <c r="W49" s="621" t="s">
        <v>401</v>
      </c>
      <c r="X49" s="621" t="s">
        <v>401</v>
      </c>
      <c r="Y49" s="621" t="s">
        <v>401</v>
      </c>
      <c r="Z49" s="621" t="s">
        <v>401</v>
      </c>
      <c r="AA49" s="621" t="s">
        <v>401</v>
      </c>
      <c r="AB49" s="621" t="s">
        <v>401</v>
      </c>
      <c r="AC49" s="621" t="s">
        <v>401</v>
      </c>
      <c r="AD49" s="295">
        <f>SUMIF('pdc2018'!$G$8:$G$1110,'CE MINISTERIALE'!$B49,'pdc2018'!$Q$8:$Q$1110)</f>
        <v>0</v>
      </c>
      <c r="AE49" s="615">
        <f>ROUND(AD49/1000,0)</f>
        <v>0</v>
      </c>
      <c r="AF49" s="615"/>
      <c r="AG49" s="615"/>
      <c r="AH49" s="615"/>
      <c r="AI49" s="615"/>
      <c r="AJ49" s="64" t="s">
        <v>389</v>
      </c>
    </row>
    <row r="50" spans="1:36" s="68" customFormat="1" ht="15" customHeight="1">
      <c r="A50" s="64"/>
      <c r="B50" s="618" t="s">
        <v>116</v>
      </c>
      <c r="C50" s="618"/>
      <c r="D50" s="618"/>
      <c r="E50" s="618"/>
      <c r="F50" s="618"/>
      <c r="G50" s="618"/>
      <c r="H50" s="619" t="s">
        <v>117</v>
      </c>
      <c r="I50" s="619" t="s">
        <v>115</v>
      </c>
      <c r="J50" s="619" t="s">
        <v>115</v>
      </c>
      <c r="K50" s="619" t="s">
        <v>115</v>
      </c>
      <c r="L50" s="619" t="s">
        <v>115</v>
      </c>
      <c r="M50" s="619" t="s">
        <v>115</v>
      </c>
      <c r="N50" s="619" t="s">
        <v>115</v>
      </c>
      <c r="O50" s="619" t="s">
        <v>115</v>
      </c>
      <c r="P50" s="619" t="s">
        <v>115</v>
      </c>
      <c r="Q50" s="619" t="s">
        <v>115</v>
      </c>
      <c r="R50" s="619"/>
      <c r="S50" s="619"/>
      <c r="T50" s="619"/>
      <c r="U50" s="619"/>
      <c r="V50" s="619" t="s">
        <v>115</v>
      </c>
      <c r="W50" s="619" t="s">
        <v>115</v>
      </c>
      <c r="X50" s="619" t="s">
        <v>115</v>
      </c>
      <c r="Y50" s="619" t="s">
        <v>115</v>
      </c>
      <c r="Z50" s="619" t="s">
        <v>115</v>
      </c>
      <c r="AA50" s="619" t="s">
        <v>115</v>
      </c>
      <c r="AB50" s="619" t="s">
        <v>115</v>
      </c>
      <c r="AC50" s="619" t="s">
        <v>115</v>
      </c>
      <c r="AD50" s="295">
        <f>SUMIF('pdc2018'!$G$8:$G$1110,'CE MINISTERIALE'!$B50,'pdc2018'!$Q$8:$Q$1110)</f>
        <v>0</v>
      </c>
      <c r="AE50" s="608">
        <f>ROUND(AD50/1000,0)</f>
        <v>0</v>
      </c>
      <c r="AF50" s="608"/>
      <c r="AG50" s="608"/>
      <c r="AH50" s="608"/>
      <c r="AI50" s="608"/>
      <c r="AJ50" s="64" t="s">
        <v>389</v>
      </c>
    </row>
    <row r="51" spans="1:36" s="68" customFormat="1" ht="15" customHeight="1">
      <c r="A51" s="64"/>
      <c r="B51" s="622" t="s">
        <v>2705</v>
      </c>
      <c r="C51" s="622"/>
      <c r="D51" s="622"/>
      <c r="E51" s="622"/>
      <c r="F51" s="622"/>
      <c r="G51" s="622"/>
      <c r="H51" s="623" t="s">
        <v>118</v>
      </c>
      <c r="I51" s="623" t="s">
        <v>115</v>
      </c>
      <c r="J51" s="623" t="s">
        <v>115</v>
      </c>
      <c r="K51" s="623" t="s">
        <v>115</v>
      </c>
      <c r="L51" s="623" t="s">
        <v>115</v>
      </c>
      <c r="M51" s="623" t="s">
        <v>115</v>
      </c>
      <c r="N51" s="623" t="s">
        <v>115</v>
      </c>
      <c r="O51" s="623" t="s">
        <v>115</v>
      </c>
      <c r="P51" s="623" t="s">
        <v>115</v>
      </c>
      <c r="Q51" s="623" t="s">
        <v>115</v>
      </c>
      <c r="R51" s="623"/>
      <c r="S51" s="623"/>
      <c r="T51" s="623"/>
      <c r="U51" s="623"/>
      <c r="V51" s="623" t="s">
        <v>115</v>
      </c>
      <c r="W51" s="623" t="s">
        <v>115</v>
      </c>
      <c r="X51" s="623" t="s">
        <v>115</v>
      </c>
      <c r="Y51" s="623" t="s">
        <v>115</v>
      </c>
      <c r="Z51" s="623" t="s">
        <v>115</v>
      </c>
      <c r="AA51" s="623" t="s">
        <v>115</v>
      </c>
      <c r="AB51" s="623" t="s">
        <v>115</v>
      </c>
      <c r="AC51" s="623" t="s">
        <v>115</v>
      </c>
      <c r="AD51" s="296">
        <f>SUM(AD52:AD53)</f>
        <v>0</v>
      </c>
      <c r="AE51" s="608">
        <f>SUM(AE52:AI53)</f>
        <v>0</v>
      </c>
      <c r="AF51" s="608"/>
      <c r="AG51" s="608"/>
      <c r="AH51" s="608"/>
      <c r="AI51" s="608"/>
      <c r="AJ51" s="69" t="s">
        <v>119</v>
      </c>
    </row>
    <row r="52" spans="1:36" s="68" customFormat="1" ht="26.25" customHeight="1">
      <c r="A52" s="64"/>
      <c r="B52" s="618" t="s">
        <v>120</v>
      </c>
      <c r="C52" s="618"/>
      <c r="D52" s="618"/>
      <c r="E52" s="618"/>
      <c r="F52" s="618"/>
      <c r="G52" s="618"/>
      <c r="H52" s="619" t="s">
        <v>121</v>
      </c>
      <c r="I52" s="619" t="s">
        <v>401</v>
      </c>
      <c r="J52" s="619" t="s">
        <v>401</v>
      </c>
      <c r="K52" s="619" t="s">
        <v>401</v>
      </c>
      <c r="L52" s="619" t="s">
        <v>401</v>
      </c>
      <c r="M52" s="619" t="s">
        <v>401</v>
      </c>
      <c r="N52" s="619" t="s">
        <v>401</v>
      </c>
      <c r="O52" s="619" t="s">
        <v>401</v>
      </c>
      <c r="P52" s="619" t="s">
        <v>401</v>
      </c>
      <c r="Q52" s="619" t="s">
        <v>401</v>
      </c>
      <c r="R52" s="619"/>
      <c r="S52" s="619"/>
      <c r="T52" s="619"/>
      <c r="U52" s="619"/>
      <c r="V52" s="619" t="s">
        <v>401</v>
      </c>
      <c r="W52" s="619" t="s">
        <v>401</v>
      </c>
      <c r="X52" s="619" t="s">
        <v>401</v>
      </c>
      <c r="Y52" s="619" t="s">
        <v>401</v>
      </c>
      <c r="Z52" s="619" t="s">
        <v>401</v>
      </c>
      <c r="AA52" s="619" t="s">
        <v>401</v>
      </c>
      <c r="AB52" s="619" t="s">
        <v>401</v>
      </c>
      <c r="AC52" s="619" t="s">
        <v>401</v>
      </c>
      <c r="AD52" s="295">
        <f>SUMIF('pdc2018'!$G$8:$G$1110,'CE MINISTERIALE'!$B52,'pdc2018'!$Q$8:$Q$1110)</f>
        <v>0</v>
      </c>
      <c r="AE52" s="615">
        <f>ROUND(AD52/1000,0)</f>
        <v>0</v>
      </c>
      <c r="AF52" s="615"/>
      <c r="AG52" s="615"/>
      <c r="AH52" s="615"/>
      <c r="AI52" s="615"/>
      <c r="AJ52" s="69" t="s">
        <v>119</v>
      </c>
    </row>
    <row r="53" spans="1:36" s="68" customFormat="1" ht="15" customHeight="1">
      <c r="A53" s="64"/>
      <c r="B53" s="618" t="s">
        <v>122</v>
      </c>
      <c r="C53" s="618"/>
      <c r="D53" s="618"/>
      <c r="E53" s="618"/>
      <c r="F53" s="618"/>
      <c r="G53" s="618"/>
      <c r="H53" s="619" t="s">
        <v>123</v>
      </c>
      <c r="I53" s="619" t="s">
        <v>401</v>
      </c>
      <c r="J53" s="619" t="s">
        <v>401</v>
      </c>
      <c r="K53" s="619" t="s">
        <v>401</v>
      </c>
      <c r="L53" s="619" t="s">
        <v>401</v>
      </c>
      <c r="M53" s="619" t="s">
        <v>401</v>
      </c>
      <c r="N53" s="619" t="s">
        <v>401</v>
      </c>
      <c r="O53" s="619" t="s">
        <v>401</v>
      </c>
      <c r="P53" s="619" t="s">
        <v>401</v>
      </c>
      <c r="Q53" s="619" t="s">
        <v>401</v>
      </c>
      <c r="R53" s="619"/>
      <c r="S53" s="619"/>
      <c r="T53" s="619"/>
      <c r="U53" s="619"/>
      <c r="V53" s="619" t="s">
        <v>401</v>
      </c>
      <c r="W53" s="619" t="s">
        <v>401</v>
      </c>
      <c r="X53" s="619" t="s">
        <v>401</v>
      </c>
      <c r="Y53" s="619" t="s">
        <v>401</v>
      </c>
      <c r="Z53" s="619" t="s">
        <v>401</v>
      </c>
      <c r="AA53" s="619" t="s">
        <v>401</v>
      </c>
      <c r="AB53" s="619" t="s">
        <v>401</v>
      </c>
      <c r="AC53" s="619" t="s">
        <v>401</v>
      </c>
      <c r="AD53" s="295">
        <f>SUMIF('pdc2018'!$G$8:$G$1110,'CE MINISTERIALE'!$B53,'pdc2018'!$Q$8:$Q$1110)</f>
        <v>0</v>
      </c>
      <c r="AE53" s="615">
        <f>ROUND(AD53/1000,0)</f>
        <v>0</v>
      </c>
      <c r="AF53" s="615"/>
      <c r="AG53" s="615"/>
      <c r="AH53" s="615"/>
      <c r="AI53" s="615"/>
      <c r="AJ53" s="69" t="s">
        <v>119</v>
      </c>
    </row>
    <row r="54" spans="1:36" s="68" customFormat="1" ht="15" customHeight="1">
      <c r="A54" s="64"/>
      <c r="B54" s="609" t="s">
        <v>124</v>
      </c>
      <c r="C54" s="609"/>
      <c r="D54" s="609"/>
      <c r="E54" s="609"/>
      <c r="F54" s="609"/>
      <c r="G54" s="609"/>
      <c r="H54" s="610" t="s">
        <v>125</v>
      </c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0"/>
      <c r="T54" s="610"/>
      <c r="U54" s="610"/>
      <c r="V54" s="610"/>
      <c r="W54" s="610"/>
      <c r="X54" s="610"/>
      <c r="Y54" s="610"/>
      <c r="Z54" s="610"/>
      <c r="AA54" s="610"/>
      <c r="AB54" s="610"/>
      <c r="AC54" s="610"/>
      <c r="AD54" s="297">
        <f>SUM(AD55:AD58)</f>
        <v>0</v>
      </c>
      <c r="AE54" s="608">
        <f>SUM(AE55:AI58)</f>
        <v>0</v>
      </c>
      <c r="AF54" s="608"/>
      <c r="AG54" s="608"/>
      <c r="AH54" s="608"/>
      <c r="AI54" s="608"/>
      <c r="AJ54" s="64" t="s">
        <v>389</v>
      </c>
    </row>
    <row r="55" spans="1:36" s="68" customFormat="1" ht="26.25" customHeight="1">
      <c r="A55" s="64"/>
      <c r="B55" s="606" t="s">
        <v>126</v>
      </c>
      <c r="C55" s="606"/>
      <c r="D55" s="606"/>
      <c r="E55" s="606"/>
      <c r="F55" s="606"/>
      <c r="G55" s="606"/>
      <c r="H55" s="607" t="s">
        <v>127</v>
      </c>
      <c r="I55" s="607" t="s">
        <v>401</v>
      </c>
      <c r="J55" s="607" t="s">
        <v>401</v>
      </c>
      <c r="K55" s="607" t="s">
        <v>401</v>
      </c>
      <c r="L55" s="607" t="s">
        <v>401</v>
      </c>
      <c r="M55" s="607" t="s">
        <v>401</v>
      </c>
      <c r="N55" s="607" t="s">
        <v>401</v>
      </c>
      <c r="O55" s="607" t="s">
        <v>401</v>
      </c>
      <c r="P55" s="607" t="s">
        <v>401</v>
      </c>
      <c r="Q55" s="607" t="s">
        <v>401</v>
      </c>
      <c r="R55" s="607"/>
      <c r="S55" s="607"/>
      <c r="T55" s="607"/>
      <c r="U55" s="607"/>
      <c r="V55" s="607" t="s">
        <v>401</v>
      </c>
      <c r="W55" s="607" t="s">
        <v>401</v>
      </c>
      <c r="X55" s="607" t="s">
        <v>401</v>
      </c>
      <c r="Y55" s="607" t="s">
        <v>401</v>
      </c>
      <c r="Z55" s="607" t="s">
        <v>401</v>
      </c>
      <c r="AA55" s="607" t="s">
        <v>401</v>
      </c>
      <c r="AB55" s="607" t="s">
        <v>401</v>
      </c>
      <c r="AC55" s="607" t="s">
        <v>401</v>
      </c>
      <c r="AD55" s="295">
        <f>SUMIF('pdc2018'!$G$8:$G$1110,'CE MINISTERIALE'!$B55,'pdc2018'!$Q$8:$Q$1110)</f>
        <v>0</v>
      </c>
      <c r="AE55" s="615">
        <f>ROUND(AD55/1000,0)</f>
        <v>0</v>
      </c>
      <c r="AF55" s="615"/>
      <c r="AG55" s="615"/>
      <c r="AH55" s="615"/>
      <c r="AI55" s="615"/>
      <c r="AJ55" s="64" t="s">
        <v>389</v>
      </c>
    </row>
    <row r="56" spans="1:36" s="68" customFormat="1" ht="26.25" customHeight="1">
      <c r="A56" s="64"/>
      <c r="B56" s="606" t="s">
        <v>128</v>
      </c>
      <c r="C56" s="606"/>
      <c r="D56" s="606"/>
      <c r="E56" s="606"/>
      <c r="F56" s="606"/>
      <c r="G56" s="606"/>
      <c r="H56" s="607" t="s">
        <v>129</v>
      </c>
      <c r="I56" s="607" t="s">
        <v>130</v>
      </c>
      <c r="J56" s="607" t="s">
        <v>130</v>
      </c>
      <c r="K56" s="607" t="s">
        <v>130</v>
      </c>
      <c r="L56" s="607" t="s">
        <v>130</v>
      </c>
      <c r="M56" s="607" t="s">
        <v>130</v>
      </c>
      <c r="N56" s="607" t="s">
        <v>130</v>
      </c>
      <c r="O56" s="607" t="s">
        <v>130</v>
      </c>
      <c r="P56" s="607" t="s">
        <v>130</v>
      </c>
      <c r="Q56" s="607" t="s">
        <v>130</v>
      </c>
      <c r="R56" s="607"/>
      <c r="S56" s="607"/>
      <c r="T56" s="607"/>
      <c r="U56" s="607"/>
      <c r="V56" s="607" t="s">
        <v>130</v>
      </c>
      <c r="W56" s="607" t="s">
        <v>130</v>
      </c>
      <c r="X56" s="607" t="s">
        <v>130</v>
      </c>
      <c r="Y56" s="607" t="s">
        <v>130</v>
      </c>
      <c r="Z56" s="607" t="s">
        <v>130</v>
      </c>
      <c r="AA56" s="607" t="s">
        <v>130</v>
      </c>
      <c r="AB56" s="607" t="s">
        <v>130</v>
      </c>
      <c r="AC56" s="607" t="s">
        <v>130</v>
      </c>
      <c r="AD56" s="295">
        <f>SUMIF('pdc2018'!$G$8:$G$1110,'CE MINISTERIALE'!$B56,'pdc2018'!$Q$8:$Q$1110)</f>
        <v>0</v>
      </c>
      <c r="AE56" s="615">
        <f>ROUND(AD56/1000,0)</f>
        <v>0</v>
      </c>
      <c r="AF56" s="615"/>
      <c r="AG56" s="615"/>
      <c r="AH56" s="615"/>
      <c r="AI56" s="615"/>
      <c r="AJ56" s="64" t="s">
        <v>389</v>
      </c>
    </row>
    <row r="57" spans="1:36" s="68" customFormat="1" ht="15" customHeight="1">
      <c r="A57" s="64"/>
      <c r="B57" s="606" t="s">
        <v>131</v>
      </c>
      <c r="C57" s="606"/>
      <c r="D57" s="606"/>
      <c r="E57" s="606"/>
      <c r="F57" s="606"/>
      <c r="G57" s="606"/>
      <c r="H57" s="607" t="s">
        <v>132</v>
      </c>
      <c r="I57" s="607" t="s">
        <v>130</v>
      </c>
      <c r="J57" s="607" t="s">
        <v>130</v>
      </c>
      <c r="K57" s="607" t="s">
        <v>130</v>
      </c>
      <c r="L57" s="607" t="s">
        <v>130</v>
      </c>
      <c r="M57" s="607" t="s">
        <v>130</v>
      </c>
      <c r="N57" s="607" t="s">
        <v>130</v>
      </c>
      <c r="O57" s="607" t="s">
        <v>130</v>
      </c>
      <c r="P57" s="607" t="s">
        <v>130</v>
      </c>
      <c r="Q57" s="607" t="s">
        <v>130</v>
      </c>
      <c r="R57" s="607"/>
      <c r="S57" s="607"/>
      <c r="T57" s="607"/>
      <c r="U57" s="607"/>
      <c r="V57" s="607" t="s">
        <v>130</v>
      </c>
      <c r="W57" s="607" t="s">
        <v>130</v>
      </c>
      <c r="X57" s="607" t="s">
        <v>130</v>
      </c>
      <c r="Y57" s="607" t="s">
        <v>130</v>
      </c>
      <c r="Z57" s="607" t="s">
        <v>130</v>
      </c>
      <c r="AA57" s="607" t="s">
        <v>130</v>
      </c>
      <c r="AB57" s="607" t="s">
        <v>130</v>
      </c>
      <c r="AC57" s="607" t="s">
        <v>130</v>
      </c>
      <c r="AD57" s="295">
        <f>SUMIF('pdc2018'!$G$8:$G$1110,'CE MINISTERIALE'!$B57,'pdc2018'!$Q$8:$Q$1110)</f>
        <v>0</v>
      </c>
      <c r="AE57" s="615">
        <f>ROUND(AD57/1000,0)</f>
        <v>0</v>
      </c>
      <c r="AF57" s="615"/>
      <c r="AG57" s="615"/>
      <c r="AH57" s="615"/>
      <c r="AI57" s="615"/>
      <c r="AJ57" s="64" t="s">
        <v>389</v>
      </c>
    </row>
    <row r="58" spans="1:36" s="68" customFormat="1" ht="15" customHeight="1">
      <c r="A58" s="64"/>
      <c r="B58" s="606" t="s">
        <v>2570</v>
      </c>
      <c r="C58" s="606"/>
      <c r="D58" s="606"/>
      <c r="E58" s="606"/>
      <c r="F58" s="606"/>
      <c r="G58" s="606"/>
      <c r="H58" s="607" t="s">
        <v>133</v>
      </c>
      <c r="I58" s="607" t="s">
        <v>130</v>
      </c>
      <c r="J58" s="607" t="s">
        <v>130</v>
      </c>
      <c r="K58" s="607" t="s">
        <v>130</v>
      </c>
      <c r="L58" s="607" t="s">
        <v>130</v>
      </c>
      <c r="M58" s="607" t="s">
        <v>130</v>
      </c>
      <c r="N58" s="607" t="s">
        <v>130</v>
      </c>
      <c r="O58" s="607" t="s">
        <v>130</v>
      </c>
      <c r="P58" s="607" t="s">
        <v>130</v>
      </c>
      <c r="Q58" s="607" t="s">
        <v>130</v>
      </c>
      <c r="R58" s="607"/>
      <c r="S58" s="607"/>
      <c r="T58" s="607"/>
      <c r="U58" s="607"/>
      <c r="V58" s="607" t="s">
        <v>130</v>
      </c>
      <c r="W58" s="607" t="s">
        <v>130</v>
      </c>
      <c r="X58" s="607" t="s">
        <v>130</v>
      </c>
      <c r="Y58" s="607" t="s">
        <v>130</v>
      </c>
      <c r="Z58" s="607" t="s">
        <v>130</v>
      </c>
      <c r="AA58" s="607" t="s">
        <v>130</v>
      </c>
      <c r="AB58" s="607" t="s">
        <v>130</v>
      </c>
      <c r="AC58" s="607" t="s">
        <v>130</v>
      </c>
      <c r="AD58" s="295">
        <f>SUMIF('pdc2018'!$G$8:$G$1110,'CE MINISTERIALE'!$B58,'pdc2018'!$Q$8:$Q$1110)</f>
        <v>0</v>
      </c>
      <c r="AE58" s="615">
        <f>ROUND(AD58/1000,0)</f>
        <v>0</v>
      </c>
      <c r="AF58" s="615"/>
      <c r="AG58" s="615"/>
      <c r="AH58" s="615"/>
      <c r="AI58" s="615"/>
      <c r="AJ58" s="64" t="s">
        <v>389</v>
      </c>
    </row>
    <row r="59" spans="1:36" s="68" customFormat="1" ht="15" customHeight="1">
      <c r="A59" s="64"/>
      <c r="B59" s="622" t="s">
        <v>134</v>
      </c>
      <c r="C59" s="622"/>
      <c r="D59" s="622"/>
      <c r="E59" s="622"/>
      <c r="F59" s="622"/>
      <c r="G59" s="622"/>
      <c r="H59" s="623" t="s">
        <v>135</v>
      </c>
      <c r="I59" s="623"/>
      <c r="J59" s="623"/>
      <c r="K59" s="623"/>
      <c r="L59" s="623"/>
      <c r="M59" s="623"/>
      <c r="N59" s="623"/>
      <c r="O59" s="623"/>
      <c r="P59" s="623"/>
      <c r="Q59" s="623"/>
      <c r="R59" s="623"/>
      <c r="S59" s="623"/>
      <c r="T59" s="623"/>
      <c r="U59" s="623"/>
      <c r="V59" s="623"/>
      <c r="W59" s="623"/>
      <c r="X59" s="623"/>
      <c r="Y59" s="623"/>
      <c r="Z59" s="623"/>
      <c r="AA59" s="623"/>
      <c r="AB59" s="623"/>
      <c r="AC59" s="623"/>
      <c r="AD59" s="296">
        <f>AD60+AD88+AD93+AD94</f>
        <v>61462900</v>
      </c>
      <c r="AE59" s="608">
        <f>AE60+AE88+AE93+AE94</f>
        <v>61463</v>
      </c>
      <c r="AF59" s="608"/>
      <c r="AG59" s="608"/>
      <c r="AH59" s="608"/>
      <c r="AI59" s="608"/>
      <c r="AJ59" s="64" t="s">
        <v>389</v>
      </c>
    </row>
    <row r="60" spans="1:36" s="68" customFormat="1" ht="27.75" customHeight="1">
      <c r="A60" s="64"/>
      <c r="B60" s="618" t="s">
        <v>136</v>
      </c>
      <c r="C60" s="618"/>
      <c r="D60" s="618"/>
      <c r="E60" s="618"/>
      <c r="F60" s="618"/>
      <c r="G60" s="618"/>
      <c r="H60" s="619" t="s">
        <v>137</v>
      </c>
      <c r="I60" s="619"/>
      <c r="J60" s="619"/>
      <c r="K60" s="619"/>
      <c r="L60" s="619"/>
      <c r="M60" s="619"/>
      <c r="N60" s="619"/>
      <c r="O60" s="619"/>
      <c r="P60" s="619"/>
      <c r="Q60" s="619"/>
      <c r="R60" s="619"/>
      <c r="S60" s="619"/>
      <c r="T60" s="619"/>
      <c r="U60" s="619"/>
      <c r="V60" s="619"/>
      <c r="W60" s="619"/>
      <c r="X60" s="619"/>
      <c r="Y60" s="619"/>
      <c r="Z60" s="619"/>
      <c r="AA60" s="619"/>
      <c r="AB60" s="619"/>
      <c r="AC60" s="619"/>
      <c r="AD60" s="296">
        <f>AD61+AD71+AD72</f>
        <v>43482900</v>
      </c>
      <c r="AE60" s="608">
        <f>AE61+AE71+AE72</f>
        <v>43483</v>
      </c>
      <c r="AF60" s="608"/>
      <c r="AG60" s="608"/>
      <c r="AH60" s="608"/>
      <c r="AI60" s="608"/>
      <c r="AJ60" s="64" t="s">
        <v>389</v>
      </c>
    </row>
    <row r="61" spans="1:36" s="68" customFormat="1" ht="25.5" customHeight="1">
      <c r="A61" s="64" t="s">
        <v>413</v>
      </c>
      <c r="B61" s="620" t="s">
        <v>138</v>
      </c>
      <c r="C61" s="620"/>
      <c r="D61" s="620"/>
      <c r="E61" s="620"/>
      <c r="F61" s="620"/>
      <c r="G61" s="620"/>
      <c r="H61" s="621" t="s">
        <v>139</v>
      </c>
      <c r="I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1"/>
      <c r="AB61" s="621"/>
      <c r="AC61" s="621"/>
      <c r="AD61" s="298">
        <f>SUM(AD63:AD70)</f>
        <v>0</v>
      </c>
      <c r="AE61" s="608">
        <f>SUM(AE62:AI70)</f>
        <v>0</v>
      </c>
      <c r="AF61" s="608"/>
      <c r="AG61" s="608"/>
      <c r="AH61" s="608"/>
      <c r="AI61" s="608"/>
      <c r="AJ61" s="64" t="s">
        <v>389</v>
      </c>
    </row>
    <row r="62" spans="1:36" s="68" customFormat="1" ht="15" customHeight="1">
      <c r="A62" s="64" t="s">
        <v>413</v>
      </c>
      <c r="B62" s="624" t="s">
        <v>140</v>
      </c>
      <c r="C62" s="624"/>
      <c r="D62" s="624"/>
      <c r="E62" s="624"/>
      <c r="F62" s="624"/>
      <c r="G62" s="624"/>
      <c r="H62" s="625" t="s">
        <v>141</v>
      </c>
      <c r="I62" s="625"/>
      <c r="J62" s="625"/>
      <c r="K62" s="625"/>
      <c r="L62" s="625"/>
      <c r="M62" s="625"/>
      <c r="N62" s="625"/>
      <c r="O62" s="625"/>
      <c r="P62" s="625"/>
      <c r="Q62" s="625"/>
      <c r="R62" s="625"/>
      <c r="S62" s="625"/>
      <c r="T62" s="625"/>
      <c r="U62" s="625"/>
      <c r="V62" s="625"/>
      <c r="W62" s="625"/>
      <c r="X62" s="625"/>
      <c r="Y62" s="625"/>
      <c r="Z62" s="625"/>
      <c r="AA62" s="625"/>
      <c r="AB62" s="625"/>
      <c r="AC62" s="625"/>
      <c r="AD62" s="295">
        <f>SUMIF('pdc2018'!$G$8:$G$1110,'CE MINISTERIALE'!$B62,'pdc2018'!$Q$8:$Q$1110)</f>
        <v>0</v>
      </c>
      <c r="AE62" s="626">
        <f t="shared" ref="AE62:AE71" si="0">ROUND(AD62/1000,0)</f>
        <v>0</v>
      </c>
      <c r="AF62" s="626"/>
      <c r="AG62" s="626"/>
      <c r="AH62" s="626"/>
      <c r="AI62" s="626"/>
      <c r="AJ62" s="64" t="s">
        <v>389</v>
      </c>
    </row>
    <row r="63" spans="1:36" s="68" customFormat="1" ht="15" customHeight="1">
      <c r="A63" s="64" t="s">
        <v>413</v>
      </c>
      <c r="B63" s="624" t="s">
        <v>142</v>
      </c>
      <c r="C63" s="624"/>
      <c r="D63" s="624"/>
      <c r="E63" s="624"/>
      <c r="F63" s="624"/>
      <c r="G63" s="624"/>
      <c r="H63" s="625" t="s">
        <v>143</v>
      </c>
      <c r="I63" s="625" t="s">
        <v>144</v>
      </c>
      <c r="J63" s="625" t="s">
        <v>144</v>
      </c>
      <c r="K63" s="625" t="s">
        <v>144</v>
      </c>
      <c r="L63" s="625" t="s">
        <v>144</v>
      </c>
      <c r="M63" s="625" t="s">
        <v>144</v>
      </c>
      <c r="N63" s="625" t="s">
        <v>144</v>
      </c>
      <c r="O63" s="625" t="s">
        <v>144</v>
      </c>
      <c r="P63" s="625" t="s">
        <v>144</v>
      </c>
      <c r="Q63" s="625" t="s">
        <v>144</v>
      </c>
      <c r="R63" s="625"/>
      <c r="S63" s="625"/>
      <c r="T63" s="625"/>
      <c r="U63" s="625"/>
      <c r="V63" s="625" t="s">
        <v>144</v>
      </c>
      <c r="W63" s="625" t="s">
        <v>144</v>
      </c>
      <c r="X63" s="625" t="s">
        <v>144</v>
      </c>
      <c r="Y63" s="625" t="s">
        <v>144</v>
      </c>
      <c r="Z63" s="625" t="s">
        <v>144</v>
      </c>
      <c r="AA63" s="625" t="s">
        <v>144</v>
      </c>
      <c r="AB63" s="625" t="s">
        <v>144</v>
      </c>
      <c r="AC63" s="625" t="s">
        <v>144</v>
      </c>
      <c r="AD63" s="295">
        <f>SUMIF('pdc2018'!$G$8:$G$1110,'CE MINISTERIALE'!$B63,'pdc2018'!$Q$8:$Q$1110)</f>
        <v>0</v>
      </c>
      <c r="AE63" s="626">
        <f t="shared" si="0"/>
        <v>0</v>
      </c>
      <c r="AF63" s="626"/>
      <c r="AG63" s="626"/>
      <c r="AH63" s="626"/>
      <c r="AI63" s="626"/>
      <c r="AJ63" s="64" t="s">
        <v>389</v>
      </c>
    </row>
    <row r="64" spans="1:36" s="68" customFormat="1" ht="15" customHeight="1">
      <c r="A64" s="64" t="s">
        <v>413</v>
      </c>
      <c r="B64" s="624" t="s">
        <v>145</v>
      </c>
      <c r="C64" s="624"/>
      <c r="D64" s="624"/>
      <c r="E64" s="624"/>
      <c r="F64" s="624"/>
      <c r="G64" s="624"/>
      <c r="H64" s="625" t="s">
        <v>146</v>
      </c>
      <c r="I64" s="625" t="s">
        <v>147</v>
      </c>
      <c r="J64" s="625" t="s">
        <v>147</v>
      </c>
      <c r="K64" s="625" t="s">
        <v>147</v>
      </c>
      <c r="L64" s="625" t="s">
        <v>147</v>
      </c>
      <c r="M64" s="625" t="s">
        <v>147</v>
      </c>
      <c r="N64" s="625" t="s">
        <v>147</v>
      </c>
      <c r="O64" s="625" t="s">
        <v>147</v>
      </c>
      <c r="P64" s="625" t="s">
        <v>147</v>
      </c>
      <c r="Q64" s="625" t="s">
        <v>147</v>
      </c>
      <c r="R64" s="625"/>
      <c r="S64" s="625"/>
      <c r="T64" s="625"/>
      <c r="U64" s="625"/>
      <c r="V64" s="625" t="s">
        <v>147</v>
      </c>
      <c r="W64" s="625" t="s">
        <v>147</v>
      </c>
      <c r="X64" s="625" t="s">
        <v>147</v>
      </c>
      <c r="Y64" s="625" t="s">
        <v>147</v>
      </c>
      <c r="Z64" s="625" t="s">
        <v>147</v>
      </c>
      <c r="AA64" s="625" t="s">
        <v>147</v>
      </c>
      <c r="AB64" s="625" t="s">
        <v>147</v>
      </c>
      <c r="AC64" s="625" t="s">
        <v>147</v>
      </c>
      <c r="AD64" s="295">
        <f>SUMIF('pdc2018'!$G$8:$G$1110,'CE MINISTERIALE'!$B64,'pdc2018'!$Q$8:$Q$1110)</f>
        <v>0</v>
      </c>
      <c r="AE64" s="626">
        <f t="shared" si="0"/>
        <v>0</v>
      </c>
      <c r="AF64" s="626"/>
      <c r="AG64" s="626"/>
      <c r="AH64" s="626"/>
      <c r="AI64" s="626"/>
      <c r="AJ64" s="64" t="s">
        <v>389</v>
      </c>
    </row>
    <row r="65" spans="1:36" s="68" customFormat="1" ht="15" customHeight="1">
      <c r="A65" s="64" t="s">
        <v>413</v>
      </c>
      <c r="B65" s="624" t="s">
        <v>148</v>
      </c>
      <c r="C65" s="624"/>
      <c r="D65" s="624"/>
      <c r="E65" s="624"/>
      <c r="F65" s="624"/>
      <c r="G65" s="624"/>
      <c r="H65" s="625" t="s">
        <v>149</v>
      </c>
      <c r="I65" s="625" t="s">
        <v>150</v>
      </c>
      <c r="J65" s="625" t="s">
        <v>150</v>
      </c>
      <c r="K65" s="625" t="s">
        <v>150</v>
      </c>
      <c r="L65" s="625" t="s">
        <v>150</v>
      </c>
      <c r="M65" s="625" t="s">
        <v>150</v>
      </c>
      <c r="N65" s="625" t="s">
        <v>150</v>
      </c>
      <c r="O65" s="625" t="s">
        <v>150</v>
      </c>
      <c r="P65" s="625" t="s">
        <v>150</v>
      </c>
      <c r="Q65" s="625" t="s">
        <v>150</v>
      </c>
      <c r="R65" s="625"/>
      <c r="S65" s="625"/>
      <c r="T65" s="625"/>
      <c r="U65" s="625"/>
      <c r="V65" s="625" t="s">
        <v>150</v>
      </c>
      <c r="W65" s="625" t="s">
        <v>150</v>
      </c>
      <c r="X65" s="625" t="s">
        <v>150</v>
      </c>
      <c r="Y65" s="625" t="s">
        <v>150</v>
      </c>
      <c r="Z65" s="625" t="s">
        <v>150</v>
      </c>
      <c r="AA65" s="625" t="s">
        <v>150</v>
      </c>
      <c r="AB65" s="625" t="s">
        <v>150</v>
      </c>
      <c r="AC65" s="625" t="s">
        <v>150</v>
      </c>
      <c r="AD65" s="295">
        <f>SUMIF('pdc2018'!$G$8:$G$1110,'CE MINISTERIALE'!$B65,'pdc2018'!$Q$8:$Q$1110)</f>
        <v>0</v>
      </c>
      <c r="AE65" s="626">
        <f t="shared" si="0"/>
        <v>0</v>
      </c>
      <c r="AF65" s="626"/>
      <c r="AG65" s="626"/>
      <c r="AH65" s="626"/>
      <c r="AI65" s="626"/>
      <c r="AJ65" s="64" t="s">
        <v>389</v>
      </c>
    </row>
    <row r="66" spans="1:36" s="68" customFormat="1" ht="15" customHeight="1">
      <c r="A66" s="64" t="s">
        <v>413</v>
      </c>
      <c r="B66" s="624" t="s">
        <v>151</v>
      </c>
      <c r="C66" s="624"/>
      <c r="D66" s="624"/>
      <c r="E66" s="624"/>
      <c r="F66" s="624"/>
      <c r="G66" s="624"/>
      <c r="H66" s="625" t="s">
        <v>152</v>
      </c>
      <c r="I66" s="625" t="s">
        <v>1009</v>
      </c>
      <c r="J66" s="625" t="s">
        <v>1009</v>
      </c>
      <c r="K66" s="625" t="s">
        <v>1009</v>
      </c>
      <c r="L66" s="625" t="s">
        <v>1009</v>
      </c>
      <c r="M66" s="625" t="s">
        <v>1009</v>
      </c>
      <c r="N66" s="625" t="s">
        <v>1009</v>
      </c>
      <c r="O66" s="625" t="s">
        <v>1009</v>
      </c>
      <c r="P66" s="625" t="s">
        <v>1009</v>
      </c>
      <c r="Q66" s="625" t="s">
        <v>1009</v>
      </c>
      <c r="R66" s="625"/>
      <c r="S66" s="625"/>
      <c r="T66" s="625"/>
      <c r="U66" s="625"/>
      <c r="V66" s="625" t="s">
        <v>1009</v>
      </c>
      <c r="W66" s="625" t="s">
        <v>1009</v>
      </c>
      <c r="X66" s="625" t="s">
        <v>1009</v>
      </c>
      <c r="Y66" s="625" t="s">
        <v>1009</v>
      </c>
      <c r="Z66" s="625" t="s">
        <v>1009</v>
      </c>
      <c r="AA66" s="625" t="s">
        <v>1009</v>
      </c>
      <c r="AB66" s="625" t="s">
        <v>1009</v>
      </c>
      <c r="AC66" s="625" t="s">
        <v>1009</v>
      </c>
      <c r="AD66" s="295">
        <f>SUMIF('pdc2018'!$G$8:$G$1110,'CE MINISTERIALE'!$B66,'pdc2018'!$Q$8:$Q$1110)</f>
        <v>0</v>
      </c>
      <c r="AE66" s="615">
        <f t="shared" si="0"/>
        <v>0</v>
      </c>
      <c r="AF66" s="615"/>
      <c r="AG66" s="615"/>
      <c r="AH66" s="615"/>
      <c r="AI66" s="615"/>
      <c r="AJ66" s="64" t="s">
        <v>389</v>
      </c>
    </row>
    <row r="67" spans="1:36" s="68" customFormat="1" ht="15" customHeight="1">
      <c r="A67" s="64" t="s">
        <v>413</v>
      </c>
      <c r="B67" s="624" t="s">
        <v>1010</v>
      </c>
      <c r="C67" s="624"/>
      <c r="D67" s="624"/>
      <c r="E67" s="624"/>
      <c r="F67" s="624"/>
      <c r="G67" s="624"/>
      <c r="H67" s="625" t="s">
        <v>1011</v>
      </c>
      <c r="I67" s="625" t="s">
        <v>1012</v>
      </c>
      <c r="J67" s="625" t="s">
        <v>1012</v>
      </c>
      <c r="K67" s="625" t="s">
        <v>1012</v>
      </c>
      <c r="L67" s="625" t="s">
        <v>1012</v>
      </c>
      <c r="M67" s="625" t="s">
        <v>1012</v>
      </c>
      <c r="N67" s="625" t="s">
        <v>1012</v>
      </c>
      <c r="O67" s="625" t="s">
        <v>1012</v>
      </c>
      <c r="P67" s="625" t="s">
        <v>1012</v>
      </c>
      <c r="Q67" s="625" t="s">
        <v>1012</v>
      </c>
      <c r="R67" s="625"/>
      <c r="S67" s="625"/>
      <c r="T67" s="625"/>
      <c r="U67" s="625"/>
      <c r="V67" s="625" t="s">
        <v>1012</v>
      </c>
      <c r="W67" s="625" t="s">
        <v>1012</v>
      </c>
      <c r="X67" s="625" t="s">
        <v>1012</v>
      </c>
      <c r="Y67" s="625" t="s">
        <v>1012</v>
      </c>
      <c r="Z67" s="625" t="s">
        <v>1012</v>
      </c>
      <c r="AA67" s="625" t="s">
        <v>1012</v>
      </c>
      <c r="AB67" s="625" t="s">
        <v>1012</v>
      </c>
      <c r="AC67" s="625" t="s">
        <v>1012</v>
      </c>
      <c r="AD67" s="295">
        <f>SUMIF('pdc2018'!$G$8:$G$1110,'CE MINISTERIALE'!$B67,'pdc2018'!$Q$8:$Q$1110)</f>
        <v>0</v>
      </c>
      <c r="AE67" s="615">
        <f t="shared" si="0"/>
        <v>0</v>
      </c>
      <c r="AF67" s="615"/>
      <c r="AG67" s="615"/>
      <c r="AH67" s="615"/>
      <c r="AI67" s="615"/>
      <c r="AJ67" s="64" t="s">
        <v>389</v>
      </c>
    </row>
    <row r="68" spans="1:36" s="68" customFormat="1" ht="15" customHeight="1">
      <c r="A68" s="64" t="s">
        <v>413</v>
      </c>
      <c r="B68" s="624" t="s">
        <v>1013</v>
      </c>
      <c r="C68" s="624"/>
      <c r="D68" s="624"/>
      <c r="E68" s="624"/>
      <c r="F68" s="624"/>
      <c r="G68" s="624"/>
      <c r="H68" s="625" t="s">
        <v>1014</v>
      </c>
      <c r="I68" s="625" t="s">
        <v>1015</v>
      </c>
      <c r="J68" s="625" t="s">
        <v>1015</v>
      </c>
      <c r="K68" s="625" t="s">
        <v>1015</v>
      </c>
      <c r="L68" s="625" t="s">
        <v>1015</v>
      </c>
      <c r="M68" s="625" t="s">
        <v>1015</v>
      </c>
      <c r="N68" s="625" t="s">
        <v>1015</v>
      </c>
      <c r="O68" s="625" t="s">
        <v>1015</v>
      </c>
      <c r="P68" s="625" t="s">
        <v>1015</v>
      </c>
      <c r="Q68" s="625" t="s">
        <v>1015</v>
      </c>
      <c r="R68" s="625"/>
      <c r="S68" s="625"/>
      <c r="T68" s="625"/>
      <c r="U68" s="625"/>
      <c r="V68" s="625" t="s">
        <v>1015</v>
      </c>
      <c r="W68" s="625" t="s">
        <v>1015</v>
      </c>
      <c r="X68" s="625" t="s">
        <v>1015</v>
      </c>
      <c r="Y68" s="625" t="s">
        <v>1015</v>
      </c>
      <c r="Z68" s="625" t="s">
        <v>1015</v>
      </c>
      <c r="AA68" s="625" t="s">
        <v>1015</v>
      </c>
      <c r="AB68" s="625" t="s">
        <v>1015</v>
      </c>
      <c r="AC68" s="625" t="s">
        <v>1015</v>
      </c>
      <c r="AD68" s="295">
        <f>SUMIF('pdc2018'!$G$8:$G$1110,'CE MINISTERIALE'!$B68,'pdc2018'!$Q$8:$Q$1110)</f>
        <v>0</v>
      </c>
      <c r="AE68" s="615">
        <f t="shared" si="0"/>
        <v>0</v>
      </c>
      <c r="AF68" s="615"/>
      <c r="AG68" s="615"/>
      <c r="AH68" s="615"/>
      <c r="AI68" s="615"/>
      <c r="AJ68" s="64" t="s">
        <v>389</v>
      </c>
    </row>
    <row r="69" spans="1:36" s="68" customFormat="1" ht="15" customHeight="1">
      <c r="A69" s="64" t="s">
        <v>413</v>
      </c>
      <c r="B69" s="624" t="s">
        <v>1016</v>
      </c>
      <c r="C69" s="624"/>
      <c r="D69" s="624"/>
      <c r="E69" s="624"/>
      <c r="F69" s="624"/>
      <c r="G69" s="624"/>
      <c r="H69" s="625" t="s">
        <v>1017</v>
      </c>
      <c r="I69" s="625" t="s">
        <v>1018</v>
      </c>
      <c r="J69" s="625" t="s">
        <v>1018</v>
      </c>
      <c r="K69" s="625" t="s">
        <v>1018</v>
      </c>
      <c r="L69" s="625" t="s">
        <v>1018</v>
      </c>
      <c r="M69" s="625" t="s">
        <v>1018</v>
      </c>
      <c r="N69" s="625" t="s">
        <v>1018</v>
      </c>
      <c r="O69" s="625" t="s">
        <v>1018</v>
      </c>
      <c r="P69" s="625" t="s">
        <v>1018</v>
      </c>
      <c r="Q69" s="625" t="s">
        <v>1018</v>
      </c>
      <c r="R69" s="625"/>
      <c r="S69" s="625"/>
      <c r="T69" s="625"/>
      <c r="U69" s="625"/>
      <c r="V69" s="625" t="s">
        <v>1018</v>
      </c>
      <c r="W69" s="625" t="s">
        <v>1018</v>
      </c>
      <c r="X69" s="625" t="s">
        <v>1018</v>
      </c>
      <c r="Y69" s="625" t="s">
        <v>1018</v>
      </c>
      <c r="Z69" s="625" t="s">
        <v>1018</v>
      </c>
      <c r="AA69" s="625" t="s">
        <v>1018</v>
      </c>
      <c r="AB69" s="625" t="s">
        <v>1018</v>
      </c>
      <c r="AC69" s="625" t="s">
        <v>1018</v>
      </c>
      <c r="AD69" s="295">
        <f>SUMIF('pdc2018'!$G$8:$G$1110,'CE MINISTERIALE'!$B69,'pdc2018'!$Q$8:$Q$1110)</f>
        <v>0</v>
      </c>
      <c r="AE69" s="615">
        <f t="shared" si="0"/>
        <v>0</v>
      </c>
      <c r="AF69" s="615"/>
      <c r="AG69" s="615"/>
      <c r="AH69" s="615"/>
      <c r="AI69" s="615"/>
      <c r="AJ69" s="64" t="s">
        <v>389</v>
      </c>
    </row>
    <row r="70" spans="1:36" s="68" customFormat="1" ht="15" customHeight="1">
      <c r="A70" s="64" t="s">
        <v>413</v>
      </c>
      <c r="B70" s="624" t="s">
        <v>1019</v>
      </c>
      <c r="C70" s="624"/>
      <c r="D70" s="624"/>
      <c r="E70" s="624"/>
      <c r="F70" s="624"/>
      <c r="G70" s="624"/>
      <c r="H70" s="625" t="s">
        <v>1020</v>
      </c>
      <c r="I70" s="625" t="s">
        <v>1021</v>
      </c>
      <c r="J70" s="625" t="s">
        <v>1021</v>
      </c>
      <c r="K70" s="625" t="s">
        <v>1021</v>
      </c>
      <c r="L70" s="625" t="s">
        <v>1021</v>
      </c>
      <c r="M70" s="625" t="s">
        <v>1021</v>
      </c>
      <c r="N70" s="625" t="s">
        <v>1021</v>
      </c>
      <c r="O70" s="625" t="s">
        <v>1021</v>
      </c>
      <c r="P70" s="625" t="s">
        <v>1021</v>
      </c>
      <c r="Q70" s="625" t="s">
        <v>1021</v>
      </c>
      <c r="R70" s="625"/>
      <c r="S70" s="625"/>
      <c r="T70" s="625"/>
      <c r="U70" s="625"/>
      <c r="V70" s="625" t="s">
        <v>1021</v>
      </c>
      <c r="W70" s="625" t="s">
        <v>1021</v>
      </c>
      <c r="X70" s="625" t="s">
        <v>1021</v>
      </c>
      <c r="Y70" s="625" t="s">
        <v>1021</v>
      </c>
      <c r="Z70" s="625" t="s">
        <v>1021</v>
      </c>
      <c r="AA70" s="625" t="s">
        <v>1021</v>
      </c>
      <c r="AB70" s="625" t="s">
        <v>1021</v>
      </c>
      <c r="AC70" s="625" t="s">
        <v>1021</v>
      </c>
      <c r="AD70" s="295">
        <f>SUMIF('pdc2018'!$G$8:$G$1110,'CE MINISTERIALE'!$B70,'pdc2018'!$Q$8:$Q$1110)</f>
        <v>0</v>
      </c>
      <c r="AE70" s="615">
        <f t="shared" si="0"/>
        <v>0</v>
      </c>
      <c r="AF70" s="615"/>
      <c r="AG70" s="615"/>
      <c r="AH70" s="615"/>
      <c r="AI70" s="615"/>
      <c r="AJ70" s="64" t="s">
        <v>389</v>
      </c>
    </row>
    <row r="71" spans="1:36" s="68" customFormat="1" ht="15" customHeight="1">
      <c r="A71" s="64"/>
      <c r="B71" s="620" t="s">
        <v>1022</v>
      </c>
      <c r="C71" s="620"/>
      <c r="D71" s="620"/>
      <c r="E71" s="620"/>
      <c r="F71" s="620"/>
      <c r="G71" s="620"/>
      <c r="H71" s="621" t="s">
        <v>1023</v>
      </c>
      <c r="I71" s="621" t="s">
        <v>1024</v>
      </c>
      <c r="J71" s="621" t="s">
        <v>1024</v>
      </c>
      <c r="K71" s="621" t="s">
        <v>1024</v>
      </c>
      <c r="L71" s="621" t="s">
        <v>1024</v>
      </c>
      <c r="M71" s="621" t="s">
        <v>1024</v>
      </c>
      <c r="N71" s="621" t="s">
        <v>1024</v>
      </c>
      <c r="O71" s="621" t="s">
        <v>1024</v>
      </c>
      <c r="P71" s="621" t="s">
        <v>1024</v>
      </c>
      <c r="Q71" s="621" t="s">
        <v>1024</v>
      </c>
      <c r="R71" s="621"/>
      <c r="S71" s="621"/>
      <c r="T71" s="621"/>
      <c r="U71" s="621"/>
      <c r="V71" s="621" t="s">
        <v>1024</v>
      </c>
      <c r="W71" s="621" t="s">
        <v>1024</v>
      </c>
      <c r="X71" s="621" t="s">
        <v>1024</v>
      </c>
      <c r="Y71" s="621" t="s">
        <v>1024</v>
      </c>
      <c r="Z71" s="621" t="s">
        <v>1024</v>
      </c>
      <c r="AA71" s="621" t="s">
        <v>1024</v>
      </c>
      <c r="AB71" s="621" t="s">
        <v>1024</v>
      </c>
      <c r="AC71" s="621" t="s">
        <v>1024</v>
      </c>
      <c r="AD71" s="295">
        <f>SUMIF('pdc2018'!$G$8:$G$1110,'CE MINISTERIALE'!$B71,'pdc2018'!$Q$8:$Q$1110)</f>
        <v>282900</v>
      </c>
      <c r="AE71" s="615">
        <f t="shared" si="0"/>
        <v>283</v>
      </c>
      <c r="AF71" s="615"/>
      <c r="AG71" s="615"/>
      <c r="AH71" s="615"/>
      <c r="AI71" s="615"/>
      <c r="AJ71" s="64" t="s">
        <v>389</v>
      </c>
    </row>
    <row r="72" spans="1:36" s="68" customFormat="1" ht="23.25" customHeight="1">
      <c r="A72" s="64"/>
      <c r="B72" s="620" t="s">
        <v>1025</v>
      </c>
      <c r="C72" s="620"/>
      <c r="D72" s="620"/>
      <c r="E72" s="620"/>
      <c r="F72" s="620"/>
      <c r="G72" s="620"/>
      <c r="H72" s="621" t="s">
        <v>1026</v>
      </c>
      <c r="I72" s="621" t="s">
        <v>1953</v>
      </c>
      <c r="J72" s="621" t="s">
        <v>1953</v>
      </c>
      <c r="K72" s="621" t="s">
        <v>1953</v>
      </c>
      <c r="L72" s="621" t="s">
        <v>1953</v>
      </c>
      <c r="M72" s="621" t="s">
        <v>1953</v>
      </c>
      <c r="N72" s="621" t="s">
        <v>1953</v>
      </c>
      <c r="O72" s="621" t="s">
        <v>1953</v>
      </c>
      <c r="P72" s="621" t="s">
        <v>1953</v>
      </c>
      <c r="Q72" s="621" t="s">
        <v>1953</v>
      </c>
      <c r="R72" s="621"/>
      <c r="S72" s="621"/>
      <c r="T72" s="621"/>
      <c r="U72" s="621"/>
      <c r="V72" s="621" t="s">
        <v>1953</v>
      </c>
      <c r="W72" s="621" t="s">
        <v>1953</v>
      </c>
      <c r="X72" s="621" t="s">
        <v>1953</v>
      </c>
      <c r="Y72" s="621" t="s">
        <v>1953</v>
      </c>
      <c r="Z72" s="621" t="s">
        <v>1953</v>
      </c>
      <c r="AA72" s="621" t="s">
        <v>1953</v>
      </c>
      <c r="AB72" s="621" t="s">
        <v>1953</v>
      </c>
      <c r="AC72" s="621" t="s">
        <v>1953</v>
      </c>
      <c r="AD72" s="298">
        <f>SUM(AD73:AD84)+AD87</f>
        <v>43200000</v>
      </c>
      <c r="AE72" s="615">
        <f>SUM(AE73:AI84)+AE87</f>
        <v>43200</v>
      </c>
      <c r="AF72" s="615"/>
      <c r="AG72" s="615"/>
      <c r="AH72" s="615"/>
      <c r="AI72" s="615"/>
      <c r="AJ72" s="64" t="s">
        <v>389</v>
      </c>
    </row>
    <row r="73" spans="1:36" s="68" customFormat="1" ht="15" customHeight="1">
      <c r="A73" s="64" t="s">
        <v>1954</v>
      </c>
      <c r="B73" s="624" t="s">
        <v>1955</v>
      </c>
      <c r="C73" s="624"/>
      <c r="D73" s="624"/>
      <c r="E73" s="624"/>
      <c r="F73" s="624"/>
      <c r="G73" s="624"/>
      <c r="H73" s="625" t="s">
        <v>1956</v>
      </c>
      <c r="I73" s="625" t="s">
        <v>1957</v>
      </c>
      <c r="J73" s="625" t="s">
        <v>1957</v>
      </c>
      <c r="K73" s="625" t="s">
        <v>1957</v>
      </c>
      <c r="L73" s="625" t="s">
        <v>1957</v>
      </c>
      <c r="M73" s="625" t="s">
        <v>1957</v>
      </c>
      <c r="N73" s="625" t="s">
        <v>1957</v>
      </c>
      <c r="O73" s="625" t="s">
        <v>1957</v>
      </c>
      <c r="P73" s="625" t="s">
        <v>1957</v>
      </c>
      <c r="Q73" s="625" t="s">
        <v>1957</v>
      </c>
      <c r="R73" s="625"/>
      <c r="S73" s="625"/>
      <c r="T73" s="625"/>
      <c r="U73" s="625"/>
      <c r="V73" s="625" t="s">
        <v>1957</v>
      </c>
      <c r="W73" s="625" t="s">
        <v>1957</v>
      </c>
      <c r="X73" s="625" t="s">
        <v>1957</v>
      </c>
      <c r="Y73" s="625" t="s">
        <v>1957</v>
      </c>
      <c r="Z73" s="625" t="s">
        <v>1957</v>
      </c>
      <c r="AA73" s="625" t="s">
        <v>1957</v>
      </c>
      <c r="AB73" s="625" t="s">
        <v>1957</v>
      </c>
      <c r="AC73" s="625" t="s">
        <v>1957</v>
      </c>
      <c r="AD73" s="295">
        <f>SUMIF('pdc2018'!$G$8:$G$1110,'CE MINISTERIALE'!$B73,'pdc2018'!$Q$8:$Q$1110)</f>
        <v>18108000</v>
      </c>
      <c r="AE73" s="626">
        <f t="shared" ref="AE73:AE83" si="1">ROUND(AD73/1000,0)</f>
        <v>18108</v>
      </c>
      <c r="AF73" s="626"/>
      <c r="AG73" s="626"/>
      <c r="AH73" s="626"/>
      <c r="AI73" s="626"/>
      <c r="AJ73" s="64" t="s">
        <v>389</v>
      </c>
    </row>
    <row r="74" spans="1:36" s="68" customFormat="1" ht="15" customHeight="1">
      <c r="A74" s="64" t="s">
        <v>1954</v>
      </c>
      <c r="B74" s="624" t="s">
        <v>1958</v>
      </c>
      <c r="C74" s="624"/>
      <c r="D74" s="624"/>
      <c r="E74" s="624"/>
      <c r="F74" s="624"/>
      <c r="G74" s="624"/>
      <c r="H74" s="625" t="s">
        <v>1959</v>
      </c>
      <c r="I74" s="625" t="s">
        <v>1960</v>
      </c>
      <c r="J74" s="625" t="s">
        <v>1960</v>
      </c>
      <c r="K74" s="625" t="s">
        <v>1960</v>
      </c>
      <c r="L74" s="625" t="s">
        <v>1960</v>
      </c>
      <c r="M74" s="625" t="s">
        <v>1960</v>
      </c>
      <c r="N74" s="625" t="s">
        <v>1960</v>
      </c>
      <c r="O74" s="625" t="s">
        <v>1960</v>
      </c>
      <c r="P74" s="625" t="s">
        <v>1960</v>
      </c>
      <c r="Q74" s="625" t="s">
        <v>1960</v>
      </c>
      <c r="R74" s="625"/>
      <c r="S74" s="625"/>
      <c r="T74" s="625"/>
      <c r="U74" s="625"/>
      <c r="V74" s="625" t="s">
        <v>1960</v>
      </c>
      <c r="W74" s="625" t="s">
        <v>1960</v>
      </c>
      <c r="X74" s="625" t="s">
        <v>1960</v>
      </c>
      <c r="Y74" s="625" t="s">
        <v>1960</v>
      </c>
      <c r="Z74" s="625" t="s">
        <v>1960</v>
      </c>
      <c r="AA74" s="625" t="s">
        <v>1960</v>
      </c>
      <c r="AB74" s="625" t="s">
        <v>1960</v>
      </c>
      <c r="AC74" s="625" t="s">
        <v>1960</v>
      </c>
      <c r="AD74" s="295">
        <f>SUMIF('pdc2018'!$G$8:$G$1110,'CE MINISTERIALE'!$B74,'pdc2018'!$Q$8:$Q$1110)</f>
        <v>4112000</v>
      </c>
      <c r="AE74" s="626">
        <f t="shared" si="1"/>
        <v>4112</v>
      </c>
      <c r="AF74" s="626"/>
      <c r="AG74" s="626"/>
      <c r="AH74" s="626"/>
      <c r="AI74" s="626"/>
      <c r="AJ74" s="64" t="s">
        <v>389</v>
      </c>
    </row>
    <row r="75" spans="1:36" s="68" customFormat="1" ht="15" customHeight="1">
      <c r="A75" s="64" t="s">
        <v>1961</v>
      </c>
      <c r="B75" s="624" t="s">
        <v>1962</v>
      </c>
      <c r="C75" s="624"/>
      <c r="D75" s="624"/>
      <c r="E75" s="624"/>
      <c r="F75" s="624"/>
      <c r="G75" s="624"/>
      <c r="H75" s="625" t="s">
        <v>1963</v>
      </c>
      <c r="I75" s="625" t="s">
        <v>1964</v>
      </c>
      <c r="J75" s="625" t="s">
        <v>1964</v>
      </c>
      <c r="K75" s="625" t="s">
        <v>1964</v>
      </c>
      <c r="L75" s="625" t="s">
        <v>1964</v>
      </c>
      <c r="M75" s="625" t="s">
        <v>1964</v>
      </c>
      <c r="N75" s="625" t="s">
        <v>1964</v>
      </c>
      <c r="O75" s="625" t="s">
        <v>1964</v>
      </c>
      <c r="P75" s="625" t="s">
        <v>1964</v>
      </c>
      <c r="Q75" s="625" t="s">
        <v>1964</v>
      </c>
      <c r="R75" s="625"/>
      <c r="S75" s="625"/>
      <c r="T75" s="625"/>
      <c r="U75" s="625"/>
      <c r="V75" s="625" t="s">
        <v>1964</v>
      </c>
      <c r="W75" s="625" t="s">
        <v>1964</v>
      </c>
      <c r="X75" s="625" t="s">
        <v>1964</v>
      </c>
      <c r="Y75" s="625" t="s">
        <v>1964</v>
      </c>
      <c r="Z75" s="625" t="s">
        <v>1964</v>
      </c>
      <c r="AA75" s="625" t="s">
        <v>1964</v>
      </c>
      <c r="AB75" s="625" t="s">
        <v>1964</v>
      </c>
      <c r="AC75" s="625" t="s">
        <v>1964</v>
      </c>
      <c r="AD75" s="295">
        <f>SUMIF('pdc2018'!$G$8:$G$1110,'CE MINISTERIALE'!$B75,'pdc2018'!$Q$8:$Q$1110)</f>
        <v>0</v>
      </c>
      <c r="AE75" s="626">
        <f t="shared" si="1"/>
        <v>0</v>
      </c>
      <c r="AF75" s="626"/>
      <c r="AG75" s="626"/>
      <c r="AH75" s="626"/>
      <c r="AI75" s="626"/>
      <c r="AJ75" s="64" t="s">
        <v>389</v>
      </c>
    </row>
    <row r="76" spans="1:36" s="68" customFormat="1" ht="15" customHeight="1">
      <c r="A76" s="64" t="s">
        <v>1954</v>
      </c>
      <c r="B76" s="624" t="s">
        <v>1965</v>
      </c>
      <c r="C76" s="624"/>
      <c r="D76" s="624"/>
      <c r="E76" s="624"/>
      <c r="F76" s="624"/>
      <c r="G76" s="624"/>
      <c r="H76" s="625" t="s">
        <v>1966</v>
      </c>
      <c r="I76" s="625" t="s">
        <v>1967</v>
      </c>
      <c r="J76" s="625" t="s">
        <v>1967</v>
      </c>
      <c r="K76" s="625" t="s">
        <v>1967</v>
      </c>
      <c r="L76" s="625" t="s">
        <v>1967</v>
      </c>
      <c r="M76" s="625" t="s">
        <v>1967</v>
      </c>
      <c r="N76" s="625" t="s">
        <v>1967</v>
      </c>
      <c r="O76" s="625" t="s">
        <v>1967</v>
      </c>
      <c r="P76" s="625" t="s">
        <v>1967</v>
      </c>
      <c r="Q76" s="625" t="s">
        <v>1967</v>
      </c>
      <c r="R76" s="625"/>
      <c r="S76" s="625"/>
      <c r="T76" s="625"/>
      <c r="U76" s="625"/>
      <c r="V76" s="625" t="s">
        <v>1967</v>
      </c>
      <c r="W76" s="625" t="s">
        <v>1967</v>
      </c>
      <c r="X76" s="625" t="s">
        <v>1967</v>
      </c>
      <c r="Y76" s="625" t="s">
        <v>1967</v>
      </c>
      <c r="Z76" s="625" t="s">
        <v>1967</v>
      </c>
      <c r="AA76" s="625" t="s">
        <v>1967</v>
      </c>
      <c r="AB76" s="625" t="s">
        <v>1967</v>
      </c>
      <c r="AC76" s="625" t="s">
        <v>1967</v>
      </c>
      <c r="AD76" s="295">
        <f>SUMIF('pdc2018'!$G$8:$G$1110,'CE MINISTERIALE'!$B76,'pdc2018'!$Q$8:$Q$1110)</f>
        <v>2765000</v>
      </c>
      <c r="AE76" s="626">
        <f t="shared" si="1"/>
        <v>2765</v>
      </c>
      <c r="AF76" s="626"/>
      <c r="AG76" s="626"/>
      <c r="AH76" s="626"/>
      <c r="AI76" s="626"/>
      <c r="AJ76" s="64" t="s">
        <v>389</v>
      </c>
    </row>
    <row r="77" spans="1:36" s="68" customFormat="1" ht="15" customHeight="1">
      <c r="A77" s="64" t="s">
        <v>1954</v>
      </c>
      <c r="B77" s="624" t="s">
        <v>1968</v>
      </c>
      <c r="C77" s="624"/>
      <c r="D77" s="624"/>
      <c r="E77" s="624"/>
      <c r="F77" s="624"/>
      <c r="G77" s="624"/>
      <c r="H77" s="625" t="s">
        <v>1969</v>
      </c>
      <c r="I77" s="625" t="s">
        <v>1970</v>
      </c>
      <c r="J77" s="625" t="s">
        <v>1970</v>
      </c>
      <c r="K77" s="625" t="s">
        <v>1970</v>
      </c>
      <c r="L77" s="625" t="s">
        <v>1970</v>
      </c>
      <c r="M77" s="625" t="s">
        <v>1970</v>
      </c>
      <c r="N77" s="625" t="s">
        <v>1970</v>
      </c>
      <c r="O77" s="625" t="s">
        <v>1970</v>
      </c>
      <c r="P77" s="625" t="s">
        <v>1970</v>
      </c>
      <c r="Q77" s="625" t="s">
        <v>1970</v>
      </c>
      <c r="R77" s="625"/>
      <c r="S77" s="625"/>
      <c r="T77" s="625"/>
      <c r="U77" s="625"/>
      <c r="V77" s="625" t="s">
        <v>1970</v>
      </c>
      <c r="W77" s="625" t="s">
        <v>1970</v>
      </c>
      <c r="X77" s="625" t="s">
        <v>1970</v>
      </c>
      <c r="Y77" s="625" t="s">
        <v>1970</v>
      </c>
      <c r="Z77" s="625" t="s">
        <v>1970</v>
      </c>
      <c r="AA77" s="625" t="s">
        <v>1970</v>
      </c>
      <c r="AB77" s="625" t="s">
        <v>1970</v>
      </c>
      <c r="AC77" s="625" t="s">
        <v>1970</v>
      </c>
      <c r="AD77" s="295">
        <f>SUMIF('pdc2018'!$G$8:$G$1110,'CE MINISTERIALE'!$B77,'pdc2018'!$Q$8:$Q$1110)</f>
        <v>77000</v>
      </c>
      <c r="AE77" s="615">
        <f t="shared" si="1"/>
        <v>77</v>
      </c>
      <c r="AF77" s="615"/>
      <c r="AG77" s="615"/>
      <c r="AH77" s="615"/>
      <c r="AI77" s="615"/>
      <c r="AJ77" s="64" t="s">
        <v>389</v>
      </c>
    </row>
    <row r="78" spans="1:36" s="68" customFormat="1" ht="15" customHeight="1">
      <c r="A78" s="64" t="s">
        <v>1954</v>
      </c>
      <c r="B78" s="624" t="s">
        <v>1971</v>
      </c>
      <c r="C78" s="624"/>
      <c r="D78" s="624"/>
      <c r="E78" s="624"/>
      <c r="F78" s="624"/>
      <c r="G78" s="624"/>
      <c r="H78" s="625" t="s">
        <v>1972</v>
      </c>
      <c r="I78" s="625" t="s">
        <v>1973</v>
      </c>
      <c r="J78" s="625" t="s">
        <v>1973</v>
      </c>
      <c r="K78" s="625" t="s">
        <v>1973</v>
      </c>
      <c r="L78" s="625" t="s">
        <v>1973</v>
      </c>
      <c r="M78" s="625" t="s">
        <v>1973</v>
      </c>
      <c r="N78" s="625" t="s">
        <v>1973</v>
      </c>
      <c r="O78" s="625" t="s">
        <v>1973</v>
      </c>
      <c r="P78" s="625" t="s">
        <v>1973</v>
      </c>
      <c r="Q78" s="625" t="s">
        <v>1973</v>
      </c>
      <c r="R78" s="625"/>
      <c r="S78" s="625"/>
      <c r="T78" s="625"/>
      <c r="U78" s="625"/>
      <c r="V78" s="625" t="s">
        <v>1973</v>
      </c>
      <c r="W78" s="625" t="s">
        <v>1973</v>
      </c>
      <c r="X78" s="625" t="s">
        <v>1973</v>
      </c>
      <c r="Y78" s="625" t="s">
        <v>1973</v>
      </c>
      <c r="Z78" s="625" t="s">
        <v>1973</v>
      </c>
      <c r="AA78" s="625" t="s">
        <v>1973</v>
      </c>
      <c r="AB78" s="625" t="s">
        <v>1973</v>
      </c>
      <c r="AC78" s="625" t="s">
        <v>1973</v>
      </c>
      <c r="AD78" s="295">
        <f>SUMIF('pdc2018'!$G$8:$G$1110,'CE MINISTERIALE'!$B78,'pdc2018'!$Q$8:$Q$1110)</f>
        <v>416000</v>
      </c>
      <c r="AE78" s="615">
        <f t="shared" si="1"/>
        <v>416</v>
      </c>
      <c r="AF78" s="615"/>
      <c r="AG78" s="615"/>
      <c r="AH78" s="615"/>
      <c r="AI78" s="615"/>
      <c r="AJ78" s="64" t="s">
        <v>389</v>
      </c>
    </row>
    <row r="79" spans="1:36" s="68" customFormat="1" ht="15" customHeight="1">
      <c r="A79" s="64" t="s">
        <v>1954</v>
      </c>
      <c r="B79" s="624" t="s">
        <v>1974</v>
      </c>
      <c r="C79" s="624"/>
      <c r="D79" s="624"/>
      <c r="E79" s="624"/>
      <c r="F79" s="624"/>
      <c r="G79" s="624"/>
      <c r="H79" s="625" t="s">
        <v>1975</v>
      </c>
      <c r="I79" s="625" t="s">
        <v>1976</v>
      </c>
      <c r="J79" s="625" t="s">
        <v>1976</v>
      </c>
      <c r="K79" s="625" t="s">
        <v>1976</v>
      </c>
      <c r="L79" s="625" t="s">
        <v>1976</v>
      </c>
      <c r="M79" s="625" t="s">
        <v>1976</v>
      </c>
      <c r="N79" s="625" t="s">
        <v>1976</v>
      </c>
      <c r="O79" s="625" t="s">
        <v>1976</v>
      </c>
      <c r="P79" s="625" t="s">
        <v>1976</v>
      </c>
      <c r="Q79" s="625" t="s">
        <v>1976</v>
      </c>
      <c r="R79" s="625"/>
      <c r="S79" s="625"/>
      <c r="T79" s="625"/>
      <c r="U79" s="625"/>
      <c r="V79" s="625" t="s">
        <v>1976</v>
      </c>
      <c r="W79" s="625" t="s">
        <v>1976</v>
      </c>
      <c r="X79" s="625" t="s">
        <v>1976</v>
      </c>
      <c r="Y79" s="625" t="s">
        <v>1976</v>
      </c>
      <c r="Z79" s="625" t="s">
        <v>1976</v>
      </c>
      <c r="AA79" s="625" t="s">
        <v>1976</v>
      </c>
      <c r="AB79" s="625" t="s">
        <v>1976</v>
      </c>
      <c r="AC79" s="625" t="s">
        <v>1976</v>
      </c>
      <c r="AD79" s="295">
        <f>SUMIF('pdc2018'!$G$8:$G$1110,'CE MINISTERIALE'!$B79,'pdc2018'!$Q$8:$Q$1110)</f>
        <v>9000</v>
      </c>
      <c r="AE79" s="615">
        <f t="shared" si="1"/>
        <v>9</v>
      </c>
      <c r="AF79" s="615"/>
      <c r="AG79" s="615"/>
      <c r="AH79" s="615"/>
      <c r="AI79" s="615"/>
      <c r="AJ79" s="64" t="s">
        <v>389</v>
      </c>
    </row>
    <row r="80" spans="1:36" s="68" customFormat="1" ht="15" customHeight="1">
      <c r="A80" s="64" t="s">
        <v>1954</v>
      </c>
      <c r="B80" s="624" t="s">
        <v>1977</v>
      </c>
      <c r="C80" s="624"/>
      <c r="D80" s="624"/>
      <c r="E80" s="624"/>
      <c r="F80" s="624"/>
      <c r="G80" s="624"/>
      <c r="H80" s="625" t="s">
        <v>1978</v>
      </c>
      <c r="I80" s="625" t="s">
        <v>1979</v>
      </c>
      <c r="J80" s="625" t="s">
        <v>1979</v>
      </c>
      <c r="K80" s="625" t="s">
        <v>1979</v>
      </c>
      <c r="L80" s="625" t="s">
        <v>1979</v>
      </c>
      <c r="M80" s="625" t="s">
        <v>1979</v>
      </c>
      <c r="N80" s="625" t="s">
        <v>1979</v>
      </c>
      <c r="O80" s="625" t="s">
        <v>1979</v>
      </c>
      <c r="P80" s="625" t="s">
        <v>1979</v>
      </c>
      <c r="Q80" s="625" t="s">
        <v>1979</v>
      </c>
      <c r="R80" s="625"/>
      <c r="S80" s="625"/>
      <c r="T80" s="625"/>
      <c r="U80" s="625"/>
      <c r="V80" s="625" t="s">
        <v>1979</v>
      </c>
      <c r="W80" s="625" t="s">
        <v>1979</v>
      </c>
      <c r="X80" s="625" t="s">
        <v>1979</v>
      </c>
      <c r="Y80" s="625" t="s">
        <v>1979</v>
      </c>
      <c r="Z80" s="625" t="s">
        <v>1979</v>
      </c>
      <c r="AA80" s="625" t="s">
        <v>1979</v>
      </c>
      <c r="AB80" s="625" t="s">
        <v>1979</v>
      </c>
      <c r="AC80" s="625" t="s">
        <v>1979</v>
      </c>
      <c r="AD80" s="295">
        <f>SUMIF('pdc2018'!$G$8:$G$1110,'CE MINISTERIALE'!$B80,'pdc2018'!$Q$8:$Q$1110)</f>
        <v>4424000</v>
      </c>
      <c r="AE80" s="615">
        <f t="shared" si="1"/>
        <v>4424</v>
      </c>
      <c r="AF80" s="615"/>
      <c r="AG80" s="615"/>
      <c r="AH80" s="615"/>
      <c r="AI80" s="615"/>
      <c r="AJ80" s="64" t="s">
        <v>389</v>
      </c>
    </row>
    <row r="81" spans="1:36" s="68" customFormat="1" ht="15" customHeight="1">
      <c r="A81" s="64" t="s">
        <v>1954</v>
      </c>
      <c r="B81" s="624" t="s">
        <v>1980</v>
      </c>
      <c r="C81" s="624"/>
      <c r="D81" s="624"/>
      <c r="E81" s="624"/>
      <c r="F81" s="624"/>
      <c r="G81" s="624"/>
      <c r="H81" s="625" t="s">
        <v>1981</v>
      </c>
      <c r="I81" s="625" t="s">
        <v>1982</v>
      </c>
      <c r="J81" s="625" t="s">
        <v>1982</v>
      </c>
      <c r="K81" s="625" t="s">
        <v>1982</v>
      </c>
      <c r="L81" s="625" t="s">
        <v>1982</v>
      </c>
      <c r="M81" s="625" t="s">
        <v>1982</v>
      </c>
      <c r="N81" s="625" t="s">
        <v>1982</v>
      </c>
      <c r="O81" s="625" t="s">
        <v>1982</v>
      </c>
      <c r="P81" s="625" t="s">
        <v>1982</v>
      </c>
      <c r="Q81" s="625" t="s">
        <v>1982</v>
      </c>
      <c r="R81" s="625"/>
      <c r="S81" s="625"/>
      <c r="T81" s="625"/>
      <c r="U81" s="625"/>
      <c r="V81" s="625" t="s">
        <v>1982</v>
      </c>
      <c r="W81" s="625" t="s">
        <v>1982</v>
      </c>
      <c r="X81" s="625" t="s">
        <v>1982</v>
      </c>
      <c r="Y81" s="625" t="s">
        <v>1982</v>
      </c>
      <c r="Z81" s="625" t="s">
        <v>1982</v>
      </c>
      <c r="AA81" s="625" t="s">
        <v>1982</v>
      </c>
      <c r="AB81" s="625" t="s">
        <v>1982</v>
      </c>
      <c r="AC81" s="625" t="s">
        <v>1982</v>
      </c>
      <c r="AD81" s="295">
        <f>SUMIF('pdc2018'!$G$8:$G$1110,'CE MINISTERIALE'!$B81,'pdc2018'!$Q$8:$Q$1110)</f>
        <v>480000</v>
      </c>
      <c r="AE81" s="615">
        <f t="shared" si="1"/>
        <v>480</v>
      </c>
      <c r="AF81" s="615"/>
      <c r="AG81" s="615"/>
      <c r="AH81" s="615"/>
      <c r="AI81" s="615"/>
      <c r="AJ81" s="64" t="s">
        <v>389</v>
      </c>
    </row>
    <row r="82" spans="1:36" s="68" customFormat="1" ht="15" customHeight="1">
      <c r="A82" s="64" t="s">
        <v>1954</v>
      </c>
      <c r="B82" s="624" t="s">
        <v>1983</v>
      </c>
      <c r="C82" s="624"/>
      <c r="D82" s="624"/>
      <c r="E82" s="624"/>
      <c r="F82" s="624"/>
      <c r="G82" s="624"/>
      <c r="H82" s="625" t="s">
        <v>1984</v>
      </c>
      <c r="I82" s="625" t="s">
        <v>1979</v>
      </c>
      <c r="J82" s="625" t="s">
        <v>1979</v>
      </c>
      <c r="K82" s="625" t="s">
        <v>1979</v>
      </c>
      <c r="L82" s="625" t="s">
        <v>1979</v>
      </c>
      <c r="M82" s="625" t="s">
        <v>1979</v>
      </c>
      <c r="N82" s="625" t="s">
        <v>1979</v>
      </c>
      <c r="O82" s="625" t="s">
        <v>1979</v>
      </c>
      <c r="P82" s="625" t="s">
        <v>1979</v>
      </c>
      <c r="Q82" s="625" t="s">
        <v>1979</v>
      </c>
      <c r="R82" s="625"/>
      <c r="S82" s="625"/>
      <c r="T82" s="625"/>
      <c r="U82" s="625"/>
      <c r="V82" s="625" t="s">
        <v>1979</v>
      </c>
      <c r="W82" s="625" t="s">
        <v>1979</v>
      </c>
      <c r="X82" s="625" t="s">
        <v>1979</v>
      </c>
      <c r="Y82" s="625" t="s">
        <v>1979</v>
      </c>
      <c r="Z82" s="625" t="s">
        <v>1979</v>
      </c>
      <c r="AA82" s="625" t="s">
        <v>1979</v>
      </c>
      <c r="AB82" s="625" t="s">
        <v>1979</v>
      </c>
      <c r="AC82" s="625" t="s">
        <v>1979</v>
      </c>
      <c r="AD82" s="295">
        <f>SUMIF('pdc2018'!$G$8:$G$1110,'CE MINISTERIALE'!$B82,'pdc2018'!$Q$8:$Q$1110)</f>
        <v>0</v>
      </c>
      <c r="AE82" s="615">
        <f t="shared" si="1"/>
        <v>0</v>
      </c>
      <c r="AF82" s="615"/>
      <c r="AG82" s="615"/>
      <c r="AH82" s="615"/>
      <c r="AI82" s="615"/>
      <c r="AJ82" s="64" t="s">
        <v>389</v>
      </c>
    </row>
    <row r="83" spans="1:36" s="68" customFormat="1" ht="15" customHeight="1">
      <c r="A83" s="64" t="s">
        <v>1954</v>
      </c>
      <c r="B83" s="624" t="s">
        <v>1985</v>
      </c>
      <c r="C83" s="624"/>
      <c r="D83" s="624"/>
      <c r="E83" s="624"/>
      <c r="F83" s="624"/>
      <c r="G83" s="624"/>
      <c r="H83" s="625" t="s">
        <v>1986</v>
      </c>
      <c r="I83" s="625" t="s">
        <v>1987</v>
      </c>
      <c r="J83" s="625" t="s">
        <v>1987</v>
      </c>
      <c r="K83" s="625" t="s">
        <v>1987</v>
      </c>
      <c r="L83" s="625" t="s">
        <v>1987</v>
      </c>
      <c r="M83" s="625" t="s">
        <v>1987</v>
      </c>
      <c r="N83" s="625" t="s">
        <v>1987</v>
      </c>
      <c r="O83" s="625" t="s">
        <v>1987</v>
      </c>
      <c r="P83" s="625" t="s">
        <v>1987</v>
      </c>
      <c r="Q83" s="625" t="s">
        <v>1987</v>
      </c>
      <c r="R83" s="625"/>
      <c r="S83" s="625"/>
      <c r="T83" s="625"/>
      <c r="U83" s="625"/>
      <c r="V83" s="625" t="s">
        <v>1987</v>
      </c>
      <c r="W83" s="625" t="s">
        <v>1987</v>
      </c>
      <c r="X83" s="625" t="s">
        <v>1987</v>
      </c>
      <c r="Y83" s="625" t="s">
        <v>1987</v>
      </c>
      <c r="Z83" s="625" t="s">
        <v>1987</v>
      </c>
      <c r="AA83" s="625" t="s">
        <v>1987</v>
      </c>
      <c r="AB83" s="625" t="s">
        <v>1987</v>
      </c>
      <c r="AC83" s="625" t="s">
        <v>1987</v>
      </c>
      <c r="AD83" s="295">
        <f>SUMIF('pdc2018'!$G$8:$G$1110,'CE MINISTERIALE'!$B83,'pdc2018'!$Q$8:$Q$1110)</f>
        <v>0</v>
      </c>
      <c r="AE83" s="626">
        <f t="shared" si="1"/>
        <v>0</v>
      </c>
      <c r="AF83" s="626"/>
      <c r="AG83" s="626"/>
      <c r="AH83" s="626"/>
      <c r="AI83" s="626"/>
      <c r="AJ83" s="64" t="s">
        <v>389</v>
      </c>
    </row>
    <row r="84" spans="1:36" s="68" customFormat="1" ht="25.5" customHeight="1">
      <c r="A84" s="64" t="s">
        <v>1961</v>
      </c>
      <c r="B84" s="624" t="s">
        <v>1988</v>
      </c>
      <c r="C84" s="624"/>
      <c r="D84" s="624"/>
      <c r="E84" s="624"/>
      <c r="F84" s="624"/>
      <c r="G84" s="624"/>
      <c r="H84" s="625" t="s">
        <v>1989</v>
      </c>
      <c r="I84" s="625" t="s">
        <v>1987</v>
      </c>
      <c r="J84" s="625" t="s">
        <v>1987</v>
      </c>
      <c r="K84" s="625" t="s">
        <v>1987</v>
      </c>
      <c r="L84" s="625" t="s">
        <v>1987</v>
      </c>
      <c r="M84" s="625" t="s">
        <v>1987</v>
      </c>
      <c r="N84" s="625" t="s">
        <v>1987</v>
      </c>
      <c r="O84" s="625" t="s">
        <v>1987</v>
      </c>
      <c r="P84" s="625" t="s">
        <v>1987</v>
      </c>
      <c r="Q84" s="625" t="s">
        <v>1987</v>
      </c>
      <c r="R84" s="625"/>
      <c r="S84" s="625"/>
      <c r="T84" s="625"/>
      <c r="U84" s="625"/>
      <c r="V84" s="625" t="s">
        <v>1987</v>
      </c>
      <c r="W84" s="625" t="s">
        <v>1987</v>
      </c>
      <c r="X84" s="625" t="s">
        <v>1987</v>
      </c>
      <c r="Y84" s="625" t="s">
        <v>1987</v>
      </c>
      <c r="Z84" s="625" t="s">
        <v>1987</v>
      </c>
      <c r="AA84" s="625" t="s">
        <v>1987</v>
      </c>
      <c r="AB84" s="625" t="s">
        <v>1987</v>
      </c>
      <c r="AC84" s="625" t="s">
        <v>1987</v>
      </c>
      <c r="AD84" s="298">
        <f>SUM(AD85:AD86)</f>
        <v>361000</v>
      </c>
      <c r="AE84" s="626">
        <f>SUM(AE85:AI86)</f>
        <v>361</v>
      </c>
      <c r="AF84" s="626"/>
      <c r="AG84" s="626"/>
      <c r="AH84" s="626"/>
      <c r="AI84" s="626"/>
      <c r="AJ84" s="64" t="s">
        <v>389</v>
      </c>
    </row>
    <row r="85" spans="1:36" s="68" customFormat="1" ht="15" customHeight="1">
      <c r="A85" s="64" t="s">
        <v>1961</v>
      </c>
      <c r="B85" s="620" t="s">
        <v>1990</v>
      </c>
      <c r="C85" s="620"/>
      <c r="D85" s="620"/>
      <c r="E85" s="620"/>
      <c r="F85" s="620"/>
      <c r="G85" s="620"/>
      <c r="H85" s="621" t="s">
        <v>1991</v>
      </c>
      <c r="I85" s="621" t="s">
        <v>1992</v>
      </c>
      <c r="J85" s="621" t="s">
        <v>1992</v>
      </c>
      <c r="K85" s="621" t="s">
        <v>1992</v>
      </c>
      <c r="L85" s="621" t="s">
        <v>1992</v>
      </c>
      <c r="M85" s="621" t="s">
        <v>1992</v>
      </c>
      <c r="N85" s="621" t="s">
        <v>1992</v>
      </c>
      <c r="O85" s="621" t="s">
        <v>1992</v>
      </c>
      <c r="P85" s="621" t="s">
        <v>1992</v>
      </c>
      <c r="Q85" s="621" t="s">
        <v>1992</v>
      </c>
      <c r="R85" s="621"/>
      <c r="S85" s="621"/>
      <c r="T85" s="621"/>
      <c r="U85" s="621"/>
      <c r="V85" s="621" t="s">
        <v>1992</v>
      </c>
      <c r="W85" s="621" t="s">
        <v>1992</v>
      </c>
      <c r="X85" s="621" t="s">
        <v>1992</v>
      </c>
      <c r="Y85" s="621" t="s">
        <v>1992</v>
      </c>
      <c r="Z85" s="621" t="s">
        <v>1992</v>
      </c>
      <c r="AA85" s="621" t="s">
        <v>1992</v>
      </c>
      <c r="AB85" s="621" t="s">
        <v>1992</v>
      </c>
      <c r="AC85" s="621" t="s">
        <v>1992</v>
      </c>
      <c r="AD85" s="295">
        <f>SUMIF('pdc2018'!$G$8:$G$1110,'CE MINISTERIALE'!$B85,'pdc2018'!$Q$8:$Q$1110)</f>
        <v>0</v>
      </c>
      <c r="AE85" s="615">
        <f>ROUND(AD85/1000,0)</f>
        <v>0</v>
      </c>
      <c r="AF85" s="615"/>
      <c r="AG85" s="615"/>
      <c r="AH85" s="615"/>
      <c r="AI85" s="615"/>
      <c r="AJ85" s="64" t="s">
        <v>389</v>
      </c>
    </row>
    <row r="86" spans="1:36" s="68" customFormat="1" ht="25.5" customHeight="1">
      <c r="A86" s="64" t="s">
        <v>1961</v>
      </c>
      <c r="B86" s="620" t="s">
        <v>1993</v>
      </c>
      <c r="C86" s="620"/>
      <c r="D86" s="620"/>
      <c r="E86" s="620"/>
      <c r="F86" s="620"/>
      <c r="G86" s="620"/>
      <c r="H86" s="621" t="s">
        <v>882</v>
      </c>
      <c r="I86" s="621" t="s">
        <v>883</v>
      </c>
      <c r="J86" s="621" t="s">
        <v>883</v>
      </c>
      <c r="K86" s="621" t="s">
        <v>883</v>
      </c>
      <c r="L86" s="621" t="s">
        <v>883</v>
      </c>
      <c r="M86" s="621" t="s">
        <v>883</v>
      </c>
      <c r="N86" s="621" t="s">
        <v>883</v>
      </c>
      <c r="O86" s="621" t="s">
        <v>883</v>
      </c>
      <c r="P86" s="621" t="s">
        <v>883</v>
      </c>
      <c r="Q86" s="621" t="s">
        <v>883</v>
      </c>
      <c r="R86" s="621"/>
      <c r="S86" s="621"/>
      <c r="T86" s="621"/>
      <c r="U86" s="621"/>
      <c r="V86" s="621" t="s">
        <v>883</v>
      </c>
      <c r="W86" s="621" t="s">
        <v>883</v>
      </c>
      <c r="X86" s="621" t="s">
        <v>883</v>
      </c>
      <c r="Y86" s="621" t="s">
        <v>883</v>
      </c>
      <c r="Z86" s="621" t="s">
        <v>883</v>
      </c>
      <c r="AA86" s="621" t="s">
        <v>883</v>
      </c>
      <c r="AB86" s="621" t="s">
        <v>883</v>
      </c>
      <c r="AC86" s="621" t="s">
        <v>883</v>
      </c>
      <c r="AD86" s="295">
        <f>SUMIF('pdc2018'!$G$8:$G$1110,'CE MINISTERIALE'!$B86,'pdc2018'!$Q$8:$Q$1110)</f>
        <v>361000</v>
      </c>
      <c r="AE86" s="615">
        <f>ROUND(AD86/1000,0)</f>
        <v>361</v>
      </c>
      <c r="AF86" s="615"/>
      <c r="AG86" s="615"/>
      <c r="AH86" s="615"/>
      <c r="AI86" s="615"/>
      <c r="AJ86" s="64" t="s">
        <v>389</v>
      </c>
    </row>
    <row r="87" spans="1:36" s="68" customFormat="1" ht="15" customHeight="1">
      <c r="A87" s="64"/>
      <c r="B87" s="624" t="s">
        <v>884</v>
      </c>
      <c r="C87" s="624"/>
      <c r="D87" s="624"/>
      <c r="E87" s="624"/>
      <c r="F87" s="624"/>
      <c r="G87" s="624"/>
      <c r="H87" s="625" t="s">
        <v>885</v>
      </c>
      <c r="I87" s="625" t="s">
        <v>886</v>
      </c>
      <c r="J87" s="625" t="s">
        <v>886</v>
      </c>
      <c r="K87" s="625" t="s">
        <v>886</v>
      </c>
      <c r="L87" s="625" t="s">
        <v>886</v>
      </c>
      <c r="M87" s="625" t="s">
        <v>886</v>
      </c>
      <c r="N87" s="625" t="s">
        <v>886</v>
      </c>
      <c r="O87" s="625" t="s">
        <v>886</v>
      </c>
      <c r="P87" s="625" t="s">
        <v>886</v>
      </c>
      <c r="Q87" s="625" t="s">
        <v>886</v>
      </c>
      <c r="R87" s="625"/>
      <c r="S87" s="625"/>
      <c r="T87" s="625"/>
      <c r="U87" s="625"/>
      <c r="V87" s="625" t="s">
        <v>886</v>
      </c>
      <c r="W87" s="625" t="s">
        <v>886</v>
      </c>
      <c r="X87" s="625" t="s">
        <v>886</v>
      </c>
      <c r="Y87" s="625" t="s">
        <v>886</v>
      </c>
      <c r="Z87" s="625" t="s">
        <v>886</v>
      </c>
      <c r="AA87" s="625" t="s">
        <v>886</v>
      </c>
      <c r="AB87" s="625" t="s">
        <v>886</v>
      </c>
      <c r="AC87" s="625" t="s">
        <v>886</v>
      </c>
      <c r="AD87" s="295">
        <f>SUMIF('pdc2018'!$G$8:$G$1110,'CE MINISTERIALE'!$B87,'pdc2018'!$Q$8:$Q$1110)</f>
        <v>12448000</v>
      </c>
      <c r="AE87" s="626">
        <f>ROUND(AD87/1000,0)</f>
        <v>12448</v>
      </c>
      <c r="AF87" s="626"/>
      <c r="AG87" s="626"/>
      <c r="AH87" s="626"/>
      <c r="AI87" s="626"/>
      <c r="AJ87" s="64" t="s">
        <v>389</v>
      </c>
    </row>
    <row r="88" spans="1:36" s="68" customFormat="1" ht="25.5" customHeight="1">
      <c r="A88" s="64" t="s">
        <v>1954</v>
      </c>
      <c r="B88" s="618" t="s">
        <v>887</v>
      </c>
      <c r="C88" s="618"/>
      <c r="D88" s="618"/>
      <c r="E88" s="618"/>
      <c r="F88" s="618"/>
      <c r="G88" s="618"/>
      <c r="H88" s="619" t="s">
        <v>888</v>
      </c>
      <c r="I88" s="619" t="s">
        <v>889</v>
      </c>
      <c r="J88" s="619" t="s">
        <v>889</v>
      </c>
      <c r="K88" s="619" t="s">
        <v>889</v>
      </c>
      <c r="L88" s="619" t="s">
        <v>889</v>
      </c>
      <c r="M88" s="619" t="s">
        <v>889</v>
      </c>
      <c r="N88" s="619" t="s">
        <v>889</v>
      </c>
      <c r="O88" s="619" t="s">
        <v>889</v>
      </c>
      <c r="P88" s="619" t="s">
        <v>889</v>
      </c>
      <c r="Q88" s="619" t="s">
        <v>889</v>
      </c>
      <c r="R88" s="619"/>
      <c r="S88" s="619"/>
      <c r="T88" s="619"/>
      <c r="U88" s="619"/>
      <c r="V88" s="619" t="s">
        <v>889</v>
      </c>
      <c r="W88" s="619" t="s">
        <v>889</v>
      </c>
      <c r="X88" s="619" t="s">
        <v>889</v>
      </c>
      <c r="Y88" s="619" t="s">
        <v>889</v>
      </c>
      <c r="Z88" s="619" t="s">
        <v>889</v>
      </c>
      <c r="AA88" s="619" t="s">
        <v>889</v>
      </c>
      <c r="AB88" s="619" t="s">
        <v>889</v>
      </c>
      <c r="AC88" s="619" t="s">
        <v>889</v>
      </c>
      <c r="AD88" s="296">
        <f>SUM(AD89:AD92)</f>
        <v>0</v>
      </c>
      <c r="AE88" s="608">
        <f>SUM(AE89:AI92)</f>
        <v>0</v>
      </c>
      <c r="AF88" s="608"/>
      <c r="AG88" s="608"/>
      <c r="AH88" s="608"/>
      <c r="AI88" s="608"/>
      <c r="AJ88" s="64" t="s">
        <v>389</v>
      </c>
    </row>
    <row r="89" spans="1:36" s="68" customFormat="1" ht="15" customHeight="1">
      <c r="A89" s="64" t="s">
        <v>1954</v>
      </c>
      <c r="B89" s="620" t="s">
        <v>890</v>
      </c>
      <c r="C89" s="620"/>
      <c r="D89" s="620"/>
      <c r="E89" s="620"/>
      <c r="F89" s="620"/>
      <c r="G89" s="620"/>
      <c r="H89" s="621" t="s">
        <v>891</v>
      </c>
      <c r="I89" s="621" t="s">
        <v>892</v>
      </c>
      <c r="J89" s="621" t="s">
        <v>892</v>
      </c>
      <c r="K89" s="621" t="s">
        <v>892</v>
      </c>
      <c r="L89" s="621" t="s">
        <v>892</v>
      </c>
      <c r="M89" s="621" t="s">
        <v>892</v>
      </c>
      <c r="N89" s="621" t="s">
        <v>892</v>
      </c>
      <c r="O89" s="621" t="s">
        <v>892</v>
      </c>
      <c r="P89" s="621" t="s">
        <v>892</v>
      </c>
      <c r="Q89" s="621" t="s">
        <v>892</v>
      </c>
      <c r="R89" s="621"/>
      <c r="S89" s="621"/>
      <c r="T89" s="621"/>
      <c r="U89" s="621"/>
      <c r="V89" s="621" t="s">
        <v>892</v>
      </c>
      <c r="W89" s="621" t="s">
        <v>892</v>
      </c>
      <c r="X89" s="621" t="s">
        <v>892</v>
      </c>
      <c r="Y89" s="621" t="s">
        <v>892</v>
      </c>
      <c r="Z89" s="621" t="s">
        <v>892</v>
      </c>
      <c r="AA89" s="621" t="s">
        <v>892</v>
      </c>
      <c r="AB89" s="621" t="s">
        <v>892</v>
      </c>
      <c r="AC89" s="621" t="s">
        <v>892</v>
      </c>
      <c r="AD89" s="295">
        <f>SUMIF('pdc2018'!$G$8:$G$1110,'CE MINISTERIALE'!$B89,'pdc2018'!$Q$8:$Q$1110)</f>
        <v>0</v>
      </c>
      <c r="AE89" s="615">
        <f>ROUND(AD89/1000,0)</f>
        <v>0</v>
      </c>
      <c r="AF89" s="615"/>
      <c r="AG89" s="615"/>
      <c r="AH89" s="615"/>
      <c r="AI89" s="615"/>
      <c r="AJ89" s="64" t="s">
        <v>389</v>
      </c>
    </row>
    <row r="90" spans="1:36" s="68" customFormat="1" ht="15" customHeight="1">
      <c r="A90" s="64" t="s">
        <v>1954</v>
      </c>
      <c r="B90" s="620" t="s">
        <v>893</v>
      </c>
      <c r="C90" s="620"/>
      <c r="D90" s="620"/>
      <c r="E90" s="620"/>
      <c r="F90" s="620"/>
      <c r="G90" s="620"/>
      <c r="H90" s="621" t="s">
        <v>894</v>
      </c>
      <c r="I90" s="621" t="s">
        <v>895</v>
      </c>
      <c r="J90" s="621" t="s">
        <v>895</v>
      </c>
      <c r="K90" s="621" t="s">
        <v>895</v>
      </c>
      <c r="L90" s="621" t="s">
        <v>895</v>
      </c>
      <c r="M90" s="621" t="s">
        <v>895</v>
      </c>
      <c r="N90" s="621" t="s">
        <v>895</v>
      </c>
      <c r="O90" s="621" t="s">
        <v>895</v>
      </c>
      <c r="P90" s="621" t="s">
        <v>895</v>
      </c>
      <c r="Q90" s="621" t="s">
        <v>895</v>
      </c>
      <c r="R90" s="621"/>
      <c r="S90" s="621"/>
      <c r="T90" s="621"/>
      <c r="U90" s="621"/>
      <c r="V90" s="621" t="s">
        <v>895</v>
      </c>
      <c r="W90" s="621" t="s">
        <v>895</v>
      </c>
      <c r="X90" s="621" t="s">
        <v>895</v>
      </c>
      <c r="Y90" s="621" t="s">
        <v>895</v>
      </c>
      <c r="Z90" s="621" t="s">
        <v>895</v>
      </c>
      <c r="AA90" s="621" t="s">
        <v>895</v>
      </c>
      <c r="AB90" s="621" t="s">
        <v>895</v>
      </c>
      <c r="AC90" s="621" t="s">
        <v>895</v>
      </c>
      <c r="AD90" s="295">
        <f>SUMIF('pdc2018'!$G$8:$G$1110,'CE MINISTERIALE'!$B90,'pdc2018'!$Q$8:$Q$1110)</f>
        <v>0</v>
      </c>
      <c r="AE90" s="615">
        <f>ROUND(AD90/1000,0)</f>
        <v>0</v>
      </c>
      <c r="AF90" s="615"/>
      <c r="AG90" s="615"/>
      <c r="AH90" s="615"/>
      <c r="AI90" s="615"/>
      <c r="AJ90" s="64" t="s">
        <v>389</v>
      </c>
    </row>
    <row r="91" spans="1:36" s="68" customFormat="1" ht="15" customHeight="1">
      <c r="A91" s="64" t="s">
        <v>1954</v>
      </c>
      <c r="B91" s="620" t="s">
        <v>896</v>
      </c>
      <c r="C91" s="620"/>
      <c r="D91" s="620"/>
      <c r="E91" s="620"/>
      <c r="F91" s="620"/>
      <c r="G91" s="620"/>
      <c r="H91" s="621" t="s">
        <v>897</v>
      </c>
      <c r="I91" s="621" t="s">
        <v>898</v>
      </c>
      <c r="J91" s="621" t="s">
        <v>898</v>
      </c>
      <c r="K91" s="621" t="s">
        <v>898</v>
      </c>
      <c r="L91" s="621" t="s">
        <v>898</v>
      </c>
      <c r="M91" s="621" t="s">
        <v>898</v>
      </c>
      <c r="N91" s="621" t="s">
        <v>898</v>
      </c>
      <c r="O91" s="621" t="s">
        <v>898</v>
      </c>
      <c r="P91" s="621" t="s">
        <v>898</v>
      </c>
      <c r="Q91" s="621" t="s">
        <v>898</v>
      </c>
      <c r="R91" s="621"/>
      <c r="S91" s="621"/>
      <c r="T91" s="621"/>
      <c r="U91" s="621"/>
      <c r="V91" s="621" t="s">
        <v>898</v>
      </c>
      <c r="W91" s="621" t="s">
        <v>898</v>
      </c>
      <c r="X91" s="621" t="s">
        <v>898</v>
      </c>
      <c r="Y91" s="621" t="s">
        <v>898</v>
      </c>
      <c r="Z91" s="621" t="s">
        <v>898</v>
      </c>
      <c r="AA91" s="621" t="s">
        <v>898</v>
      </c>
      <c r="AB91" s="621" t="s">
        <v>898</v>
      </c>
      <c r="AC91" s="621" t="s">
        <v>898</v>
      </c>
      <c r="AD91" s="295">
        <f>SUMIF('pdc2018'!$G$8:$G$1110,'CE MINISTERIALE'!$B91,'pdc2018'!$Q$8:$Q$1110)</f>
        <v>0</v>
      </c>
      <c r="AE91" s="615">
        <f>ROUND(AD91/1000,0)</f>
        <v>0</v>
      </c>
      <c r="AF91" s="615"/>
      <c r="AG91" s="615"/>
      <c r="AH91" s="615"/>
      <c r="AI91" s="615"/>
      <c r="AJ91" s="64" t="s">
        <v>389</v>
      </c>
    </row>
    <row r="92" spans="1:36" s="68" customFormat="1" ht="15" customHeight="1">
      <c r="A92" s="64" t="s">
        <v>1954</v>
      </c>
      <c r="B92" s="620" t="s">
        <v>899</v>
      </c>
      <c r="C92" s="620"/>
      <c r="D92" s="620"/>
      <c r="E92" s="620"/>
      <c r="F92" s="620"/>
      <c r="G92" s="620"/>
      <c r="H92" s="621" t="s">
        <v>462</v>
      </c>
      <c r="I92" s="621" t="s">
        <v>463</v>
      </c>
      <c r="J92" s="621" t="s">
        <v>463</v>
      </c>
      <c r="K92" s="621" t="s">
        <v>463</v>
      </c>
      <c r="L92" s="621" t="s">
        <v>463</v>
      </c>
      <c r="M92" s="621" t="s">
        <v>463</v>
      </c>
      <c r="N92" s="621" t="s">
        <v>463</v>
      </c>
      <c r="O92" s="621" t="s">
        <v>463</v>
      </c>
      <c r="P92" s="621" t="s">
        <v>463</v>
      </c>
      <c r="Q92" s="621" t="s">
        <v>463</v>
      </c>
      <c r="R92" s="621"/>
      <c r="S92" s="621"/>
      <c r="T92" s="621"/>
      <c r="U92" s="621"/>
      <c r="V92" s="621" t="s">
        <v>463</v>
      </c>
      <c r="W92" s="621" t="s">
        <v>463</v>
      </c>
      <c r="X92" s="621" t="s">
        <v>463</v>
      </c>
      <c r="Y92" s="621" t="s">
        <v>463</v>
      </c>
      <c r="Z92" s="621" t="s">
        <v>463</v>
      </c>
      <c r="AA92" s="621" t="s">
        <v>463</v>
      </c>
      <c r="AB92" s="621" t="s">
        <v>463</v>
      </c>
      <c r="AC92" s="621" t="s">
        <v>463</v>
      </c>
      <c r="AD92" s="295">
        <f>SUMIF('pdc2018'!$G$8:$G$1110,'CE MINISTERIALE'!$B92,'pdc2018'!$Q$8:$Q$1110)</f>
        <v>0</v>
      </c>
      <c r="AE92" s="615">
        <f>ROUND(AD92/1000,0)</f>
        <v>0</v>
      </c>
      <c r="AF92" s="615"/>
      <c r="AG92" s="615"/>
      <c r="AH92" s="615"/>
      <c r="AI92" s="615"/>
      <c r="AJ92" s="64" t="s">
        <v>389</v>
      </c>
    </row>
    <row r="93" spans="1:36" s="68" customFormat="1" ht="15" customHeight="1">
      <c r="A93" s="64"/>
      <c r="B93" s="618" t="s">
        <v>464</v>
      </c>
      <c r="C93" s="618"/>
      <c r="D93" s="618"/>
      <c r="E93" s="618"/>
      <c r="F93" s="618"/>
      <c r="G93" s="618"/>
      <c r="H93" s="619" t="s">
        <v>465</v>
      </c>
      <c r="I93" s="619" t="s">
        <v>466</v>
      </c>
      <c r="J93" s="619" t="s">
        <v>466</v>
      </c>
      <c r="K93" s="619" t="s">
        <v>466</v>
      </c>
      <c r="L93" s="619" t="s">
        <v>466</v>
      </c>
      <c r="M93" s="619" t="s">
        <v>466</v>
      </c>
      <c r="N93" s="619" t="s">
        <v>466</v>
      </c>
      <c r="O93" s="619" t="s">
        <v>466</v>
      </c>
      <c r="P93" s="619" t="s">
        <v>466</v>
      </c>
      <c r="Q93" s="619" t="s">
        <v>466</v>
      </c>
      <c r="R93" s="619"/>
      <c r="S93" s="619"/>
      <c r="T93" s="619"/>
      <c r="U93" s="619"/>
      <c r="V93" s="619" t="s">
        <v>466</v>
      </c>
      <c r="W93" s="619" t="s">
        <v>466</v>
      </c>
      <c r="X93" s="619" t="s">
        <v>466</v>
      </c>
      <c r="Y93" s="619" t="s">
        <v>466</v>
      </c>
      <c r="Z93" s="619" t="s">
        <v>466</v>
      </c>
      <c r="AA93" s="619" t="s">
        <v>466</v>
      </c>
      <c r="AB93" s="619" t="s">
        <v>466</v>
      </c>
      <c r="AC93" s="619" t="s">
        <v>466</v>
      </c>
      <c r="AD93" s="295">
        <f>SUMIF('pdc2018'!$G$8:$G$1110,'CE MINISTERIALE'!$B93,'pdc2018'!$Q$8:$Q$1110)</f>
        <v>14855000</v>
      </c>
      <c r="AE93" s="615">
        <f>ROUND(AD93/1000,0)</f>
        <v>14855</v>
      </c>
      <c r="AF93" s="615"/>
      <c r="AG93" s="615"/>
      <c r="AH93" s="615"/>
      <c r="AI93" s="615"/>
      <c r="AJ93" s="64" t="s">
        <v>389</v>
      </c>
    </row>
    <row r="94" spans="1:36" s="68" customFormat="1" ht="15" customHeight="1">
      <c r="A94" s="64"/>
      <c r="B94" s="618" t="s">
        <v>467</v>
      </c>
      <c r="C94" s="618"/>
      <c r="D94" s="618"/>
      <c r="E94" s="618"/>
      <c r="F94" s="618"/>
      <c r="G94" s="618"/>
      <c r="H94" s="619" t="s">
        <v>468</v>
      </c>
      <c r="I94" s="619" t="s">
        <v>469</v>
      </c>
      <c r="J94" s="619" t="s">
        <v>469</v>
      </c>
      <c r="K94" s="619" t="s">
        <v>469</v>
      </c>
      <c r="L94" s="619" t="s">
        <v>469</v>
      </c>
      <c r="M94" s="619" t="s">
        <v>469</v>
      </c>
      <c r="N94" s="619" t="s">
        <v>469</v>
      </c>
      <c r="O94" s="619" t="s">
        <v>469</v>
      </c>
      <c r="P94" s="619" t="s">
        <v>469</v>
      </c>
      <c r="Q94" s="619" t="s">
        <v>469</v>
      </c>
      <c r="R94" s="619"/>
      <c r="S94" s="619"/>
      <c r="T94" s="619"/>
      <c r="U94" s="619"/>
      <c r="V94" s="619" t="s">
        <v>469</v>
      </c>
      <c r="W94" s="619" t="s">
        <v>469</v>
      </c>
      <c r="X94" s="619" t="s">
        <v>469</v>
      </c>
      <c r="Y94" s="619" t="s">
        <v>469</v>
      </c>
      <c r="Z94" s="619" t="s">
        <v>469</v>
      </c>
      <c r="AA94" s="619" t="s">
        <v>469</v>
      </c>
      <c r="AB94" s="619" t="s">
        <v>469</v>
      </c>
      <c r="AC94" s="619" t="s">
        <v>469</v>
      </c>
      <c r="AD94" s="296">
        <f>SUM(AD95:AD101)</f>
        <v>3125000</v>
      </c>
      <c r="AE94" s="608">
        <f>SUM(AE95:AI101)</f>
        <v>3125</v>
      </c>
      <c r="AF94" s="608"/>
      <c r="AG94" s="608"/>
      <c r="AH94" s="608"/>
      <c r="AI94" s="608"/>
      <c r="AJ94" s="64" t="s">
        <v>389</v>
      </c>
    </row>
    <row r="95" spans="1:36" s="68" customFormat="1" ht="15" customHeight="1">
      <c r="A95" s="64"/>
      <c r="B95" s="620" t="s">
        <v>470</v>
      </c>
      <c r="C95" s="620"/>
      <c r="D95" s="620"/>
      <c r="E95" s="620"/>
      <c r="F95" s="620"/>
      <c r="G95" s="620"/>
      <c r="H95" s="621" t="s">
        <v>471</v>
      </c>
      <c r="I95" s="621" t="s">
        <v>472</v>
      </c>
      <c r="J95" s="621" t="s">
        <v>472</v>
      </c>
      <c r="K95" s="621" t="s">
        <v>472</v>
      </c>
      <c r="L95" s="621" t="s">
        <v>472</v>
      </c>
      <c r="M95" s="621" t="s">
        <v>472</v>
      </c>
      <c r="N95" s="621" t="s">
        <v>472</v>
      </c>
      <c r="O95" s="621" t="s">
        <v>472</v>
      </c>
      <c r="P95" s="621" t="s">
        <v>472</v>
      </c>
      <c r="Q95" s="621" t="s">
        <v>472</v>
      </c>
      <c r="R95" s="621"/>
      <c r="S95" s="621"/>
      <c r="T95" s="621"/>
      <c r="U95" s="621"/>
      <c r="V95" s="621" t="s">
        <v>472</v>
      </c>
      <c r="W95" s="621" t="s">
        <v>472</v>
      </c>
      <c r="X95" s="621" t="s">
        <v>472</v>
      </c>
      <c r="Y95" s="621" t="s">
        <v>472</v>
      </c>
      <c r="Z95" s="621" t="s">
        <v>472</v>
      </c>
      <c r="AA95" s="621" t="s">
        <v>472</v>
      </c>
      <c r="AB95" s="621" t="s">
        <v>472</v>
      </c>
      <c r="AC95" s="621" t="s">
        <v>472</v>
      </c>
      <c r="AD95" s="295">
        <f>SUMIF('pdc2018'!$G$8:$G$1110,'CE MINISTERIALE'!$B95,'pdc2018'!$Q$8:$Q$1110)</f>
        <v>0</v>
      </c>
      <c r="AE95" s="615">
        <f t="shared" ref="AE95:AE101" si="2">ROUND(AD95/1000,0)</f>
        <v>0</v>
      </c>
      <c r="AF95" s="615"/>
      <c r="AG95" s="615"/>
      <c r="AH95" s="615"/>
      <c r="AI95" s="615"/>
      <c r="AJ95" s="64" t="s">
        <v>389</v>
      </c>
    </row>
    <row r="96" spans="1:36" s="68" customFormat="1" ht="15" customHeight="1">
      <c r="A96" s="64"/>
      <c r="B96" s="620" t="s">
        <v>473</v>
      </c>
      <c r="C96" s="620"/>
      <c r="D96" s="620"/>
      <c r="E96" s="620"/>
      <c r="F96" s="620"/>
      <c r="G96" s="620"/>
      <c r="H96" s="621" t="s">
        <v>474</v>
      </c>
      <c r="I96" s="621" t="s">
        <v>475</v>
      </c>
      <c r="J96" s="621" t="s">
        <v>475</v>
      </c>
      <c r="K96" s="621" t="s">
        <v>475</v>
      </c>
      <c r="L96" s="621" t="s">
        <v>475</v>
      </c>
      <c r="M96" s="621" t="s">
        <v>475</v>
      </c>
      <c r="N96" s="621" t="s">
        <v>475</v>
      </c>
      <c r="O96" s="621" t="s">
        <v>475</v>
      </c>
      <c r="P96" s="621" t="s">
        <v>475</v>
      </c>
      <c r="Q96" s="621" t="s">
        <v>475</v>
      </c>
      <c r="R96" s="621"/>
      <c r="S96" s="621"/>
      <c r="T96" s="621"/>
      <c r="U96" s="621"/>
      <c r="V96" s="621" t="s">
        <v>475</v>
      </c>
      <c r="W96" s="621" t="s">
        <v>475</v>
      </c>
      <c r="X96" s="621" t="s">
        <v>475</v>
      </c>
      <c r="Y96" s="621" t="s">
        <v>475</v>
      </c>
      <c r="Z96" s="621" t="s">
        <v>475</v>
      </c>
      <c r="AA96" s="621" t="s">
        <v>475</v>
      </c>
      <c r="AB96" s="621" t="s">
        <v>475</v>
      </c>
      <c r="AC96" s="621" t="s">
        <v>475</v>
      </c>
      <c r="AD96" s="295">
        <f>SUMIF('pdc2018'!$G$8:$G$1110,'CE MINISTERIALE'!$B96,'pdc2018'!$Q$8:$Q$1110)</f>
        <v>2610000</v>
      </c>
      <c r="AE96" s="615">
        <f t="shared" si="2"/>
        <v>2610</v>
      </c>
      <c r="AF96" s="615"/>
      <c r="AG96" s="615"/>
      <c r="AH96" s="615"/>
      <c r="AI96" s="615"/>
      <c r="AJ96" s="64" t="s">
        <v>389</v>
      </c>
    </row>
    <row r="97" spans="1:36" s="68" customFormat="1" ht="15" customHeight="1">
      <c r="A97" s="64"/>
      <c r="B97" s="620" t="s">
        <v>476</v>
      </c>
      <c r="C97" s="620"/>
      <c r="D97" s="620"/>
      <c r="E97" s="620"/>
      <c r="F97" s="620"/>
      <c r="G97" s="620"/>
      <c r="H97" s="621" t="s">
        <v>477</v>
      </c>
      <c r="I97" s="621" t="s">
        <v>478</v>
      </c>
      <c r="J97" s="621" t="s">
        <v>478</v>
      </c>
      <c r="K97" s="621" t="s">
        <v>478</v>
      </c>
      <c r="L97" s="621" t="s">
        <v>478</v>
      </c>
      <c r="M97" s="621" t="s">
        <v>478</v>
      </c>
      <c r="N97" s="621" t="s">
        <v>478</v>
      </c>
      <c r="O97" s="621" t="s">
        <v>478</v>
      </c>
      <c r="P97" s="621" t="s">
        <v>478</v>
      </c>
      <c r="Q97" s="621" t="s">
        <v>478</v>
      </c>
      <c r="R97" s="621"/>
      <c r="S97" s="621"/>
      <c r="T97" s="621"/>
      <c r="U97" s="621"/>
      <c r="V97" s="621" t="s">
        <v>478</v>
      </c>
      <c r="W97" s="621" t="s">
        <v>478</v>
      </c>
      <c r="X97" s="621" t="s">
        <v>478</v>
      </c>
      <c r="Y97" s="621" t="s">
        <v>478</v>
      </c>
      <c r="Z97" s="621" t="s">
        <v>478</v>
      </c>
      <c r="AA97" s="621" t="s">
        <v>478</v>
      </c>
      <c r="AB97" s="621" t="s">
        <v>478</v>
      </c>
      <c r="AC97" s="621" t="s">
        <v>478</v>
      </c>
      <c r="AD97" s="295">
        <f>SUMIF('pdc2018'!$G$8:$G$1110,'CE MINISTERIALE'!$B97,'pdc2018'!$Q$8:$Q$1110)</f>
        <v>0</v>
      </c>
      <c r="AE97" s="615">
        <f t="shared" si="2"/>
        <v>0</v>
      </c>
      <c r="AF97" s="615"/>
      <c r="AG97" s="615"/>
      <c r="AH97" s="615"/>
      <c r="AI97" s="615"/>
      <c r="AJ97" s="64" t="s">
        <v>389</v>
      </c>
    </row>
    <row r="98" spans="1:36" s="68" customFormat="1" ht="24.75" customHeight="1">
      <c r="A98" s="64"/>
      <c r="B98" s="620" t="s">
        <v>479</v>
      </c>
      <c r="C98" s="620"/>
      <c r="D98" s="620"/>
      <c r="E98" s="620"/>
      <c r="F98" s="620"/>
      <c r="G98" s="620"/>
      <c r="H98" s="621" t="s">
        <v>480</v>
      </c>
      <c r="I98" s="621" t="s">
        <v>481</v>
      </c>
      <c r="J98" s="621" t="s">
        <v>481</v>
      </c>
      <c r="K98" s="621" t="s">
        <v>481</v>
      </c>
      <c r="L98" s="621" t="s">
        <v>481</v>
      </c>
      <c r="M98" s="621" t="s">
        <v>481</v>
      </c>
      <c r="N98" s="621" t="s">
        <v>481</v>
      </c>
      <c r="O98" s="621" t="s">
        <v>481</v>
      </c>
      <c r="P98" s="621" t="s">
        <v>481</v>
      </c>
      <c r="Q98" s="621" t="s">
        <v>481</v>
      </c>
      <c r="R98" s="621"/>
      <c r="S98" s="621"/>
      <c r="T98" s="621"/>
      <c r="U98" s="621"/>
      <c r="V98" s="621" t="s">
        <v>481</v>
      </c>
      <c r="W98" s="621" t="s">
        <v>481</v>
      </c>
      <c r="X98" s="621" t="s">
        <v>481</v>
      </c>
      <c r="Y98" s="621" t="s">
        <v>481</v>
      </c>
      <c r="Z98" s="621" t="s">
        <v>481</v>
      </c>
      <c r="AA98" s="621" t="s">
        <v>481</v>
      </c>
      <c r="AB98" s="621" t="s">
        <v>481</v>
      </c>
      <c r="AC98" s="621" t="s">
        <v>481</v>
      </c>
      <c r="AD98" s="295">
        <f>SUMIF('pdc2018'!$G$8:$G$1110,'CE MINISTERIALE'!$B98,'pdc2018'!$Q$8:$Q$1110)</f>
        <v>340000</v>
      </c>
      <c r="AE98" s="615">
        <f t="shared" si="2"/>
        <v>340</v>
      </c>
      <c r="AF98" s="615"/>
      <c r="AG98" s="615"/>
      <c r="AH98" s="615"/>
      <c r="AI98" s="615"/>
      <c r="AJ98" s="64" t="s">
        <v>389</v>
      </c>
    </row>
    <row r="99" spans="1:36" s="68" customFormat="1" ht="25.5" customHeight="1">
      <c r="A99" s="64" t="s">
        <v>413</v>
      </c>
      <c r="B99" s="620" t="s">
        <v>482</v>
      </c>
      <c r="C99" s="620"/>
      <c r="D99" s="620"/>
      <c r="E99" s="620"/>
      <c r="F99" s="620"/>
      <c r="G99" s="620"/>
      <c r="H99" s="621" t="s">
        <v>483</v>
      </c>
      <c r="I99" s="621" t="s">
        <v>484</v>
      </c>
      <c r="J99" s="621" t="s">
        <v>484</v>
      </c>
      <c r="K99" s="621" t="s">
        <v>484</v>
      </c>
      <c r="L99" s="621" t="s">
        <v>484</v>
      </c>
      <c r="M99" s="621" t="s">
        <v>484</v>
      </c>
      <c r="N99" s="621" t="s">
        <v>484</v>
      </c>
      <c r="O99" s="621" t="s">
        <v>484</v>
      </c>
      <c r="P99" s="621" t="s">
        <v>484</v>
      </c>
      <c r="Q99" s="621" t="s">
        <v>484</v>
      </c>
      <c r="R99" s="621"/>
      <c r="S99" s="621"/>
      <c r="T99" s="621"/>
      <c r="U99" s="621"/>
      <c r="V99" s="621" t="s">
        <v>484</v>
      </c>
      <c r="W99" s="621" t="s">
        <v>484</v>
      </c>
      <c r="X99" s="621" t="s">
        <v>484</v>
      </c>
      <c r="Y99" s="621" t="s">
        <v>484</v>
      </c>
      <c r="Z99" s="621" t="s">
        <v>484</v>
      </c>
      <c r="AA99" s="621" t="s">
        <v>484</v>
      </c>
      <c r="AB99" s="621" t="s">
        <v>484</v>
      </c>
      <c r="AC99" s="621" t="s">
        <v>484</v>
      </c>
      <c r="AD99" s="295">
        <f>SUMIF('pdc2018'!$G$8:$G$1110,'CE MINISTERIALE'!$B99,'pdc2018'!$Q$8:$Q$1110)</f>
        <v>0</v>
      </c>
      <c r="AE99" s="615">
        <f t="shared" si="2"/>
        <v>0</v>
      </c>
      <c r="AF99" s="615"/>
      <c r="AG99" s="615"/>
      <c r="AH99" s="615"/>
      <c r="AI99" s="615"/>
      <c r="AJ99" s="64" t="s">
        <v>389</v>
      </c>
    </row>
    <row r="100" spans="1:36" s="68" customFormat="1" ht="15" customHeight="1">
      <c r="A100" s="64"/>
      <c r="B100" s="620" t="s">
        <v>485</v>
      </c>
      <c r="C100" s="620"/>
      <c r="D100" s="620"/>
      <c r="E100" s="620"/>
      <c r="F100" s="620"/>
      <c r="G100" s="620"/>
      <c r="H100" s="621" t="s">
        <v>486</v>
      </c>
      <c r="I100" s="621" t="s">
        <v>487</v>
      </c>
      <c r="J100" s="621" t="s">
        <v>487</v>
      </c>
      <c r="K100" s="621" t="s">
        <v>487</v>
      </c>
      <c r="L100" s="621" t="s">
        <v>487</v>
      </c>
      <c r="M100" s="621" t="s">
        <v>487</v>
      </c>
      <c r="N100" s="621" t="s">
        <v>487</v>
      </c>
      <c r="O100" s="621" t="s">
        <v>487</v>
      </c>
      <c r="P100" s="621" t="s">
        <v>487</v>
      </c>
      <c r="Q100" s="621" t="s">
        <v>487</v>
      </c>
      <c r="R100" s="621"/>
      <c r="S100" s="621"/>
      <c r="T100" s="621"/>
      <c r="U100" s="621"/>
      <c r="V100" s="621" t="s">
        <v>487</v>
      </c>
      <c r="W100" s="621" t="s">
        <v>487</v>
      </c>
      <c r="X100" s="621" t="s">
        <v>487</v>
      </c>
      <c r="Y100" s="621" t="s">
        <v>487</v>
      </c>
      <c r="Z100" s="621" t="s">
        <v>487</v>
      </c>
      <c r="AA100" s="621" t="s">
        <v>487</v>
      </c>
      <c r="AB100" s="621" t="s">
        <v>487</v>
      </c>
      <c r="AC100" s="621" t="s">
        <v>487</v>
      </c>
      <c r="AD100" s="295">
        <f>SUMIF('pdc2018'!$G$8:$G$1110,'CE MINISTERIALE'!$B100,'pdc2018'!$Q$8:$Q$1110)</f>
        <v>175000</v>
      </c>
      <c r="AE100" s="615">
        <f t="shared" si="2"/>
        <v>175</v>
      </c>
      <c r="AF100" s="615"/>
      <c r="AG100" s="615"/>
      <c r="AH100" s="615"/>
      <c r="AI100" s="615"/>
      <c r="AJ100" s="64" t="s">
        <v>389</v>
      </c>
    </row>
    <row r="101" spans="1:36" s="68" customFormat="1" ht="15" customHeight="1">
      <c r="A101" s="64" t="s">
        <v>413</v>
      </c>
      <c r="B101" s="620" t="s">
        <v>488</v>
      </c>
      <c r="C101" s="620"/>
      <c r="D101" s="620"/>
      <c r="E101" s="620"/>
      <c r="F101" s="620"/>
      <c r="G101" s="620"/>
      <c r="H101" s="621" t="s">
        <v>489</v>
      </c>
      <c r="I101" s="621" t="s">
        <v>490</v>
      </c>
      <c r="J101" s="621" t="s">
        <v>490</v>
      </c>
      <c r="K101" s="621" t="s">
        <v>490</v>
      </c>
      <c r="L101" s="621" t="s">
        <v>490</v>
      </c>
      <c r="M101" s="621" t="s">
        <v>490</v>
      </c>
      <c r="N101" s="621" t="s">
        <v>490</v>
      </c>
      <c r="O101" s="621" t="s">
        <v>490</v>
      </c>
      <c r="P101" s="621" t="s">
        <v>490</v>
      </c>
      <c r="Q101" s="621" t="s">
        <v>490</v>
      </c>
      <c r="R101" s="621"/>
      <c r="S101" s="621"/>
      <c r="T101" s="621"/>
      <c r="U101" s="621"/>
      <c r="V101" s="621" t="s">
        <v>490</v>
      </c>
      <c r="W101" s="621" t="s">
        <v>490</v>
      </c>
      <c r="X101" s="621" t="s">
        <v>490</v>
      </c>
      <c r="Y101" s="621" t="s">
        <v>490</v>
      </c>
      <c r="Z101" s="621" t="s">
        <v>490</v>
      </c>
      <c r="AA101" s="621" t="s">
        <v>490</v>
      </c>
      <c r="AB101" s="621" t="s">
        <v>490</v>
      </c>
      <c r="AC101" s="621" t="s">
        <v>490</v>
      </c>
      <c r="AD101" s="295">
        <f>SUMIF('pdc2018'!$G$8:$G$1110,'CE MINISTERIALE'!$B101,'pdc2018'!$Q$8:$Q$1110)</f>
        <v>0</v>
      </c>
      <c r="AE101" s="615">
        <f t="shared" si="2"/>
        <v>0</v>
      </c>
      <c r="AF101" s="615"/>
      <c r="AG101" s="615"/>
      <c r="AH101" s="615"/>
      <c r="AI101" s="615"/>
      <c r="AJ101" s="64" t="s">
        <v>389</v>
      </c>
    </row>
    <row r="102" spans="1:36" s="68" customFormat="1" ht="15" customHeight="1">
      <c r="A102" s="70"/>
      <c r="B102" s="622" t="s">
        <v>491</v>
      </c>
      <c r="C102" s="622"/>
      <c r="D102" s="622"/>
      <c r="E102" s="622"/>
      <c r="F102" s="622"/>
      <c r="G102" s="622"/>
      <c r="H102" s="623" t="s">
        <v>492</v>
      </c>
      <c r="I102" s="623" t="s">
        <v>493</v>
      </c>
      <c r="J102" s="623" t="s">
        <v>493</v>
      </c>
      <c r="K102" s="623" t="s">
        <v>493</v>
      </c>
      <c r="L102" s="623" t="s">
        <v>493</v>
      </c>
      <c r="M102" s="623" t="s">
        <v>493</v>
      </c>
      <c r="N102" s="623" t="s">
        <v>493</v>
      </c>
      <c r="O102" s="623" t="s">
        <v>493</v>
      </c>
      <c r="P102" s="623" t="s">
        <v>493</v>
      </c>
      <c r="Q102" s="623" t="s">
        <v>493</v>
      </c>
      <c r="R102" s="623"/>
      <c r="S102" s="623"/>
      <c r="T102" s="623"/>
      <c r="U102" s="623"/>
      <c r="V102" s="623" t="s">
        <v>493</v>
      </c>
      <c r="W102" s="623" t="s">
        <v>493</v>
      </c>
      <c r="X102" s="623" t="s">
        <v>493</v>
      </c>
      <c r="Y102" s="623" t="s">
        <v>493</v>
      </c>
      <c r="Z102" s="623" t="s">
        <v>493</v>
      </c>
      <c r="AA102" s="623" t="s">
        <v>493</v>
      </c>
      <c r="AB102" s="623" t="s">
        <v>493</v>
      </c>
      <c r="AC102" s="623" t="s">
        <v>493</v>
      </c>
      <c r="AD102" s="296">
        <f>AD103+AD104+AD107+AD111+AD115</f>
        <v>17914000</v>
      </c>
      <c r="AE102" s="611">
        <f>AE103+AE104+AE107+AE111+AE115</f>
        <v>17914</v>
      </c>
      <c r="AF102" s="611"/>
      <c r="AG102" s="611"/>
      <c r="AH102" s="611"/>
      <c r="AI102" s="611"/>
      <c r="AJ102" s="64" t="s">
        <v>389</v>
      </c>
    </row>
    <row r="103" spans="1:36" s="68" customFormat="1" ht="15" customHeight="1">
      <c r="A103" s="70"/>
      <c r="B103" s="618" t="s">
        <v>494</v>
      </c>
      <c r="C103" s="618"/>
      <c r="D103" s="618"/>
      <c r="E103" s="618"/>
      <c r="F103" s="618"/>
      <c r="G103" s="618"/>
      <c r="H103" s="619" t="s">
        <v>495</v>
      </c>
      <c r="I103" s="619" t="s">
        <v>496</v>
      </c>
      <c r="J103" s="619" t="s">
        <v>496</v>
      </c>
      <c r="K103" s="619" t="s">
        <v>496</v>
      </c>
      <c r="L103" s="619" t="s">
        <v>496</v>
      </c>
      <c r="M103" s="619" t="s">
        <v>496</v>
      </c>
      <c r="N103" s="619" t="s">
        <v>496</v>
      </c>
      <c r="O103" s="619" t="s">
        <v>496</v>
      </c>
      <c r="P103" s="619" t="s">
        <v>496</v>
      </c>
      <c r="Q103" s="619" t="s">
        <v>496</v>
      </c>
      <c r="R103" s="619"/>
      <c r="S103" s="619"/>
      <c r="T103" s="619"/>
      <c r="U103" s="619"/>
      <c r="V103" s="619" t="s">
        <v>496</v>
      </c>
      <c r="W103" s="619" t="s">
        <v>496</v>
      </c>
      <c r="X103" s="619" t="s">
        <v>496</v>
      </c>
      <c r="Y103" s="619" t="s">
        <v>496</v>
      </c>
      <c r="Z103" s="619" t="s">
        <v>496</v>
      </c>
      <c r="AA103" s="619" t="s">
        <v>496</v>
      </c>
      <c r="AB103" s="619" t="s">
        <v>496</v>
      </c>
      <c r="AC103" s="619" t="s">
        <v>496</v>
      </c>
      <c r="AD103" s="295">
        <f>SUMIF('pdc2018'!$G$8:$G$1110,'CE MINISTERIALE'!$B103,'pdc2018'!$Q$8:$Q$1110)</f>
        <v>19000</v>
      </c>
      <c r="AE103" s="615">
        <f>ROUND(AD103/1000,0)</f>
        <v>19</v>
      </c>
      <c r="AF103" s="615"/>
      <c r="AG103" s="615"/>
      <c r="AH103" s="615"/>
      <c r="AI103" s="615"/>
      <c r="AJ103" s="64" t="s">
        <v>389</v>
      </c>
    </row>
    <row r="104" spans="1:36" s="68" customFormat="1" ht="15" customHeight="1">
      <c r="A104" s="71"/>
      <c r="B104" s="618" t="s">
        <v>497</v>
      </c>
      <c r="C104" s="618"/>
      <c r="D104" s="618"/>
      <c r="E104" s="618"/>
      <c r="F104" s="618"/>
      <c r="G104" s="618"/>
      <c r="H104" s="619" t="s">
        <v>498</v>
      </c>
      <c r="I104" s="619" t="s">
        <v>499</v>
      </c>
      <c r="J104" s="619" t="s">
        <v>499</v>
      </c>
      <c r="K104" s="619" t="s">
        <v>499</v>
      </c>
      <c r="L104" s="619" t="s">
        <v>499</v>
      </c>
      <c r="M104" s="619" t="s">
        <v>499</v>
      </c>
      <c r="N104" s="619" t="s">
        <v>499</v>
      </c>
      <c r="O104" s="619" t="s">
        <v>499</v>
      </c>
      <c r="P104" s="619" t="s">
        <v>499</v>
      </c>
      <c r="Q104" s="619" t="s">
        <v>499</v>
      </c>
      <c r="R104" s="619"/>
      <c r="S104" s="619"/>
      <c r="T104" s="619"/>
      <c r="U104" s="619"/>
      <c r="V104" s="619" t="s">
        <v>499</v>
      </c>
      <c r="W104" s="619" t="s">
        <v>499</v>
      </c>
      <c r="X104" s="619" t="s">
        <v>499</v>
      </c>
      <c r="Y104" s="619" t="s">
        <v>499</v>
      </c>
      <c r="Z104" s="619" t="s">
        <v>499</v>
      </c>
      <c r="AA104" s="619" t="s">
        <v>499</v>
      </c>
      <c r="AB104" s="619" t="s">
        <v>499</v>
      </c>
      <c r="AC104" s="619" t="s">
        <v>499</v>
      </c>
      <c r="AD104" s="296">
        <f>SUM(AD105:AD106)</f>
        <v>2644000</v>
      </c>
      <c r="AE104" s="611">
        <f>SUM(AE105:AI106)</f>
        <v>2644</v>
      </c>
      <c r="AF104" s="611"/>
      <c r="AG104" s="611"/>
      <c r="AH104" s="611"/>
      <c r="AI104" s="611"/>
      <c r="AJ104" s="64" t="s">
        <v>389</v>
      </c>
    </row>
    <row r="105" spans="1:36" s="68" customFormat="1" ht="25.5" customHeight="1">
      <c r="A105" s="71"/>
      <c r="B105" s="620" t="s">
        <v>500</v>
      </c>
      <c r="C105" s="620"/>
      <c r="D105" s="620"/>
      <c r="E105" s="620"/>
      <c r="F105" s="620"/>
      <c r="G105" s="620"/>
      <c r="H105" s="621" t="s">
        <v>501</v>
      </c>
      <c r="I105" s="621" t="s">
        <v>502</v>
      </c>
      <c r="J105" s="621" t="s">
        <v>502</v>
      </c>
      <c r="K105" s="621" t="s">
        <v>502</v>
      </c>
      <c r="L105" s="621" t="s">
        <v>502</v>
      </c>
      <c r="M105" s="621" t="s">
        <v>502</v>
      </c>
      <c r="N105" s="621" t="s">
        <v>502</v>
      </c>
      <c r="O105" s="621" t="s">
        <v>502</v>
      </c>
      <c r="P105" s="621" t="s">
        <v>502</v>
      </c>
      <c r="Q105" s="621" t="s">
        <v>502</v>
      </c>
      <c r="R105" s="621"/>
      <c r="S105" s="621"/>
      <c r="T105" s="621"/>
      <c r="U105" s="621"/>
      <c r="V105" s="621" t="s">
        <v>502</v>
      </c>
      <c r="W105" s="621" t="s">
        <v>502</v>
      </c>
      <c r="X105" s="621" t="s">
        <v>502</v>
      </c>
      <c r="Y105" s="621" t="s">
        <v>502</v>
      </c>
      <c r="Z105" s="621" t="s">
        <v>502</v>
      </c>
      <c r="AA105" s="621" t="s">
        <v>502</v>
      </c>
      <c r="AB105" s="621" t="s">
        <v>502</v>
      </c>
      <c r="AC105" s="621" t="s">
        <v>502</v>
      </c>
      <c r="AD105" s="295">
        <f>SUMIF('pdc2018'!$G$8:$G$1110,'CE MINISTERIALE'!$B105,'pdc2018'!$Q$8:$Q$1110)</f>
        <v>1000000</v>
      </c>
      <c r="AE105" s="626">
        <f>ROUND(AD105/1000,0)</f>
        <v>1000</v>
      </c>
      <c r="AF105" s="626"/>
      <c r="AG105" s="626"/>
      <c r="AH105" s="626"/>
      <c r="AI105" s="626"/>
      <c r="AJ105" s="64" t="s">
        <v>389</v>
      </c>
    </row>
    <row r="106" spans="1:36" s="68" customFormat="1" ht="15" customHeight="1">
      <c r="A106" s="71"/>
      <c r="B106" s="620" t="s">
        <v>503</v>
      </c>
      <c r="C106" s="620"/>
      <c r="D106" s="620"/>
      <c r="E106" s="620"/>
      <c r="F106" s="620"/>
      <c r="G106" s="620"/>
      <c r="H106" s="621" t="s">
        <v>504</v>
      </c>
      <c r="I106" s="621" t="s">
        <v>1658</v>
      </c>
      <c r="J106" s="621" t="s">
        <v>1658</v>
      </c>
      <c r="K106" s="621" t="s">
        <v>1658</v>
      </c>
      <c r="L106" s="621" t="s">
        <v>1658</v>
      </c>
      <c r="M106" s="621" t="s">
        <v>1658</v>
      </c>
      <c r="N106" s="621" t="s">
        <v>1658</v>
      </c>
      <c r="O106" s="621" t="s">
        <v>1658</v>
      </c>
      <c r="P106" s="621" t="s">
        <v>1658</v>
      </c>
      <c r="Q106" s="621" t="s">
        <v>1658</v>
      </c>
      <c r="R106" s="621"/>
      <c r="S106" s="621"/>
      <c r="T106" s="621"/>
      <c r="U106" s="621"/>
      <c r="V106" s="621" t="s">
        <v>1658</v>
      </c>
      <c r="W106" s="621" t="s">
        <v>1658</v>
      </c>
      <c r="X106" s="621" t="s">
        <v>1658</v>
      </c>
      <c r="Y106" s="621" t="s">
        <v>1658</v>
      </c>
      <c r="Z106" s="621" t="s">
        <v>1658</v>
      </c>
      <c r="AA106" s="621" t="s">
        <v>1658</v>
      </c>
      <c r="AB106" s="621" t="s">
        <v>1658</v>
      </c>
      <c r="AC106" s="621" t="s">
        <v>1658</v>
      </c>
      <c r="AD106" s="295">
        <f>SUMIF('pdc2018'!$G$8:$G$1110,'CE MINISTERIALE'!$B106,'pdc2018'!$Q$8:$Q$1110)</f>
        <v>1644000</v>
      </c>
      <c r="AE106" s="626">
        <f>ROUND(AD106/1000,0)</f>
        <v>1644</v>
      </c>
      <c r="AF106" s="626"/>
      <c r="AG106" s="626"/>
      <c r="AH106" s="626"/>
      <c r="AI106" s="626"/>
      <c r="AJ106" s="64" t="s">
        <v>389</v>
      </c>
    </row>
    <row r="107" spans="1:36" s="68" customFormat="1" ht="15" customHeight="1">
      <c r="A107" s="72" t="s">
        <v>413</v>
      </c>
      <c r="B107" s="618" t="s">
        <v>1659</v>
      </c>
      <c r="C107" s="618"/>
      <c r="D107" s="618"/>
      <c r="E107" s="618"/>
      <c r="F107" s="618"/>
      <c r="G107" s="618"/>
      <c r="H107" s="619" t="s">
        <v>1660</v>
      </c>
      <c r="I107" s="619" t="s">
        <v>1661</v>
      </c>
      <c r="J107" s="619" t="s">
        <v>1661</v>
      </c>
      <c r="K107" s="619" t="s">
        <v>1661</v>
      </c>
      <c r="L107" s="619" t="s">
        <v>1661</v>
      </c>
      <c r="M107" s="619" t="s">
        <v>1661</v>
      </c>
      <c r="N107" s="619" t="s">
        <v>1661</v>
      </c>
      <c r="O107" s="619" t="s">
        <v>1661</v>
      </c>
      <c r="P107" s="619" t="s">
        <v>1661</v>
      </c>
      <c r="Q107" s="619" t="s">
        <v>1661</v>
      </c>
      <c r="R107" s="619"/>
      <c r="S107" s="619"/>
      <c r="T107" s="619"/>
      <c r="U107" s="619"/>
      <c r="V107" s="619" t="s">
        <v>1661</v>
      </c>
      <c r="W107" s="619" t="s">
        <v>1661</v>
      </c>
      <c r="X107" s="619" t="s">
        <v>1661</v>
      </c>
      <c r="Y107" s="619" t="s">
        <v>1661</v>
      </c>
      <c r="Z107" s="619" t="s">
        <v>1661</v>
      </c>
      <c r="AA107" s="619" t="s">
        <v>1661</v>
      </c>
      <c r="AB107" s="619" t="s">
        <v>1661</v>
      </c>
      <c r="AC107" s="619" t="s">
        <v>1661</v>
      </c>
      <c r="AD107" s="296">
        <f>SUM(AD108:AD110)</f>
        <v>0</v>
      </c>
      <c r="AE107" s="608">
        <f>SUM(AE108:AI110)</f>
        <v>0</v>
      </c>
      <c r="AF107" s="608"/>
      <c r="AG107" s="608"/>
      <c r="AH107" s="608"/>
      <c r="AI107" s="608"/>
      <c r="AJ107" s="64" t="s">
        <v>389</v>
      </c>
    </row>
    <row r="108" spans="1:36" s="68" customFormat="1" ht="25.5" customHeight="1">
      <c r="A108" s="64" t="s">
        <v>413</v>
      </c>
      <c r="B108" s="620" t="s">
        <v>1662</v>
      </c>
      <c r="C108" s="620"/>
      <c r="D108" s="620"/>
      <c r="E108" s="620"/>
      <c r="F108" s="620"/>
      <c r="G108" s="620"/>
      <c r="H108" s="621" t="s">
        <v>1663</v>
      </c>
      <c r="I108" s="621" t="s">
        <v>1664</v>
      </c>
      <c r="J108" s="621" t="s">
        <v>1664</v>
      </c>
      <c r="K108" s="621" t="s">
        <v>1664</v>
      </c>
      <c r="L108" s="621" t="s">
        <v>1664</v>
      </c>
      <c r="M108" s="621" t="s">
        <v>1664</v>
      </c>
      <c r="N108" s="621" t="s">
        <v>1664</v>
      </c>
      <c r="O108" s="621" t="s">
        <v>1664</v>
      </c>
      <c r="P108" s="621" t="s">
        <v>1664</v>
      </c>
      <c r="Q108" s="621" t="s">
        <v>1664</v>
      </c>
      <c r="R108" s="621"/>
      <c r="S108" s="621"/>
      <c r="T108" s="621"/>
      <c r="U108" s="621"/>
      <c r="V108" s="621" t="s">
        <v>1664</v>
      </c>
      <c r="W108" s="621" t="s">
        <v>1664</v>
      </c>
      <c r="X108" s="621" t="s">
        <v>1664</v>
      </c>
      <c r="Y108" s="621" t="s">
        <v>1664</v>
      </c>
      <c r="Z108" s="621" t="s">
        <v>1664</v>
      </c>
      <c r="AA108" s="621" t="s">
        <v>1664</v>
      </c>
      <c r="AB108" s="621" t="s">
        <v>1664</v>
      </c>
      <c r="AC108" s="621" t="s">
        <v>1664</v>
      </c>
      <c r="AD108" s="295">
        <f>SUMIF('pdc2018'!$G$8:$G$1110,'CE MINISTERIALE'!$B108,'pdc2018'!$Q$8:$Q$1110)</f>
        <v>0</v>
      </c>
      <c r="AE108" s="615">
        <f>ROUND(AD108/1000,0)</f>
        <v>0</v>
      </c>
      <c r="AF108" s="615"/>
      <c r="AG108" s="615"/>
      <c r="AH108" s="615"/>
      <c r="AI108" s="615"/>
      <c r="AJ108" s="64" t="s">
        <v>389</v>
      </c>
    </row>
    <row r="109" spans="1:36" s="68" customFormat="1" ht="15" customHeight="1">
      <c r="A109" s="64" t="s">
        <v>413</v>
      </c>
      <c r="B109" s="620" t="s">
        <v>508</v>
      </c>
      <c r="C109" s="620"/>
      <c r="D109" s="620"/>
      <c r="E109" s="620"/>
      <c r="F109" s="620"/>
      <c r="G109" s="620"/>
      <c r="H109" s="621" t="s">
        <v>509</v>
      </c>
      <c r="I109" s="621" t="s">
        <v>510</v>
      </c>
      <c r="J109" s="621" t="s">
        <v>510</v>
      </c>
      <c r="K109" s="621" t="s">
        <v>510</v>
      </c>
      <c r="L109" s="621" t="s">
        <v>510</v>
      </c>
      <c r="M109" s="621" t="s">
        <v>510</v>
      </c>
      <c r="N109" s="621" t="s">
        <v>510</v>
      </c>
      <c r="O109" s="621" t="s">
        <v>510</v>
      </c>
      <c r="P109" s="621" t="s">
        <v>510</v>
      </c>
      <c r="Q109" s="621" t="s">
        <v>510</v>
      </c>
      <c r="R109" s="621"/>
      <c r="S109" s="621"/>
      <c r="T109" s="621"/>
      <c r="U109" s="621"/>
      <c r="V109" s="621" t="s">
        <v>510</v>
      </c>
      <c r="W109" s="621" t="s">
        <v>510</v>
      </c>
      <c r="X109" s="621" t="s">
        <v>510</v>
      </c>
      <c r="Y109" s="621" t="s">
        <v>510</v>
      </c>
      <c r="Z109" s="621" t="s">
        <v>510</v>
      </c>
      <c r="AA109" s="621" t="s">
        <v>510</v>
      </c>
      <c r="AB109" s="621" t="s">
        <v>510</v>
      </c>
      <c r="AC109" s="621" t="s">
        <v>510</v>
      </c>
      <c r="AD109" s="295">
        <f>SUMIF('pdc2018'!$G$8:$G$1110,'CE MINISTERIALE'!$B109,'pdc2018'!$Q$8:$Q$1110)</f>
        <v>0</v>
      </c>
      <c r="AE109" s="615">
        <f>ROUND(AD109/1000,0)</f>
        <v>0</v>
      </c>
      <c r="AF109" s="615"/>
      <c r="AG109" s="615"/>
      <c r="AH109" s="615"/>
      <c r="AI109" s="615"/>
      <c r="AJ109" s="64" t="s">
        <v>389</v>
      </c>
    </row>
    <row r="110" spans="1:36" s="68" customFormat="1" ht="15" customHeight="1">
      <c r="A110" s="64" t="s">
        <v>413</v>
      </c>
      <c r="B110" s="620" t="s">
        <v>511</v>
      </c>
      <c r="C110" s="620"/>
      <c r="D110" s="620"/>
      <c r="E110" s="620"/>
      <c r="F110" s="620"/>
      <c r="G110" s="620"/>
      <c r="H110" s="621" t="s">
        <v>512</v>
      </c>
      <c r="I110" s="621" t="s">
        <v>513</v>
      </c>
      <c r="J110" s="621" t="s">
        <v>513</v>
      </c>
      <c r="K110" s="621" t="s">
        <v>513</v>
      </c>
      <c r="L110" s="621" t="s">
        <v>513</v>
      </c>
      <c r="M110" s="621" t="s">
        <v>513</v>
      </c>
      <c r="N110" s="621" t="s">
        <v>513</v>
      </c>
      <c r="O110" s="621" t="s">
        <v>513</v>
      </c>
      <c r="P110" s="621" t="s">
        <v>513</v>
      </c>
      <c r="Q110" s="621" t="s">
        <v>513</v>
      </c>
      <c r="R110" s="621"/>
      <c r="S110" s="621"/>
      <c r="T110" s="621"/>
      <c r="U110" s="621"/>
      <c r="V110" s="621" t="s">
        <v>513</v>
      </c>
      <c r="W110" s="621" t="s">
        <v>513</v>
      </c>
      <c r="X110" s="621" t="s">
        <v>513</v>
      </c>
      <c r="Y110" s="621" t="s">
        <v>513</v>
      </c>
      <c r="Z110" s="621" t="s">
        <v>513</v>
      </c>
      <c r="AA110" s="621" t="s">
        <v>513</v>
      </c>
      <c r="AB110" s="621" t="s">
        <v>513</v>
      </c>
      <c r="AC110" s="621" t="s">
        <v>513</v>
      </c>
      <c r="AD110" s="295">
        <f>SUMIF('pdc2018'!$G$8:$G$1110,'CE MINISTERIALE'!$B110,'pdc2018'!$Q$8:$Q$1110)</f>
        <v>0</v>
      </c>
      <c r="AE110" s="615">
        <f>ROUND(AD110/1000,0)</f>
        <v>0</v>
      </c>
      <c r="AF110" s="615"/>
      <c r="AG110" s="615"/>
      <c r="AH110" s="615"/>
      <c r="AI110" s="615"/>
      <c r="AJ110" s="64" t="s">
        <v>389</v>
      </c>
    </row>
    <row r="111" spans="1:36" s="68" customFormat="1" ht="15" customHeight="1">
      <c r="A111" s="64"/>
      <c r="B111" s="618" t="s">
        <v>514</v>
      </c>
      <c r="C111" s="618"/>
      <c r="D111" s="618"/>
      <c r="E111" s="618"/>
      <c r="F111" s="618"/>
      <c r="G111" s="618"/>
      <c r="H111" s="619" t="s">
        <v>515</v>
      </c>
      <c r="I111" s="619" t="s">
        <v>516</v>
      </c>
      <c r="J111" s="619" t="s">
        <v>516</v>
      </c>
      <c r="K111" s="619" t="s">
        <v>516</v>
      </c>
      <c r="L111" s="619" t="s">
        <v>516</v>
      </c>
      <c r="M111" s="619" t="s">
        <v>516</v>
      </c>
      <c r="N111" s="619" t="s">
        <v>516</v>
      </c>
      <c r="O111" s="619" t="s">
        <v>516</v>
      </c>
      <c r="P111" s="619" t="s">
        <v>516</v>
      </c>
      <c r="Q111" s="619" t="s">
        <v>516</v>
      </c>
      <c r="R111" s="619"/>
      <c r="S111" s="619"/>
      <c r="T111" s="619"/>
      <c r="U111" s="619"/>
      <c r="V111" s="619" t="s">
        <v>516</v>
      </c>
      <c r="W111" s="619" t="s">
        <v>516</v>
      </c>
      <c r="X111" s="619" t="s">
        <v>516</v>
      </c>
      <c r="Y111" s="619" t="s">
        <v>516</v>
      </c>
      <c r="Z111" s="619" t="s">
        <v>516</v>
      </c>
      <c r="AA111" s="619" t="s">
        <v>516</v>
      </c>
      <c r="AB111" s="619" t="s">
        <v>516</v>
      </c>
      <c r="AC111" s="619" t="s">
        <v>516</v>
      </c>
      <c r="AD111" s="296">
        <f>SUM(AD112:AD114)</f>
        <v>4312000</v>
      </c>
      <c r="AE111" s="608">
        <f>SUM(AE112:AI114)</f>
        <v>4312</v>
      </c>
      <c r="AF111" s="608"/>
      <c r="AG111" s="608"/>
      <c r="AH111" s="608"/>
      <c r="AI111" s="608"/>
      <c r="AJ111" s="64" t="s">
        <v>389</v>
      </c>
    </row>
    <row r="112" spans="1:36" s="68" customFormat="1" ht="25.5" customHeight="1">
      <c r="A112" s="64"/>
      <c r="B112" s="620" t="s">
        <v>517</v>
      </c>
      <c r="C112" s="620"/>
      <c r="D112" s="620"/>
      <c r="E112" s="620"/>
      <c r="F112" s="620"/>
      <c r="G112" s="620"/>
      <c r="H112" s="621" t="s">
        <v>518</v>
      </c>
      <c r="I112" s="621" t="s">
        <v>519</v>
      </c>
      <c r="J112" s="621" t="s">
        <v>519</v>
      </c>
      <c r="K112" s="621" t="s">
        <v>519</v>
      </c>
      <c r="L112" s="621" t="s">
        <v>519</v>
      </c>
      <c r="M112" s="621" t="s">
        <v>519</v>
      </c>
      <c r="N112" s="621" t="s">
        <v>519</v>
      </c>
      <c r="O112" s="621" t="s">
        <v>519</v>
      </c>
      <c r="P112" s="621" t="s">
        <v>519</v>
      </c>
      <c r="Q112" s="621" t="s">
        <v>519</v>
      </c>
      <c r="R112" s="621"/>
      <c r="S112" s="621"/>
      <c r="T112" s="621"/>
      <c r="U112" s="621"/>
      <c r="V112" s="621" t="s">
        <v>519</v>
      </c>
      <c r="W112" s="621" t="s">
        <v>519</v>
      </c>
      <c r="X112" s="621" t="s">
        <v>519</v>
      </c>
      <c r="Y112" s="621" t="s">
        <v>519</v>
      </c>
      <c r="Z112" s="621" t="s">
        <v>519</v>
      </c>
      <c r="AA112" s="621" t="s">
        <v>519</v>
      </c>
      <c r="AB112" s="621" t="s">
        <v>519</v>
      </c>
      <c r="AC112" s="621" t="s">
        <v>519</v>
      </c>
      <c r="AD112" s="295">
        <f>SUMIF('pdc2018'!$G$8:$G$1110,'CE MINISTERIALE'!$B112,'pdc2018'!$Q$8:$Q$1110)</f>
        <v>3712000</v>
      </c>
      <c r="AE112" s="615">
        <f>ROUND(AD112/1000,0)</f>
        <v>3712</v>
      </c>
      <c r="AF112" s="615"/>
      <c r="AG112" s="615"/>
      <c r="AH112" s="615"/>
      <c r="AI112" s="615"/>
      <c r="AJ112" s="64" t="s">
        <v>389</v>
      </c>
    </row>
    <row r="113" spans="1:36" s="68" customFormat="1" ht="15" customHeight="1">
      <c r="A113" s="64"/>
      <c r="B113" s="620" t="s">
        <v>520</v>
      </c>
      <c r="C113" s="620"/>
      <c r="D113" s="620"/>
      <c r="E113" s="620"/>
      <c r="F113" s="620"/>
      <c r="G113" s="620"/>
      <c r="H113" s="621" t="s">
        <v>521</v>
      </c>
      <c r="I113" s="621" t="s">
        <v>522</v>
      </c>
      <c r="J113" s="621" t="s">
        <v>522</v>
      </c>
      <c r="K113" s="621" t="s">
        <v>522</v>
      </c>
      <c r="L113" s="621" t="s">
        <v>522</v>
      </c>
      <c r="M113" s="621" t="s">
        <v>522</v>
      </c>
      <c r="N113" s="621" t="s">
        <v>522</v>
      </c>
      <c r="O113" s="621" t="s">
        <v>522</v>
      </c>
      <c r="P113" s="621" t="s">
        <v>522</v>
      </c>
      <c r="Q113" s="621" t="s">
        <v>522</v>
      </c>
      <c r="R113" s="621"/>
      <c r="S113" s="621"/>
      <c r="T113" s="621"/>
      <c r="U113" s="621"/>
      <c r="V113" s="621" t="s">
        <v>522</v>
      </c>
      <c r="W113" s="621" t="s">
        <v>522</v>
      </c>
      <c r="X113" s="621" t="s">
        <v>522</v>
      </c>
      <c r="Y113" s="621" t="s">
        <v>522</v>
      </c>
      <c r="Z113" s="621" t="s">
        <v>522</v>
      </c>
      <c r="AA113" s="621" t="s">
        <v>522</v>
      </c>
      <c r="AB113" s="621" t="s">
        <v>522</v>
      </c>
      <c r="AC113" s="621" t="s">
        <v>522</v>
      </c>
      <c r="AD113" s="295">
        <f>SUMIF('pdc2018'!$G$8:$G$1110,'CE MINISTERIALE'!$B113,'pdc2018'!$Q$8:$Q$1110)</f>
        <v>0</v>
      </c>
      <c r="AE113" s="615">
        <f>ROUND(AD113/1000,0)</f>
        <v>0</v>
      </c>
      <c r="AF113" s="615"/>
      <c r="AG113" s="615"/>
      <c r="AH113" s="615"/>
      <c r="AI113" s="615"/>
      <c r="AJ113" s="64" t="s">
        <v>389</v>
      </c>
    </row>
    <row r="114" spans="1:36" s="68" customFormat="1" ht="15" customHeight="1">
      <c r="A114" s="64"/>
      <c r="B114" s="620" t="s">
        <v>523</v>
      </c>
      <c r="C114" s="620"/>
      <c r="D114" s="620"/>
      <c r="E114" s="620"/>
      <c r="F114" s="620"/>
      <c r="G114" s="620"/>
      <c r="H114" s="621" t="s">
        <v>524</v>
      </c>
      <c r="I114" s="621" t="s">
        <v>525</v>
      </c>
      <c r="J114" s="621" t="s">
        <v>525</v>
      </c>
      <c r="K114" s="621" t="s">
        <v>525</v>
      </c>
      <c r="L114" s="621" t="s">
        <v>525</v>
      </c>
      <c r="M114" s="621" t="s">
        <v>525</v>
      </c>
      <c r="N114" s="621" t="s">
        <v>525</v>
      </c>
      <c r="O114" s="621" t="s">
        <v>525</v>
      </c>
      <c r="P114" s="621" t="s">
        <v>525</v>
      </c>
      <c r="Q114" s="621" t="s">
        <v>525</v>
      </c>
      <c r="R114" s="621"/>
      <c r="S114" s="621"/>
      <c r="T114" s="621"/>
      <c r="U114" s="621"/>
      <c r="V114" s="621" t="s">
        <v>525</v>
      </c>
      <c r="W114" s="621" t="s">
        <v>525</v>
      </c>
      <c r="X114" s="621" t="s">
        <v>525</v>
      </c>
      <c r="Y114" s="621" t="s">
        <v>525</v>
      </c>
      <c r="Z114" s="621" t="s">
        <v>525</v>
      </c>
      <c r="AA114" s="621" t="s">
        <v>525</v>
      </c>
      <c r="AB114" s="621" t="s">
        <v>525</v>
      </c>
      <c r="AC114" s="621" t="s">
        <v>525</v>
      </c>
      <c r="AD114" s="295">
        <f>SUMIF('pdc2018'!$G$8:$G$1110,'CE MINISTERIALE'!$B114,'pdc2018'!$Q$8:$Q$1110)</f>
        <v>600000</v>
      </c>
      <c r="AE114" s="615">
        <f>ROUND(AD114/1000,0)</f>
        <v>600</v>
      </c>
      <c r="AF114" s="615"/>
      <c r="AG114" s="615"/>
      <c r="AH114" s="615"/>
      <c r="AI114" s="615"/>
      <c r="AJ114" s="64" t="s">
        <v>389</v>
      </c>
    </row>
    <row r="115" spans="1:36" s="68" customFormat="1" ht="15" customHeight="1">
      <c r="A115" s="64"/>
      <c r="B115" s="618" t="s">
        <v>526</v>
      </c>
      <c r="C115" s="618"/>
      <c r="D115" s="618"/>
      <c r="E115" s="618"/>
      <c r="F115" s="618"/>
      <c r="G115" s="618"/>
      <c r="H115" s="619" t="s">
        <v>527</v>
      </c>
      <c r="I115" s="619" t="s">
        <v>528</v>
      </c>
      <c r="J115" s="619" t="s">
        <v>528</v>
      </c>
      <c r="K115" s="619" t="s">
        <v>528</v>
      </c>
      <c r="L115" s="619" t="s">
        <v>528</v>
      </c>
      <c r="M115" s="619" t="s">
        <v>528</v>
      </c>
      <c r="N115" s="619" t="s">
        <v>528</v>
      </c>
      <c r="O115" s="619" t="s">
        <v>528</v>
      </c>
      <c r="P115" s="619" t="s">
        <v>528</v>
      </c>
      <c r="Q115" s="619" t="s">
        <v>528</v>
      </c>
      <c r="R115" s="619"/>
      <c r="S115" s="619"/>
      <c r="T115" s="619"/>
      <c r="U115" s="619"/>
      <c r="V115" s="619" t="s">
        <v>528</v>
      </c>
      <c r="W115" s="619" t="s">
        <v>528</v>
      </c>
      <c r="X115" s="619" t="s">
        <v>528</v>
      </c>
      <c r="Y115" s="619" t="s">
        <v>528</v>
      </c>
      <c r="Z115" s="619" t="s">
        <v>528</v>
      </c>
      <c r="AA115" s="619" t="s">
        <v>528</v>
      </c>
      <c r="AB115" s="619" t="s">
        <v>528</v>
      </c>
      <c r="AC115" s="619" t="s">
        <v>528</v>
      </c>
      <c r="AD115" s="296">
        <f>AD116+AD120</f>
        <v>10939000</v>
      </c>
      <c r="AE115" s="608">
        <f>AE116+AE120</f>
        <v>10939</v>
      </c>
      <c r="AF115" s="608"/>
      <c r="AG115" s="608"/>
      <c r="AH115" s="608"/>
      <c r="AI115" s="608"/>
      <c r="AJ115" s="64" t="s">
        <v>389</v>
      </c>
    </row>
    <row r="116" spans="1:36" s="68" customFormat="1" ht="15" customHeight="1">
      <c r="A116" s="64"/>
      <c r="B116" s="620" t="s">
        <v>529</v>
      </c>
      <c r="C116" s="620"/>
      <c r="D116" s="620"/>
      <c r="E116" s="620"/>
      <c r="F116" s="620"/>
      <c r="G116" s="620"/>
      <c r="H116" s="621" t="s">
        <v>530</v>
      </c>
      <c r="I116" s="621" t="s">
        <v>528</v>
      </c>
      <c r="J116" s="621" t="s">
        <v>528</v>
      </c>
      <c r="K116" s="621" t="s">
        <v>528</v>
      </c>
      <c r="L116" s="621" t="s">
        <v>528</v>
      </c>
      <c r="M116" s="621" t="s">
        <v>528</v>
      </c>
      <c r="N116" s="621" t="s">
        <v>528</v>
      </c>
      <c r="O116" s="621" t="s">
        <v>528</v>
      </c>
      <c r="P116" s="621" t="s">
        <v>528</v>
      </c>
      <c r="Q116" s="621" t="s">
        <v>528</v>
      </c>
      <c r="R116" s="621"/>
      <c r="S116" s="621"/>
      <c r="T116" s="621"/>
      <c r="U116" s="621"/>
      <c r="V116" s="621" t="s">
        <v>528</v>
      </c>
      <c r="W116" s="621" t="s">
        <v>528</v>
      </c>
      <c r="X116" s="621" t="s">
        <v>528</v>
      </c>
      <c r="Y116" s="621" t="s">
        <v>528</v>
      </c>
      <c r="Z116" s="621" t="s">
        <v>528</v>
      </c>
      <c r="AA116" s="621" t="s">
        <v>528</v>
      </c>
      <c r="AB116" s="621" t="s">
        <v>528</v>
      </c>
      <c r="AC116" s="621" t="s">
        <v>528</v>
      </c>
      <c r="AD116" s="298">
        <f>SUM(AD117:AD119)</f>
        <v>3000000</v>
      </c>
      <c r="AE116" s="608">
        <f>SUM(AE117:AI119)</f>
        <v>3000</v>
      </c>
      <c r="AF116" s="608"/>
      <c r="AG116" s="608"/>
      <c r="AH116" s="608"/>
      <c r="AI116" s="608"/>
      <c r="AJ116" s="64" t="s">
        <v>389</v>
      </c>
    </row>
    <row r="117" spans="1:36" s="68" customFormat="1" ht="15" customHeight="1">
      <c r="A117" s="64"/>
      <c r="B117" s="624" t="s">
        <v>531</v>
      </c>
      <c r="C117" s="624"/>
      <c r="D117" s="624"/>
      <c r="E117" s="624"/>
      <c r="F117" s="624"/>
      <c r="G117" s="624"/>
      <c r="H117" s="625" t="s">
        <v>532</v>
      </c>
      <c r="I117" s="625" t="s">
        <v>1957</v>
      </c>
      <c r="J117" s="625" t="s">
        <v>1957</v>
      </c>
      <c r="K117" s="625" t="s">
        <v>1957</v>
      </c>
      <c r="L117" s="625" t="s">
        <v>1957</v>
      </c>
      <c r="M117" s="625" t="s">
        <v>1957</v>
      </c>
      <c r="N117" s="625" t="s">
        <v>1957</v>
      </c>
      <c r="O117" s="625" t="s">
        <v>1957</v>
      </c>
      <c r="P117" s="625" t="s">
        <v>1957</v>
      </c>
      <c r="Q117" s="625" t="s">
        <v>1957</v>
      </c>
      <c r="R117" s="625"/>
      <c r="S117" s="625"/>
      <c r="T117" s="625"/>
      <c r="U117" s="625"/>
      <c r="V117" s="625" t="s">
        <v>1957</v>
      </c>
      <c r="W117" s="625" t="s">
        <v>1957</v>
      </c>
      <c r="X117" s="625" t="s">
        <v>1957</v>
      </c>
      <c r="Y117" s="625" t="s">
        <v>1957</v>
      </c>
      <c r="Z117" s="625" t="s">
        <v>1957</v>
      </c>
      <c r="AA117" s="625" t="s">
        <v>1957</v>
      </c>
      <c r="AB117" s="625" t="s">
        <v>1957</v>
      </c>
      <c r="AC117" s="625" t="s">
        <v>1957</v>
      </c>
      <c r="AD117" s="295">
        <f>SUMIF('pdc2018'!$G$8:$G$1110,'CE MINISTERIALE'!$B117,'pdc2018'!$Q$8:$Q$1110)</f>
        <v>0</v>
      </c>
      <c r="AE117" s="615">
        <f>ROUND(AD117/1000,0)</f>
        <v>0</v>
      </c>
      <c r="AF117" s="615"/>
      <c r="AG117" s="615"/>
      <c r="AH117" s="615"/>
      <c r="AI117" s="615"/>
      <c r="AJ117" s="64" t="s">
        <v>389</v>
      </c>
    </row>
    <row r="118" spans="1:36" s="68" customFormat="1" ht="15" customHeight="1">
      <c r="A118" s="64"/>
      <c r="B118" s="624" t="s">
        <v>533</v>
      </c>
      <c r="C118" s="624"/>
      <c r="D118" s="624"/>
      <c r="E118" s="624"/>
      <c r="F118" s="624"/>
      <c r="G118" s="624"/>
      <c r="H118" s="625" t="s">
        <v>534</v>
      </c>
      <c r="I118" s="625" t="s">
        <v>1957</v>
      </c>
      <c r="J118" s="625" t="s">
        <v>1957</v>
      </c>
      <c r="K118" s="625" t="s">
        <v>1957</v>
      </c>
      <c r="L118" s="625" t="s">
        <v>1957</v>
      </c>
      <c r="M118" s="625" t="s">
        <v>1957</v>
      </c>
      <c r="N118" s="625" t="s">
        <v>1957</v>
      </c>
      <c r="O118" s="625" t="s">
        <v>1957</v>
      </c>
      <c r="P118" s="625" t="s">
        <v>1957</v>
      </c>
      <c r="Q118" s="625" t="s">
        <v>1957</v>
      </c>
      <c r="R118" s="625"/>
      <c r="S118" s="625"/>
      <c r="T118" s="625"/>
      <c r="U118" s="625"/>
      <c r="V118" s="625" t="s">
        <v>1957</v>
      </c>
      <c r="W118" s="625" t="s">
        <v>1957</v>
      </c>
      <c r="X118" s="625" t="s">
        <v>1957</v>
      </c>
      <c r="Y118" s="625" t="s">
        <v>1957</v>
      </c>
      <c r="Z118" s="625" t="s">
        <v>1957</v>
      </c>
      <c r="AA118" s="625" t="s">
        <v>1957</v>
      </c>
      <c r="AB118" s="625" t="s">
        <v>1957</v>
      </c>
      <c r="AC118" s="625" t="s">
        <v>1957</v>
      </c>
      <c r="AD118" s="295">
        <f>SUMIF('pdc2018'!$G$8:$G$1110,'CE MINISTERIALE'!$B118,'pdc2018'!$Q$8:$Q$1110)</f>
        <v>0</v>
      </c>
      <c r="AE118" s="615">
        <f>ROUND(AD118/1000,0)</f>
        <v>0</v>
      </c>
      <c r="AF118" s="615"/>
      <c r="AG118" s="615"/>
      <c r="AH118" s="615"/>
      <c r="AI118" s="615"/>
      <c r="AJ118" s="64" t="s">
        <v>389</v>
      </c>
    </row>
    <row r="119" spans="1:36" s="68" customFormat="1" ht="15" customHeight="1">
      <c r="A119" s="64"/>
      <c r="B119" s="624" t="s">
        <v>535</v>
      </c>
      <c r="C119" s="624"/>
      <c r="D119" s="624"/>
      <c r="E119" s="624"/>
      <c r="F119" s="624"/>
      <c r="G119" s="624"/>
      <c r="H119" s="625" t="s">
        <v>536</v>
      </c>
      <c r="I119" s="625" t="s">
        <v>1957</v>
      </c>
      <c r="J119" s="625" t="s">
        <v>1957</v>
      </c>
      <c r="K119" s="625" t="s">
        <v>1957</v>
      </c>
      <c r="L119" s="625" t="s">
        <v>1957</v>
      </c>
      <c r="M119" s="625" t="s">
        <v>1957</v>
      </c>
      <c r="N119" s="625" t="s">
        <v>1957</v>
      </c>
      <c r="O119" s="625" t="s">
        <v>1957</v>
      </c>
      <c r="P119" s="625" t="s">
        <v>1957</v>
      </c>
      <c r="Q119" s="625" t="s">
        <v>1957</v>
      </c>
      <c r="R119" s="625"/>
      <c r="S119" s="625"/>
      <c r="T119" s="625"/>
      <c r="U119" s="625"/>
      <c r="V119" s="625" t="s">
        <v>1957</v>
      </c>
      <c r="W119" s="625" t="s">
        <v>1957</v>
      </c>
      <c r="X119" s="625" t="s">
        <v>1957</v>
      </c>
      <c r="Y119" s="625" t="s">
        <v>1957</v>
      </c>
      <c r="Z119" s="625" t="s">
        <v>1957</v>
      </c>
      <c r="AA119" s="625" t="s">
        <v>1957</v>
      </c>
      <c r="AB119" s="625" t="s">
        <v>1957</v>
      </c>
      <c r="AC119" s="625" t="s">
        <v>1957</v>
      </c>
      <c r="AD119" s="295">
        <f>SUMIF('pdc2018'!$G$8:$G$1110,'CE MINISTERIALE'!$B119,'pdc2018'!$Q$8:$Q$1110)</f>
        <v>3000000</v>
      </c>
      <c r="AE119" s="615">
        <f>ROUND(AD119/1000,0)</f>
        <v>3000</v>
      </c>
      <c r="AF119" s="615"/>
      <c r="AG119" s="615"/>
      <c r="AH119" s="615"/>
      <c r="AI119" s="615"/>
      <c r="AJ119" s="64" t="s">
        <v>389</v>
      </c>
    </row>
    <row r="120" spans="1:36" s="68" customFormat="1" ht="15" customHeight="1">
      <c r="A120" s="64"/>
      <c r="B120" s="620" t="s">
        <v>537</v>
      </c>
      <c r="C120" s="620"/>
      <c r="D120" s="620"/>
      <c r="E120" s="620"/>
      <c r="F120" s="620"/>
      <c r="G120" s="620"/>
      <c r="H120" s="621" t="s">
        <v>538</v>
      </c>
      <c r="I120" s="621" t="s">
        <v>528</v>
      </c>
      <c r="J120" s="621" t="s">
        <v>528</v>
      </c>
      <c r="K120" s="621" t="s">
        <v>528</v>
      </c>
      <c r="L120" s="621" t="s">
        <v>528</v>
      </c>
      <c r="M120" s="621" t="s">
        <v>528</v>
      </c>
      <c r="N120" s="621" t="s">
        <v>528</v>
      </c>
      <c r="O120" s="621" t="s">
        <v>528</v>
      </c>
      <c r="P120" s="621" t="s">
        <v>528</v>
      </c>
      <c r="Q120" s="621" t="s">
        <v>528</v>
      </c>
      <c r="R120" s="621"/>
      <c r="S120" s="621"/>
      <c r="T120" s="621"/>
      <c r="U120" s="621"/>
      <c r="V120" s="621" t="s">
        <v>528</v>
      </c>
      <c r="W120" s="621" t="s">
        <v>528</v>
      </c>
      <c r="X120" s="621" t="s">
        <v>528</v>
      </c>
      <c r="Y120" s="621" t="s">
        <v>528</v>
      </c>
      <c r="Z120" s="621" t="s">
        <v>528</v>
      </c>
      <c r="AA120" s="621" t="s">
        <v>528</v>
      </c>
      <c r="AB120" s="621" t="s">
        <v>528</v>
      </c>
      <c r="AC120" s="621" t="s">
        <v>528</v>
      </c>
      <c r="AD120" s="295">
        <f>SUMIF('pdc2018'!$G$8:$G$1110,'CE MINISTERIALE'!$B120,'pdc2018'!$Q$8:$Q$1110)</f>
        <v>7939000</v>
      </c>
      <c r="AE120" s="615">
        <f>ROUND(AD120/1000,0)</f>
        <v>7939</v>
      </c>
      <c r="AF120" s="615"/>
      <c r="AG120" s="615"/>
      <c r="AH120" s="615"/>
      <c r="AI120" s="615"/>
      <c r="AJ120" s="64" t="s">
        <v>389</v>
      </c>
    </row>
    <row r="121" spans="1:36" s="68" customFormat="1" ht="15" customHeight="1">
      <c r="A121" s="64"/>
      <c r="B121" s="622" t="s">
        <v>539</v>
      </c>
      <c r="C121" s="622"/>
      <c r="D121" s="622"/>
      <c r="E121" s="622"/>
      <c r="F121" s="622"/>
      <c r="G121" s="622"/>
      <c r="H121" s="623" t="s">
        <v>540</v>
      </c>
      <c r="I121" s="623" t="s">
        <v>541</v>
      </c>
      <c r="J121" s="623" t="s">
        <v>541</v>
      </c>
      <c r="K121" s="623" t="s">
        <v>541</v>
      </c>
      <c r="L121" s="623" t="s">
        <v>541</v>
      </c>
      <c r="M121" s="623" t="s">
        <v>541</v>
      </c>
      <c r="N121" s="623" t="s">
        <v>541</v>
      </c>
      <c r="O121" s="623" t="s">
        <v>541</v>
      </c>
      <c r="P121" s="623" t="s">
        <v>541</v>
      </c>
      <c r="Q121" s="623" t="s">
        <v>541</v>
      </c>
      <c r="R121" s="623"/>
      <c r="S121" s="623"/>
      <c r="T121" s="623"/>
      <c r="U121" s="623"/>
      <c r="V121" s="623" t="s">
        <v>541</v>
      </c>
      <c r="W121" s="623" t="s">
        <v>541</v>
      </c>
      <c r="X121" s="623" t="s">
        <v>541</v>
      </c>
      <c r="Y121" s="623" t="s">
        <v>541</v>
      </c>
      <c r="Z121" s="623" t="s">
        <v>541</v>
      </c>
      <c r="AA121" s="623" t="s">
        <v>541</v>
      </c>
      <c r="AB121" s="623" t="s">
        <v>541</v>
      </c>
      <c r="AC121" s="623" t="s">
        <v>541</v>
      </c>
      <c r="AD121" s="296">
        <f>SUM(AD122:AD124)</f>
        <v>20800000</v>
      </c>
      <c r="AE121" s="611">
        <f>SUM(AE122:AI124)</f>
        <v>20800</v>
      </c>
      <c r="AF121" s="611"/>
      <c r="AG121" s="611"/>
      <c r="AH121" s="611"/>
      <c r="AI121" s="611"/>
      <c r="AJ121" s="64" t="s">
        <v>389</v>
      </c>
    </row>
    <row r="122" spans="1:36" s="68" customFormat="1" ht="25.5" customHeight="1">
      <c r="A122" s="64"/>
      <c r="B122" s="618" t="s">
        <v>542</v>
      </c>
      <c r="C122" s="618"/>
      <c r="D122" s="618"/>
      <c r="E122" s="618"/>
      <c r="F122" s="618"/>
      <c r="G122" s="618"/>
      <c r="H122" s="619" t="s">
        <v>543</v>
      </c>
      <c r="I122" s="619" t="s">
        <v>541</v>
      </c>
      <c r="J122" s="619" t="s">
        <v>541</v>
      </c>
      <c r="K122" s="619" t="s">
        <v>541</v>
      </c>
      <c r="L122" s="619" t="s">
        <v>541</v>
      </c>
      <c r="M122" s="619" t="s">
        <v>541</v>
      </c>
      <c r="N122" s="619" t="s">
        <v>541</v>
      </c>
      <c r="O122" s="619" t="s">
        <v>541</v>
      </c>
      <c r="P122" s="619" t="s">
        <v>541</v>
      </c>
      <c r="Q122" s="619" t="s">
        <v>541</v>
      </c>
      <c r="R122" s="619"/>
      <c r="S122" s="619"/>
      <c r="T122" s="619"/>
      <c r="U122" s="619"/>
      <c r="V122" s="619" t="s">
        <v>541</v>
      </c>
      <c r="W122" s="619" t="s">
        <v>541</v>
      </c>
      <c r="X122" s="619" t="s">
        <v>541</v>
      </c>
      <c r="Y122" s="619" t="s">
        <v>541</v>
      </c>
      <c r="Z122" s="619" t="s">
        <v>541</v>
      </c>
      <c r="AA122" s="619" t="s">
        <v>541</v>
      </c>
      <c r="AB122" s="619" t="s">
        <v>541</v>
      </c>
      <c r="AC122" s="619" t="s">
        <v>541</v>
      </c>
      <c r="AD122" s="295">
        <f>SUMIF('pdc2018'!$G$8:$G$1110,'CE MINISTERIALE'!$B122,'pdc2018'!$Q$8:$Q$1110)</f>
        <v>18500000</v>
      </c>
      <c r="AE122" s="615">
        <f>ROUND(AD122/1000,0)</f>
        <v>18500</v>
      </c>
      <c r="AF122" s="615"/>
      <c r="AG122" s="615"/>
      <c r="AH122" s="615"/>
      <c r="AI122" s="615"/>
      <c r="AJ122" s="64" t="s">
        <v>389</v>
      </c>
    </row>
    <row r="123" spans="1:36" s="68" customFormat="1" ht="15" customHeight="1">
      <c r="A123" s="64"/>
      <c r="B123" s="618" t="s">
        <v>544</v>
      </c>
      <c r="C123" s="618"/>
      <c r="D123" s="618"/>
      <c r="E123" s="618"/>
      <c r="F123" s="618"/>
      <c r="G123" s="618"/>
      <c r="H123" s="619" t="s">
        <v>545</v>
      </c>
      <c r="I123" s="619" t="s">
        <v>541</v>
      </c>
      <c r="J123" s="619" t="s">
        <v>541</v>
      </c>
      <c r="K123" s="619" t="s">
        <v>541</v>
      </c>
      <c r="L123" s="619" t="s">
        <v>541</v>
      </c>
      <c r="M123" s="619" t="s">
        <v>541</v>
      </c>
      <c r="N123" s="619" t="s">
        <v>541</v>
      </c>
      <c r="O123" s="619" t="s">
        <v>541</v>
      </c>
      <c r="P123" s="619" t="s">
        <v>541</v>
      </c>
      <c r="Q123" s="619" t="s">
        <v>541</v>
      </c>
      <c r="R123" s="619"/>
      <c r="S123" s="619"/>
      <c r="T123" s="619"/>
      <c r="U123" s="619"/>
      <c r="V123" s="619" t="s">
        <v>541</v>
      </c>
      <c r="W123" s="619" t="s">
        <v>541</v>
      </c>
      <c r="X123" s="619" t="s">
        <v>541</v>
      </c>
      <c r="Y123" s="619" t="s">
        <v>541</v>
      </c>
      <c r="Z123" s="619" t="s">
        <v>541</v>
      </c>
      <c r="AA123" s="619" t="s">
        <v>541</v>
      </c>
      <c r="AB123" s="619" t="s">
        <v>541</v>
      </c>
      <c r="AC123" s="619" t="s">
        <v>541</v>
      </c>
      <c r="AD123" s="295">
        <f>SUMIF('pdc2018'!$G$8:$G$1110,'CE MINISTERIALE'!$B123,'pdc2018'!$Q$8:$Q$1110)</f>
        <v>2000000</v>
      </c>
      <c r="AE123" s="615">
        <f>ROUND(AD123/1000,0)</f>
        <v>2000</v>
      </c>
      <c r="AF123" s="615"/>
      <c r="AG123" s="615"/>
      <c r="AH123" s="615"/>
      <c r="AI123" s="615"/>
      <c r="AJ123" s="64" t="s">
        <v>389</v>
      </c>
    </row>
    <row r="124" spans="1:36" s="68" customFormat="1" ht="15" customHeight="1">
      <c r="A124" s="64"/>
      <c r="B124" s="618" t="s">
        <v>546</v>
      </c>
      <c r="C124" s="618"/>
      <c r="D124" s="618"/>
      <c r="E124" s="618"/>
      <c r="F124" s="618"/>
      <c r="G124" s="618"/>
      <c r="H124" s="619" t="s">
        <v>547</v>
      </c>
      <c r="I124" s="619" t="s">
        <v>541</v>
      </c>
      <c r="J124" s="619" t="s">
        <v>541</v>
      </c>
      <c r="K124" s="619" t="s">
        <v>541</v>
      </c>
      <c r="L124" s="619" t="s">
        <v>541</v>
      </c>
      <c r="M124" s="619" t="s">
        <v>541</v>
      </c>
      <c r="N124" s="619" t="s">
        <v>541</v>
      </c>
      <c r="O124" s="619" t="s">
        <v>541</v>
      </c>
      <c r="P124" s="619" t="s">
        <v>541</v>
      </c>
      <c r="Q124" s="619" t="s">
        <v>541</v>
      </c>
      <c r="R124" s="619"/>
      <c r="S124" s="619"/>
      <c r="T124" s="619"/>
      <c r="U124" s="619"/>
      <c r="V124" s="619" t="s">
        <v>541</v>
      </c>
      <c r="W124" s="619" t="s">
        <v>541</v>
      </c>
      <c r="X124" s="619" t="s">
        <v>541</v>
      </c>
      <c r="Y124" s="619" t="s">
        <v>541</v>
      </c>
      <c r="Z124" s="619" t="s">
        <v>541</v>
      </c>
      <c r="AA124" s="619" t="s">
        <v>541</v>
      </c>
      <c r="AB124" s="619" t="s">
        <v>541</v>
      </c>
      <c r="AC124" s="619" t="s">
        <v>541</v>
      </c>
      <c r="AD124" s="295">
        <f>SUMIF('pdc2018'!$G$8:$G$1110,'CE MINISTERIALE'!$B124,'pdc2018'!$Q$8:$Q$1110)</f>
        <v>300000</v>
      </c>
      <c r="AE124" s="615">
        <f>ROUND(AD124/1000,0)</f>
        <v>300</v>
      </c>
      <c r="AF124" s="615"/>
      <c r="AG124" s="615"/>
      <c r="AH124" s="615"/>
      <c r="AI124" s="615"/>
      <c r="AJ124" s="64" t="s">
        <v>389</v>
      </c>
    </row>
    <row r="125" spans="1:36" s="68" customFormat="1" ht="15" customHeight="1">
      <c r="A125" s="64"/>
      <c r="B125" s="622" t="s">
        <v>548</v>
      </c>
      <c r="C125" s="622"/>
      <c r="D125" s="622"/>
      <c r="E125" s="622"/>
      <c r="F125" s="622"/>
      <c r="G125" s="622"/>
      <c r="H125" s="623" t="s">
        <v>549</v>
      </c>
      <c r="I125" s="623" t="s">
        <v>550</v>
      </c>
      <c r="J125" s="623" t="s">
        <v>550</v>
      </c>
      <c r="K125" s="623" t="s">
        <v>550</v>
      </c>
      <c r="L125" s="623" t="s">
        <v>550</v>
      </c>
      <c r="M125" s="623" t="s">
        <v>550</v>
      </c>
      <c r="N125" s="623" t="s">
        <v>550</v>
      </c>
      <c r="O125" s="623" t="s">
        <v>550</v>
      </c>
      <c r="P125" s="623" t="s">
        <v>550</v>
      </c>
      <c r="Q125" s="623" t="s">
        <v>550</v>
      </c>
      <c r="R125" s="623"/>
      <c r="S125" s="623"/>
      <c r="T125" s="623"/>
      <c r="U125" s="623"/>
      <c r="V125" s="623" t="s">
        <v>550</v>
      </c>
      <c r="W125" s="623" t="s">
        <v>550</v>
      </c>
      <c r="X125" s="623" t="s">
        <v>550</v>
      </c>
      <c r="Y125" s="623" t="s">
        <v>550</v>
      </c>
      <c r="Z125" s="623" t="s">
        <v>550</v>
      </c>
      <c r="AA125" s="623" t="s">
        <v>550</v>
      </c>
      <c r="AB125" s="623" t="s">
        <v>550</v>
      </c>
      <c r="AC125" s="623" t="s">
        <v>550</v>
      </c>
      <c r="AD125" s="296">
        <f>SUM(AD126:AD131)</f>
        <v>22660200</v>
      </c>
      <c r="AE125" s="608">
        <f>SUM(AE126:AE131)</f>
        <v>22660</v>
      </c>
      <c r="AF125" s="608"/>
      <c r="AG125" s="608"/>
      <c r="AH125" s="608"/>
      <c r="AI125" s="608"/>
      <c r="AJ125" s="64" t="s">
        <v>389</v>
      </c>
    </row>
    <row r="126" spans="1:36" s="68" customFormat="1" ht="15" customHeight="1">
      <c r="A126" s="64"/>
      <c r="B126" s="618" t="s">
        <v>551</v>
      </c>
      <c r="C126" s="618"/>
      <c r="D126" s="618"/>
      <c r="E126" s="618"/>
      <c r="F126" s="618"/>
      <c r="G126" s="618"/>
      <c r="H126" s="619" t="s">
        <v>284</v>
      </c>
      <c r="I126" s="619" t="s">
        <v>285</v>
      </c>
      <c r="J126" s="619" t="s">
        <v>285</v>
      </c>
      <c r="K126" s="619" t="s">
        <v>285</v>
      </c>
      <c r="L126" s="619" t="s">
        <v>285</v>
      </c>
      <c r="M126" s="619" t="s">
        <v>285</v>
      </c>
      <c r="N126" s="619" t="s">
        <v>285</v>
      </c>
      <c r="O126" s="619" t="s">
        <v>285</v>
      </c>
      <c r="P126" s="619" t="s">
        <v>285</v>
      </c>
      <c r="Q126" s="619" t="s">
        <v>285</v>
      </c>
      <c r="R126" s="619"/>
      <c r="S126" s="619"/>
      <c r="T126" s="619"/>
      <c r="U126" s="619"/>
      <c r="V126" s="619" t="s">
        <v>285</v>
      </c>
      <c r="W126" s="619" t="s">
        <v>285</v>
      </c>
      <c r="X126" s="619" t="s">
        <v>285</v>
      </c>
      <c r="Y126" s="619" t="s">
        <v>285</v>
      </c>
      <c r="Z126" s="619" t="s">
        <v>285</v>
      </c>
      <c r="AA126" s="619" t="s">
        <v>285</v>
      </c>
      <c r="AB126" s="619" t="s">
        <v>285</v>
      </c>
      <c r="AC126" s="619" t="s">
        <v>285</v>
      </c>
      <c r="AD126" s="295">
        <f>SUMIF('pdc2018'!$G$8:$G$1110,'CE MINISTERIALE'!$B126,'pdc2018'!$Q$8:$Q$1110)</f>
        <v>0</v>
      </c>
      <c r="AE126" s="626">
        <f t="shared" ref="AE126:AE132" si="3">ROUND(AD126/1000,0)</f>
        <v>0</v>
      </c>
      <c r="AF126" s="626"/>
      <c r="AG126" s="626"/>
      <c r="AH126" s="626"/>
      <c r="AI126" s="626"/>
      <c r="AJ126" s="64" t="s">
        <v>389</v>
      </c>
    </row>
    <row r="127" spans="1:36" s="68" customFormat="1" ht="15" customHeight="1">
      <c r="A127" s="64"/>
      <c r="B127" s="618" t="s">
        <v>286</v>
      </c>
      <c r="C127" s="618"/>
      <c r="D127" s="618"/>
      <c r="E127" s="618"/>
      <c r="F127" s="618"/>
      <c r="G127" s="618"/>
      <c r="H127" s="619" t="s">
        <v>287</v>
      </c>
      <c r="I127" s="619" t="s">
        <v>288</v>
      </c>
      <c r="J127" s="619" t="s">
        <v>288</v>
      </c>
      <c r="K127" s="619" t="s">
        <v>288</v>
      </c>
      <c r="L127" s="619" t="s">
        <v>288</v>
      </c>
      <c r="M127" s="619" t="s">
        <v>288</v>
      </c>
      <c r="N127" s="619" t="s">
        <v>288</v>
      </c>
      <c r="O127" s="619" t="s">
        <v>288</v>
      </c>
      <c r="P127" s="619" t="s">
        <v>288</v>
      </c>
      <c r="Q127" s="619" t="s">
        <v>288</v>
      </c>
      <c r="R127" s="619"/>
      <c r="S127" s="619"/>
      <c r="T127" s="619"/>
      <c r="U127" s="619"/>
      <c r="V127" s="619" t="s">
        <v>288</v>
      </c>
      <c r="W127" s="619" t="s">
        <v>288</v>
      </c>
      <c r="X127" s="619" t="s">
        <v>288</v>
      </c>
      <c r="Y127" s="619" t="s">
        <v>288</v>
      </c>
      <c r="Z127" s="619" t="s">
        <v>288</v>
      </c>
      <c r="AA127" s="619" t="s">
        <v>288</v>
      </c>
      <c r="AB127" s="619" t="s">
        <v>288</v>
      </c>
      <c r="AC127" s="619" t="s">
        <v>288</v>
      </c>
      <c r="AD127" s="295">
        <f>SUMIF('pdc2018'!$G$8:$G$1110,'CE MINISTERIALE'!$B127,'pdc2018'!$Q$8:$Q$1110)</f>
        <v>20636000</v>
      </c>
      <c r="AE127" s="626">
        <f t="shared" si="3"/>
        <v>20636</v>
      </c>
      <c r="AF127" s="626"/>
      <c r="AG127" s="626"/>
      <c r="AH127" s="626"/>
      <c r="AI127" s="626"/>
      <c r="AJ127" s="64" t="s">
        <v>389</v>
      </c>
    </row>
    <row r="128" spans="1:36" s="68" customFormat="1" ht="15" customHeight="1">
      <c r="A128" s="64"/>
      <c r="B128" s="618" t="s">
        <v>289</v>
      </c>
      <c r="C128" s="618"/>
      <c r="D128" s="618"/>
      <c r="E128" s="618"/>
      <c r="F128" s="618"/>
      <c r="G128" s="618"/>
      <c r="H128" s="619" t="s">
        <v>290</v>
      </c>
      <c r="I128" s="619" t="s">
        <v>291</v>
      </c>
      <c r="J128" s="619" t="s">
        <v>291</v>
      </c>
      <c r="K128" s="619" t="s">
        <v>291</v>
      </c>
      <c r="L128" s="619" t="s">
        <v>291</v>
      </c>
      <c r="M128" s="619" t="s">
        <v>291</v>
      </c>
      <c r="N128" s="619" t="s">
        <v>291</v>
      </c>
      <c r="O128" s="619" t="s">
        <v>291</v>
      </c>
      <c r="P128" s="619" t="s">
        <v>291</v>
      </c>
      <c r="Q128" s="619" t="s">
        <v>291</v>
      </c>
      <c r="R128" s="619"/>
      <c r="S128" s="619"/>
      <c r="T128" s="619"/>
      <c r="U128" s="619"/>
      <c r="V128" s="619" t="s">
        <v>291</v>
      </c>
      <c r="W128" s="619" t="s">
        <v>291</v>
      </c>
      <c r="X128" s="619" t="s">
        <v>291</v>
      </c>
      <c r="Y128" s="619" t="s">
        <v>291</v>
      </c>
      <c r="Z128" s="619" t="s">
        <v>291</v>
      </c>
      <c r="AA128" s="619" t="s">
        <v>291</v>
      </c>
      <c r="AB128" s="619" t="s">
        <v>291</v>
      </c>
      <c r="AC128" s="619" t="s">
        <v>291</v>
      </c>
      <c r="AD128" s="295">
        <f>SUMIF('pdc2018'!$G$8:$G$1110,'CE MINISTERIALE'!$B128,'pdc2018'!$Q$8:$Q$1110)</f>
        <v>1331000</v>
      </c>
      <c r="AE128" s="626">
        <f t="shared" si="3"/>
        <v>1331</v>
      </c>
      <c r="AF128" s="626"/>
      <c r="AG128" s="626"/>
      <c r="AH128" s="626"/>
      <c r="AI128" s="626"/>
      <c r="AJ128" s="64" t="s">
        <v>389</v>
      </c>
    </row>
    <row r="129" spans="1:36" s="68" customFormat="1" ht="15" customHeight="1">
      <c r="A129" s="64"/>
      <c r="B129" s="606" t="s">
        <v>292</v>
      </c>
      <c r="C129" s="606"/>
      <c r="D129" s="606"/>
      <c r="E129" s="606"/>
      <c r="F129" s="606"/>
      <c r="G129" s="606"/>
      <c r="H129" s="607" t="s">
        <v>293</v>
      </c>
      <c r="I129" s="607"/>
      <c r="J129" s="607"/>
      <c r="K129" s="607"/>
      <c r="L129" s="607"/>
      <c r="M129" s="607"/>
      <c r="N129" s="607"/>
      <c r="O129" s="607"/>
      <c r="P129" s="607"/>
      <c r="Q129" s="607"/>
      <c r="R129" s="607"/>
      <c r="S129" s="607"/>
      <c r="T129" s="607"/>
      <c r="U129" s="607"/>
      <c r="V129" s="607"/>
      <c r="W129" s="607"/>
      <c r="X129" s="607"/>
      <c r="Y129" s="607"/>
      <c r="Z129" s="607"/>
      <c r="AA129" s="607"/>
      <c r="AB129" s="607"/>
      <c r="AC129" s="607"/>
      <c r="AD129" s="295">
        <f>SUMIF('pdc2018'!$G$8:$G$1110,'CE MINISTERIALE'!$B129,'pdc2018'!$Q$8:$Q$1110)</f>
        <v>60000</v>
      </c>
      <c r="AE129" s="626">
        <f t="shared" si="3"/>
        <v>60</v>
      </c>
      <c r="AF129" s="626"/>
      <c r="AG129" s="626"/>
      <c r="AH129" s="626"/>
      <c r="AI129" s="626"/>
      <c r="AJ129" s="64" t="s">
        <v>389</v>
      </c>
    </row>
    <row r="130" spans="1:36" s="68" customFormat="1" ht="15" customHeight="1">
      <c r="A130" s="64"/>
      <c r="B130" s="618" t="s">
        <v>294</v>
      </c>
      <c r="C130" s="618"/>
      <c r="D130" s="618"/>
      <c r="E130" s="618"/>
      <c r="F130" s="618"/>
      <c r="G130" s="618"/>
      <c r="H130" s="619" t="s">
        <v>295</v>
      </c>
      <c r="I130" s="619"/>
      <c r="J130" s="619"/>
      <c r="K130" s="619"/>
      <c r="L130" s="619"/>
      <c r="M130" s="619"/>
      <c r="N130" s="619"/>
      <c r="O130" s="619"/>
      <c r="P130" s="619"/>
      <c r="Q130" s="619"/>
      <c r="R130" s="619"/>
      <c r="S130" s="619"/>
      <c r="T130" s="619"/>
      <c r="U130" s="619"/>
      <c r="V130" s="619"/>
      <c r="W130" s="619"/>
      <c r="X130" s="619"/>
      <c r="Y130" s="619"/>
      <c r="Z130" s="619"/>
      <c r="AA130" s="619"/>
      <c r="AB130" s="619"/>
      <c r="AC130" s="619"/>
      <c r="AD130" s="295">
        <f>SUMIF('pdc2018'!$G$8:$G$1110,'CE MINISTERIALE'!$B130,'pdc2018'!$Q$8:$Q$1110)</f>
        <v>11200</v>
      </c>
      <c r="AE130" s="626">
        <f t="shared" si="3"/>
        <v>11</v>
      </c>
      <c r="AF130" s="626"/>
      <c r="AG130" s="626"/>
      <c r="AH130" s="626"/>
      <c r="AI130" s="626"/>
      <c r="AJ130" s="64" t="s">
        <v>389</v>
      </c>
    </row>
    <row r="131" spans="1:36" s="68" customFormat="1" ht="15" customHeight="1">
      <c r="A131" s="64"/>
      <c r="B131" s="618" t="s">
        <v>296</v>
      </c>
      <c r="C131" s="618"/>
      <c r="D131" s="618"/>
      <c r="E131" s="618"/>
      <c r="F131" s="618"/>
      <c r="G131" s="618"/>
      <c r="H131" s="619" t="s">
        <v>297</v>
      </c>
      <c r="I131" s="619"/>
      <c r="J131" s="619"/>
      <c r="K131" s="619"/>
      <c r="L131" s="619"/>
      <c r="M131" s="619"/>
      <c r="N131" s="619"/>
      <c r="O131" s="619"/>
      <c r="P131" s="619"/>
      <c r="Q131" s="619"/>
      <c r="R131" s="619"/>
      <c r="S131" s="619"/>
      <c r="T131" s="619"/>
      <c r="U131" s="619"/>
      <c r="V131" s="619"/>
      <c r="W131" s="619"/>
      <c r="X131" s="619"/>
      <c r="Y131" s="619"/>
      <c r="Z131" s="619"/>
      <c r="AA131" s="619"/>
      <c r="AB131" s="619"/>
      <c r="AC131" s="619"/>
      <c r="AD131" s="295">
        <f>SUMIF('pdc2018'!$G$8:$G$1110,'CE MINISTERIALE'!$B131,'pdc2018'!$Q$8:$Q$1110)</f>
        <v>622000</v>
      </c>
      <c r="AE131" s="626">
        <f t="shared" si="3"/>
        <v>622</v>
      </c>
      <c r="AF131" s="626"/>
      <c r="AG131" s="626"/>
      <c r="AH131" s="626"/>
      <c r="AI131" s="626"/>
      <c r="AJ131" s="64" t="s">
        <v>389</v>
      </c>
    </row>
    <row r="132" spans="1:36" s="68" customFormat="1" ht="15" customHeight="1">
      <c r="A132" s="64"/>
      <c r="B132" s="622" t="s">
        <v>298</v>
      </c>
      <c r="C132" s="622"/>
      <c r="D132" s="622"/>
      <c r="E132" s="622"/>
      <c r="F132" s="622"/>
      <c r="G132" s="622"/>
      <c r="H132" s="623" t="s">
        <v>299</v>
      </c>
      <c r="I132" s="623" t="s">
        <v>300</v>
      </c>
      <c r="J132" s="623" t="s">
        <v>300</v>
      </c>
      <c r="K132" s="623" t="s">
        <v>300</v>
      </c>
      <c r="L132" s="623" t="s">
        <v>300</v>
      </c>
      <c r="M132" s="623" t="s">
        <v>300</v>
      </c>
      <c r="N132" s="623" t="s">
        <v>300</v>
      </c>
      <c r="O132" s="623" t="s">
        <v>300</v>
      </c>
      <c r="P132" s="623" t="s">
        <v>300</v>
      </c>
      <c r="Q132" s="623" t="s">
        <v>300</v>
      </c>
      <c r="R132" s="623"/>
      <c r="S132" s="623"/>
      <c r="T132" s="623"/>
      <c r="U132" s="623"/>
      <c r="V132" s="623" t="s">
        <v>300</v>
      </c>
      <c r="W132" s="623" t="s">
        <v>300</v>
      </c>
      <c r="X132" s="623" t="s">
        <v>300</v>
      </c>
      <c r="Y132" s="623" t="s">
        <v>300</v>
      </c>
      <c r="Z132" s="623" t="s">
        <v>300</v>
      </c>
      <c r="AA132" s="623" t="s">
        <v>300</v>
      </c>
      <c r="AB132" s="623" t="s">
        <v>300</v>
      </c>
      <c r="AC132" s="623" t="s">
        <v>300</v>
      </c>
      <c r="AD132" s="295">
        <f>SUMIF('pdc2018'!$G$8:$G$1110,'CE MINISTERIALE'!$B132,'pdc2018'!$Q$8:$Q$1110)</f>
        <v>0</v>
      </c>
      <c r="AE132" s="626">
        <f t="shared" si="3"/>
        <v>0</v>
      </c>
      <c r="AF132" s="626"/>
      <c r="AG132" s="626"/>
      <c r="AH132" s="626"/>
      <c r="AI132" s="626"/>
      <c r="AJ132" s="64" t="s">
        <v>389</v>
      </c>
    </row>
    <row r="133" spans="1:36" s="68" customFormat="1" ht="15" customHeight="1">
      <c r="A133" s="64"/>
      <c r="B133" s="622" t="s">
        <v>301</v>
      </c>
      <c r="C133" s="622"/>
      <c r="D133" s="622"/>
      <c r="E133" s="622"/>
      <c r="F133" s="622"/>
      <c r="G133" s="622"/>
      <c r="H133" s="623" t="s">
        <v>302</v>
      </c>
      <c r="I133" s="623" t="s">
        <v>303</v>
      </c>
      <c r="J133" s="623" t="s">
        <v>303</v>
      </c>
      <c r="K133" s="623" t="s">
        <v>303</v>
      </c>
      <c r="L133" s="623" t="s">
        <v>303</v>
      </c>
      <c r="M133" s="623" t="s">
        <v>303</v>
      </c>
      <c r="N133" s="623" t="s">
        <v>303</v>
      </c>
      <c r="O133" s="623" t="s">
        <v>303</v>
      </c>
      <c r="P133" s="623" t="s">
        <v>303</v>
      </c>
      <c r="Q133" s="623" t="s">
        <v>303</v>
      </c>
      <c r="R133" s="623"/>
      <c r="S133" s="623"/>
      <c r="T133" s="623"/>
      <c r="U133" s="623"/>
      <c r="V133" s="623" t="s">
        <v>303</v>
      </c>
      <c r="W133" s="623" t="s">
        <v>303</v>
      </c>
      <c r="X133" s="623" t="s">
        <v>303</v>
      </c>
      <c r="Y133" s="623" t="s">
        <v>303</v>
      </c>
      <c r="Z133" s="623" t="s">
        <v>303</v>
      </c>
      <c r="AA133" s="623" t="s">
        <v>303</v>
      </c>
      <c r="AB133" s="623" t="s">
        <v>303</v>
      </c>
      <c r="AC133" s="623" t="s">
        <v>303</v>
      </c>
      <c r="AD133" s="296">
        <f>SUM(AD134:AD136)</f>
        <v>5840000</v>
      </c>
      <c r="AE133" s="608">
        <f>SUM(AE134:AI136)</f>
        <v>5840</v>
      </c>
      <c r="AF133" s="608"/>
      <c r="AG133" s="608"/>
      <c r="AH133" s="608"/>
      <c r="AI133" s="608"/>
      <c r="AJ133" s="64" t="s">
        <v>389</v>
      </c>
    </row>
    <row r="134" spans="1:36" s="68" customFormat="1" ht="15" customHeight="1">
      <c r="A134" s="64"/>
      <c r="B134" s="618" t="s">
        <v>304</v>
      </c>
      <c r="C134" s="618"/>
      <c r="D134" s="618"/>
      <c r="E134" s="618"/>
      <c r="F134" s="618"/>
      <c r="G134" s="618"/>
      <c r="H134" s="619" t="s">
        <v>305</v>
      </c>
      <c r="I134" s="619" t="s">
        <v>303</v>
      </c>
      <c r="J134" s="619" t="s">
        <v>303</v>
      </c>
      <c r="K134" s="619" t="s">
        <v>303</v>
      </c>
      <c r="L134" s="619" t="s">
        <v>303</v>
      </c>
      <c r="M134" s="619" t="s">
        <v>303</v>
      </c>
      <c r="N134" s="619" t="s">
        <v>303</v>
      </c>
      <c r="O134" s="619" t="s">
        <v>303</v>
      </c>
      <c r="P134" s="619" t="s">
        <v>303</v>
      </c>
      <c r="Q134" s="619" t="s">
        <v>303</v>
      </c>
      <c r="R134" s="619"/>
      <c r="S134" s="619"/>
      <c r="T134" s="619"/>
      <c r="U134" s="619"/>
      <c r="V134" s="619" t="s">
        <v>303</v>
      </c>
      <c r="W134" s="619" t="s">
        <v>303</v>
      </c>
      <c r="X134" s="619" t="s">
        <v>303</v>
      </c>
      <c r="Y134" s="619" t="s">
        <v>303</v>
      </c>
      <c r="Z134" s="619" t="s">
        <v>303</v>
      </c>
      <c r="AA134" s="619" t="s">
        <v>303</v>
      </c>
      <c r="AB134" s="619" t="s">
        <v>303</v>
      </c>
      <c r="AC134" s="619" t="s">
        <v>303</v>
      </c>
      <c r="AD134" s="295">
        <f>SUMIF('pdc2018'!$G$8:$G$1110,'CE MINISTERIALE'!$B134,'pdc2018'!$Q$8:$Q$1110)</f>
        <v>322000</v>
      </c>
      <c r="AE134" s="615">
        <f>ROUND(AD134/1000,0)</f>
        <v>322</v>
      </c>
      <c r="AF134" s="615"/>
      <c r="AG134" s="615"/>
      <c r="AH134" s="615"/>
      <c r="AI134" s="615"/>
      <c r="AJ134" s="64" t="s">
        <v>389</v>
      </c>
    </row>
    <row r="135" spans="1:36" s="68" customFormat="1" ht="15" customHeight="1">
      <c r="A135" s="64"/>
      <c r="B135" s="618" t="s">
        <v>306</v>
      </c>
      <c r="C135" s="618"/>
      <c r="D135" s="618"/>
      <c r="E135" s="618"/>
      <c r="F135" s="618"/>
      <c r="G135" s="618"/>
      <c r="H135" s="619" t="s">
        <v>307</v>
      </c>
      <c r="I135" s="619" t="s">
        <v>308</v>
      </c>
      <c r="J135" s="619" t="s">
        <v>308</v>
      </c>
      <c r="K135" s="619" t="s">
        <v>308</v>
      </c>
      <c r="L135" s="619" t="s">
        <v>308</v>
      </c>
      <c r="M135" s="619" t="s">
        <v>308</v>
      </c>
      <c r="N135" s="619" t="s">
        <v>308</v>
      </c>
      <c r="O135" s="619" t="s">
        <v>308</v>
      </c>
      <c r="P135" s="619" t="s">
        <v>308</v>
      </c>
      <c r="Q135" s="619" t="s">
        <v>308</v>
      </c>
      <c r="R135" s="619"/>
      <c r="S135" s="619"/>
      <c r="T135" s="619"/>
      <c r="U135" s="619"/>
      <c r="V135" s="619" t="s">
        <v>308</v>
      </c>
      <c r="W135" s="619" t="s">
        <v>308</v>
      </c>
      <c r="X135" s="619" t="s">
        <v>308</v>
      </c>
      <c r="Y135" s="619" t="s">
        <v>308</v>
      </c>
      <c r="Z135" s="619" t="s">
        <v>308</v>
      </c>
      <c r="AA135" s="619" t="s">
        <v>308</v>
      </c>
      <c r="AB135" s="619" t="s">
        <v>308</v>
      </c>
      <c r="AC135" s="619" t="s">
        <v>308</v>
      </c>
      <c r="AD135" s="295">
        <f>SUMIF('pdc2018'!$G$8:$G$1110,'CE MINISTERIALE'!$B135,'pdc2018'!$Q$8:$Q$1110)</f>
        <v>1327000</v>
      </c>
      <c r="AE135" s="615">
        <f>ROUND(AD135/1000,0)</f>
        <v>1327</v>
      </c>
      <c r="AF135" s="615"/>
      <c r="AG135" s="615"/>
      <c r="AH135" s="615"/>
      <c r="AI135" s="615"/>
      <c r="AJ135" s="64" t="s">
        <v>389</v>
      </c>
    </row>
    <row r="136" spans="1:36" s="68" customFormat="1" ht="15" customHeight="1">
      <c r="A136" s="64"/>
      <c r="B136" s="618" t="s">
        <v>309</v>
      </c>
      <c r="C136" s="618"/>
      <c r="D136" s="618"/>
      <c r="E136" s="618"/>
      <c r="F136" s="618"/>
      <c r="G136" s="618"/>
      <c r="H136" s="619" t="s">
        <v>310</v>
      </c>
      <c r="I136" s="619" t="s">
        <v>311</v>
      </c>
      <c r="J136" s="619" t="s">
        <v>311</v>
      </c>
      <c r="K136" s="619" t="s">
        <v>311</v>
      </c>
      <c r="L136" s="619" t="s">
        <v>311</v>
      </c>
      <c r="M136" s="619" t="s">
        <v>311</v>
      </c>
      <c r="N136" s="619" t="s">
        <v>311</v>
      </c>
      <c r="O136" s="619" t="s">
        <v>311</v>
      </c>
      <c r="P136" s="619" t="s">
        <v>311</v>
      </c>
      <c r="Q136" s="619" t="s">
        <v>311</v>
      </c>
      <c r="R136" s="619"/>
      <c r="S136" s="619"/>
      <c r="T136" s="619"/>
      <c r="U136" s="619"/>
      <c r="V136" s="619" t="s">
        <v>311</v>
      </c>
      <c r="W136" s="619" t="s">
        <v>311</v>
      </c>
      <c r="X136" s="619" t="s">
        <v>311</v>
      </c>
      <c r="Y136" s="619" t="s">
        <v>311</v>
      </c>
      <c r="Z136" s="619" t="s">
        <v>311</v>
      </c>
      <c r="AA136" s="619" t="s">
        <v>311</v>
      </c>
      <c r="AB136" s="619" t="s">
        <v>311</v>
      </c>
      <c r="AC136" s="619" t="s">
        <v>311</v>
      </c>
      <c r="AD136" s="295">
        <f>SUMIF('pdc2018'!$G$8:$G$1110,'CE MINISTERIALE'!$B136,'pdc2018'!$Q$8:$Q$1110)</f>
        <v>4191000</v>
      </c>
      <c r="AE136" s="615">
        <f>ROUND(AD136/1000,0)</f>
        <v>4191</v>
      </c>
      <c r="AF136" s="615"/>
      <c r="AG136" s="615"/>
      <c r="AH136" s="615"/>
      <c r="AI136" s="615"/>
      <c r="AJ136" s="64" t="s">
        <v>389</v>
      </c>
    </row>
    <row r="137" spans="1:36" s="68" customFormat="1" ht="15" customHeight="1">
      <c r="A137" s="64"/>
      <c r="B137" s="622" t="s">
        <v>312</v>
      </c>
      <c r="C137" s="622"/>
      <c r="D137" s="622"/>
      <c r="E137" s="622"/>
      <c r="F137" s="622"/>
      <c r="G137" s="622"/>
      <c r="H137" s="623" t="s">
        <v>313</v>
      </c>
      <c r="I137" s="623" t="s">
        <v>313</v>
      </c>
      <c r="J137" s="623" t="s">
        <v>313</v>
      </c>
      <c r="K137" s="623" t="s">
        <v>313</v>
      </c>
      <c r="L137" s="623" t="s">
        <v>313</v>
      </c>
      <c r="M137" s="623" t="s">
        <v>313</v>
      </c>
      <c r="N137" s="623" t="s">
        <v>313</v>
      </c>
      <c r="O137" s="623" t="s">
        <v>313</v>
      </c>
      <c r="P137" s="623" t="s">
        <v>313</v>
      </c>
      <c r="Q137" s="623" t="s">
        <v>313</v>
      </c>
      <c r="R137" s="623"/>
      <c r="S137" s="623"/>
      <c r="T137" s="623"/>
      <c r="U137" s="623"/>
      <c r="V137" s="623" t="s">
        <v>313</v>
      </c>
      <c r="W137" s="623" t="s">
        <v>313</v>
      </c>
      <c r="X137" s="623" t="s">
        <v>313</v>
      </c>
      <c r="Y137" s="623" t="s">
        <v>313</v>
      </c>
      <c r="Z137" s="623" t="s">
        <v>313</v>
      </c>
      <c r="AA137" s="623" t="s">
        <v>313</v>
      </c>
      <c r="AB137" s="623" t="s">
        <v>313</v>
      </c>
      <c r="AC137" s="623" t="s">
        <v>313</v>
      </c>
      <c r="AD137" s="296">
        <f>AD28+AD51+AD54+AD59+AD102+AD121+AD125+AD132+AD133</f>
        <v>1338920176</v>
      </c>
      <c r="AE137" s="611">
        <f>AE28+AE51+AE54+AE59+AE102+AE121+AE125+AE132+AE133</f>
        <v>1338920</v>
      </c>
      <c r="AF137" s="611"/>
      <c r="AG137" s="611"/>
      <c r="AH137" s="611"/>
      <c r="AI137" s="611"/>
      <c r="AJ137" s="64" t="s">
        <v>389</v>
      </c>
    </row>
    <row r="138" spans="1:36" s="68" customFormat="1" ht="15" customHeight="1">
      <c r="A138" s="64"/>
      <c r="B138" s="622"/>
      <c r="C138" s="622"/>
      <c r="D138" s="622"/>
      <c r="E138" s="622"/>
      <c r="F138" s="622"/>
      <c r="G138" s="622"/>
      <c r="H138" s="627" t="s">
        <v>314</v>
      </c>
      <c r="I138" s="627" t="s">
        <v>314</v>
      </c>
      <c r="J138" s="627" t="s">
        <v>314</v>
      </c>
      <c r="K138" s="627" t="s">
        <v>314</v>
      </c>
      <c r="L138" s="627" t="s">
        <v>314</v>
      </c>
      <c r="M138" s="627" t="s">
        <v>314</v>
      </c>
      <c r="N138" s="627" t="s">
        <v>314</v>
      </c>
      <c r="O138" s="627" t="s">
        <v>314</v>
      </c>
      <c r="P138" s="627" t="s">
        <v>314</v>
      </c>
      <c r="Q138" s="627" t="s">
        <v>314</v>
      </c>
      <c r="R138" s="627"/>
      <c r="S138" s="627"/>
      <c r="T138" s="627"/>
      <c r="U138" s="627"/>
      <c r="V138" s="627" t="s">
        <v>314</v>
      </c>
      <c r="W138" s="627" t="s">
        <v>314</v>
      </c>
      <c r="X138" s="627" t="s">
        <v>314</v>
      </c>
      <c r="Y138" s="627" t="s">
        <v>314</v>
      </c>
      <c r="Z138" s="627" t="s">
        <v>314</v>
      </c>
      <c r="AA138" s="627" t="s">
        <v>314</v>
      </c>
      <c r="AB138" s="627" t="s">
        <v>314</v>
      </c>
      <c r="AC138" s="627" t="s">
        <v>314</v>
      </c>
      <c r="AD138" s="295">
        <f>SUMIF('pdc2018'!$G$8:$G$1110,'CE MINISTERIALE'!$B138,'pdc2018'!$Q$8:$Q$1110)</f>
        <v>0</v>
      </c>
      <c r="AE138" s="615">
        <f>ROUND(AD138/1000,0)</f>
        <v>0</v>
      </c>
      <c r="AF138" s="615"/>
      <c r="AG138" s="615"/>
      <c r="AH138" s="615"/>
      <c r="AI138" s="615"/>
      <c r="AJ138" s="64" t="s">
        <v>389</v>
      </c>
    </row>
    <row r="139" spans="1:36" s="68" customFormat="1" ht="15" customHeight="1">
      <c r="A139" s="64"/>
      <c r="B139" s="622" t="s">
        <v>315</v>
      </c>
      <c r="C139" s="622"/>
      <c r="D139" s="622"/>
      <c r="E139" s="622"/>
      <c r="F139" s="622"/>
      <c r="G139" s="622"/>
      <c r="H139" s="623" t="s">
        <v>316</v>
      </c>
      <c r="I139" s="623" t="s">
        <v>316</v>
      </c>
      <c r="J139" s="623" t="s">
        <v>316</v>
      </c>
      <c r="K139" s="623" t="s">
        <v>316</v>
      </c>
      <c r="L139" s="623" t="s">
        <v>316</v>
      </c>
      <c r="M139" s="623" t="s">
        <v>316</v>
      </c>
      <c r="N139" s="623" t="s">
        <v>316</v>
      </c>
      <c r="O139" s="623" t="s">
        <v>316</v>
      </c>
      <c r="P139" s="623" t="s">
        <v>316</v>
      </c>
      <c r="Q139" s="623" t="s">
        <v>316</v>
      </c>
      <c r="R139" s="623"/>
      <c r="S139" s="623"/>
      <c r="T139" s="623"/>
      <c r="U139" s="623"/>
      <c r="V139" s="623" t="s">
        <v>316</v>
      </c>
      <c r="W139" s="623" t="s">
        <v>316</v>
      </c>
      <c r="X139" s="623" t="s">
        <v>316</v>
      </c>
      <c r="Y139" s="623" t="s">
        <v>316</v>
      </c>
      <c r="Z139" s="623" t="s">
        <v>316</v>
      </c>
      <c r="AA139" s="623" t="s">
        <v>316</v>
      </c>
      <c r="AB139" s="623" t="s">
        <v>316</v>
      </c>
      <c r="AC139" s="623" t="s">
        <v>316</v>
      </c>
      <c r="AD139" s="296">
        <f>AD140+AD159</f>
        <v>201627726</v>
      </c>
      <c r="AE139" s="611">
        <f>AE140+AE159</f>
        <v>201628</v>
      </c>
      <c r="AF139" s="611"/>
      <c r="AG139" s="611"/>
      <c r="AH139" s="611"/>
      <c r="AI139" s="611"/>
      <c r="AJ139" s="64" t="s">
        <v>389</v>
      </c>
    </row>
    <row r="140" spans="1:36" s="68" customFormat="1" ht="15" customHeight="1">
      <c r="A140" s="64"/>
      <c r="B140" s="618" t="s">
        <v>317</v>
      </c>
      <c r="C140" s="618"/>
      <c r="D140" s="618"/>
      <c r="E140" s="618"/>
      <c r="F140" s="618"/>
      <c r="G140" s="618"/>
      <c r="H140" s="619" t="s">
        <v>1353</v>
      </c>
      <c r="I140" s="619" t="s">
        <v>1353</v>
      </c>
      <c r="J140" s="619" t="s">
        <v>1353</v>
      </c>
      <c r="K140" s="619" t="s">
        <v>1353</v>
      </c>
      <c r="L140" s="619" t="s">
        <v>1353</v>
      </c>
      <c r="M140" s="619" t="s">
        <v>1353</v>
      </c>
      <c r="N140" s="619" t="s">
        <v>1353</v>
      </c>
      <c r="O140" s="619" t="s">
        <v>1353</v>
      </c>
      <c r="P140" s="619" t="s">
        <v>1353</v>
      </c>
      <c r="Q140" s="619" t="s">
        <v>1353</v>
      </c>
      <c r="R140" s="619"/>
      <c r="S140" s="619"/>
      <c r="T140" s="619"/>
      <c r="U140" s="619"/>
      <c r="V140" s="619" t="s">
        <v>1353</v>
      </c>
      <c r="W140" s="619" t="s">
        <v>1353</v>
      </c>
      <c r="X140" s="619" t="s">
        <v>1353</v>
      </c>
      <c r="Y140" s="619" t="s">
        <v>1353</v>
      </c>
      <c r="Z140" s="619" t="s">
        <v>1353</v>
      </c>
      <c r="AA140" s="619" t="s">
        <v>1353</v>
      </c>
      <c r="AB140" s="619" t="s">
        <v>1353</v>
      </c>
      <c r="AC140" s="619" t="s">
        <v>1353</v>
      </c>
      <c r="AD140" s="296">
        <f>AD141+AD145+AD149+SUM(AD153:AD158)</f>
        <v>182784726</v>
      </c>
      <c r="AE140" s="608">
        <f>AE141+AE145+AE149+SUM(AE153:AE158)</f>
        <v>182785</v>
      </c>
      <c r="AF140" s="608"/>
      <c r="AG140" s="608"/>
      <c r="AH140" s="608"/>
      <c r="AI140" s="608"/>
      <c r="AJ140" s="64" t="s">
        <v>389</v>
      </c>
    </row>
    <row r="141" spans="1:36" s="68" customFormat="1" ht="15" customHeight="1">
      <c r="A141" s="64"/>
      <c r="B141" s="620" t="s">
        <v>1354</v>
      </c>
      <c r="C141" s="620"/>
      <c r="D141" s="620"/>
      <c r="E141" s="620"/>
      <c r="F141" s="620"/>
      <c r="G141" s="620"/>
      <c r="H141" s="621" t="s">
        <v>1355</v>
      </c>
      <c r="I141" s="621" t="s">
        <v>1355</v>
      </c>
      <c r="J141" s="621" t="s">
        <v>1355</v>
      </c>
      <c r="K141" s="621" t="s">
        <v>1355</v>
      </c>
      <c r="L141" s="621" t="s">
        <v>1355</v>
      </c>
      <c r="M141" s="621" t="s">
        <v>1355</v>
      </c>
      <c r="N141" s="621" t="s">
        <v>1355</v>
      </c>
      <c r="O141" s="621" t="s">
        <v>1355</v>
      </c>
      <c r="P141" s="621" t="s">
        <v>1355</v>
      </c>
      <c r="Q141" s="621" t="s">
        <v>1355</v>
      </c>
      <c r="R141" s="621"/>
      <c r="S141" s="621"/>
      <c r="T141" s="621"/>
      <c r="U141" s="621"/>
      <c r="V141" s="621" t="s">
        <v>1355</v>
      </c>
      <c r="W141" s="621" t="s">
        <v>1355</v>
      </c>
      <c r="X141" s="621" t="s">
        <v>1355</v>
      </c>
      <c r="Y141" s="621" t="s">
        <v>1355</v>
      </c>
      <c r="Z141" s="621" t="s">
        <v>1355</v>
      </c>
      <c r="AA141" s="621" t="s">
        <v>1355</v>
      </c>
      <c r="AB141" s="621" t="s">
        <v>1355</v>
      </c>
      <c r="AC141" s="621" t="s">
        <v>1355</v>
      </c>
      <c r="AD141" s="296">
        <f>SUM(AD142:AD144)</f>
        <v>100747226</v>
      </c>
      <c r="AE141" s="608">
        <f>SUM(AE142:AI144)</f>
        <v>100747</v>
      </c>
      <c r="AF141" s="608"/>
      <c r="AG141" s="608"/>
      <c r="AH141" s="608"/>
      <c r="AI141" s="608"/>
      <c r="AJ141" s="64" t="s">
        <v>389</v>
      </c>
    </row>
    <row r="142" spans="1:36" s="68" customFormat="1" ht="15" customHeight="1">
      <c r="A142" s="64"/>
      <c r="B142" s="624" t="s">
        <v>1356</v>
      </c>
      <c r="C142" s="624"/>
      <c r="D142" s="624"/>
      <c r="E142" s="624"/>
      <c r="F142" s="624"/>
      <c r="G142" s="624"/>
      <c r="H142" s="625" t="s">
        <v>1357</v>
      </c>
      <c r="I142" s="625" t="s">
        <v>1358</v>
      </c>
      <c r="J142" s="625" t="s">
        <v>1358</v>
      </c>
      <c r="K142" s="625" t="s">
        <v>1358</v>
      </c>
      <c r="L142" s="625" t="s">
        <v>1358</v>
      </c>
      <c r="M142" s="625" t="s">
        <v>1358</v>
      </c>
      <c r="N142" s="625" t="s">
        <v>1358</v>
      </c>
      <c r="O142" s="625" t="s">
        <v>1358</v>
      </c>
      <c r="P142" s="625" t="s">
        <v>1358</v>
      </c>
      <c r="Q142" s="625" t="s">
        <v>1358</v>
      </c>
      <c r="R142" s="625"/>
      <c r="S142" s="625"/>
      <c r="T142" s="625"/>
      <c r="U142" s="625"/>
      <c r="V142" s="625" t="s">
        <v>1358</v>
      </c>
      <c r="W142" s="625" t="s">
        <v>1358</v>
      </c>
      <c r="X142" s="625" t="s">
        <v>1358</v>
      </c>
      <c r="Y142" s="625" t="s">
        <v>1358</v>
      </c>
      <c r="Z142" s="625" t="s">
        <v>1358</v>
      </c>
      <c r="AA142" s="625" t="s">
        <v>1358</v>
      </c>
      <c r="AB142" s="625" t="s">
        <v>1358</v>
      </c>
      <c r="AC142" s="625" t="s">
        <v>1358</v>
      </c>
      <c r="AD142" s="295">
        <f>SUMIF('pdc2018'!$G$8:$G$1110,'CE MINISTERIALE'!$B142,'pdc2018'!$Q$8:$Q$1110)</f>
        <v>99078226</v>
      </c>
      <c r="AE142" s="615">
        <f>ROUND(AD142/1000,0)</f>
        <v>99078</v>
      </c>
      <c r="AF142" s="615"/>
      <c r="AG142" s="615"/>
      <c r="AH142" s="615"/>
      <c r="AI142" s="615"/>
      <c r="AJ142" s="64" t="s">
        <v>389</v>
      </c>
    </row>
    <row r="143" spans="1:36" s="68" customFormat="1" ht="15" customHeight="1">
      <c r="A143" s="64"/>
      <c r="B143" s="624" t="s">
        <v>1359</v>
      </c>
      <c r="C143" s="624"/>
      <c r="D143" s="624"/>
      <c r="E143" s="624"/>
      <c r="F143" s="624"/>
      <c r="G143" s="624"/>
      <c r="H143" s="625" t="s">
        <v>1360</v>
      </c>
      <c r="I143" s="625" t="s">
        <v>1358</v>
      </c>
      <c r="J143" s="625" t="s">
        <v>1358</v>
      </c>
      <c r="K143" s="625" t="s">
        <v>1358</v>
      </c>
      <c r="L143" s="625" t="s">
        <v>1358</v>
      </c>
      <c r="M143" s="625" t="s">
        <v>1358</v>
      </c>
      <c r="N143" s="625" t="s">
        <v>1358</v>
      </c>
      <c r="O143" s="625" t="s">
        <v>1358</v>
      </c>
      <c r="P143" s="625" t="s">
        <v>1358</v>
      </c>
      <c r="Q143" s="625" t="s">
        <v>1358</v>
      </c>
      <c r="R143" s="625"/>
      <c r="S143" s="625"/>
      <c r="T143" s="625"/>
      <c r="U143" s="625"/>
      <c r="V143" s="625" t="s">
        <v>1358</v>
      </c>
      <c r="W143" s="625" t="s">
        <v>1358</v>
      </c>
      <c r="X143" s="625" t="s">
        <v>1358</v>
      </c>
      <c r="Y143" s="625" t="s">
        <v>1358</v>
      </c>
      <c r="Z143" s="625" t="s">
        <v>1358</v>
      </c>
      <c r="AA143" s="625" t="s">
        <v>1358</v>
      </c>
      <c r="AB143" s="625" t="s">
        <v>1358</v>
      </c>
      <c r="AC143" s="625" t="s">
        <v>1358</v>
      </c>
      <c r="AD143" s="295">
        <f>SUMIF('pdc2018'!$G$8:$G$1110,'CE MINISTERIALE'!$B143,'pdc2018'!$Q$8:$Q$1110)</f>
        <v>1669000</v>
      </c>
      <c r="AE143" s="615">
        <f>ROUND(AD143/1000,0)</f>
        <v>1669</v>
      </c>
      <c r="AF143" s="615"/>
      <c r="AG143" s="615"/>
      <c r="AH143" s="615"/>
      <c r="AI143" s="615"/>
      <c r="AJ143" s="64" t="s">
        <v>389</v>
      </c>
    </row>
    <row r="144" spans="1:36" s="68" customFormat="1" ht="15" customHeight="1">
      <c r="A144" s="64"/>
      <c r="B144" s="624" t="s">
        <v>1361</v>
      </c>
      <c r="C144" s="624"/>
      <c r="D144" s="624"/>
      <c r="E144" s="624"/>
      <c r="F144" s="624"/>
      <c r="G144" s="624"/>
      <c r="H144" s="625" t="s">
        <v>1362</v>
      </c>
      <c r="I144" s="625" t="s">
        <v>1358</v>
      </c>
      <c r="J144" s="625" t="s">
        <v>1358</v>
      </c>
      <c r="K144" s="625" t="s">
        <v>1358</v>
      </c>
      <c r="L144" s="625" t="s">
        <v>1358</v>
      </c>
      <c r="M144" s="625" t="s">
        <v>1358</v>
      </c>
      <c r="N144" s="625" t="s">
        <v>1358</v>
      </c>
      <c r="O144" s="625" t="s">
        <v>1358</v>
      </c>
      <c r="P144" s="625" t="s">
        <v>1358</v>
      </c>
      <c r="Q144" s="625" t="s">
        <v>1358</v>
      </c>
      <c r="R144" s="625"/>
      <c r="S144" s="625"/>
      <c r="T144" s="625"/>
      <c r="U144" s="625"/>
      <c r="V144" s="625" t="s">
        <v>1358</v>
      </c>
      <c r="W144" s="625" t="s">
        <v>1358</v>
      </c>
      <c r="X144" s="625" t="s">
        <v>1358</v>
      </c>
      <c r="Y144" s="625" t="s">
        <v>1358</v>
      </c>
      <c r="Z144" s="625" t="s">
        <v>1358</v>
      </c>
      <c r="AA144" s="625" t="s">
        <v>1358</v>
      </c>
      <c r="AB144" s="625" t="s">
        <v>1358</v>
      </c>
      <c r="AC144" s="625" t="s">
        <v>1358</v>
      </c>
      <c r="AD144" s="295">
        <f>SUMIF('pdc2018'!$G$8:$G$1110,'CE MINISTERIALE'!$B144,'pdc2018'!$Q$8:$Q$1110)</f>
        <v>0</v>
      </c>
      <c r="AE144" s="615">
        <f t="shared" ref="AE144:AE150" si="4">ROUND(AD144/1000,0)</f>
        <v>0</v>
      </c>
      <c r="AF144" s="615"/>
      <c r="AG144" s="615"/>
      <c r="AH144" s="615"/>
      <c r="AI144" s="615"/>
      <c r="AJ144" s="64" t="s">
        <v>389</v>
      </c>
    </row>
    <row r="145" spans="1:36" s="68" customFormat="1" ht="15" customHeight="1">
      <c r="A145" s="64"/>
      <c r="B145" s="620" t="s">
        <v>1363</v>
      </c>
      <c r="C145" s="620"/>
      <c r="D145" s="620"/>
      <c r="E145" s="620"/>
      <c r="F145" s="620"/>
      <c r="G145" s="620"/>
      <c r="H145" s="621" t="s">
        <v>1364</v>
      </c>
      <c r="I145" s="621" t="s">
        <v>1365</v>
      </c>
      <c r="J145" s="621" t="s">
        <v>1365</v>
      </c>
      <c r="K145" s="621" t="s">
        <v>1365</v>
      </c>
      <c r="L145" s="621" t="s">
        <v>1365</v>
      </c>
      <c r="M145" s="621" t="s">
        <v>1365</v>
      </c>
      <c r="N145" s="621" t="s">
        <v>1365</v>
      </c>
      <c r="O145" s="621" t="s">
        <v>1365</v>
      </c>
      <c r="P145" s="621" t="s">
        <v>1365</v>
      </c>
      <c r="Q145" s="621" t="s">
        <v>1365</v>
      </c>
      <c r="R145" s="621"/>
      <c r="S145" s="621"/>
      <c r="T145" s="621"/>
      <c r="U145" s="621"/>
      <c r="V145" s="621" t="s">
        <v>1365</v>
      </c>
      <c r="W145" s="621" t="s">
        <v>1365</v>
      </c>
      <c r="X145" s="621" t="s">
        <v>1365</v>
      </c>
      <c r="Y145" s="621" t="s">
        <v>1365</v>
      </c>
      <c r="Z145" s="621" t="s">
        <v>1365</v>
      </c>
      <c r="AA145" s="621" t="s">
        <v>1365</v>
      </c>
      <c r="AB145" s="621" t="s">
        <v>1365</v>
      </c>
      <c r="AC145" s="621" t="s">
        <v>1365</v>
      </c>
      <c r="AD145" s="298">
        <f>SUM(AD146:AD148)</f>
        <v>1000</v>
      </c>
      <c r="AE145" s="626">
        <f>SUM(AE146:AE148)</f>
        <v>1</v>
      </c>
      <c r="AF145" s="626"/>
      <c r="AG145" s="626"/>
      <c r="AH145" s="626"/>
      <c r="AI145" s="626"/>
      <c r="AJ145" s="64" t="s">
        <v>389</v>
      </c>
    </row>
    <row r="146" spans="1:36" s="68" customFormat="1" ht="15" customHeight="1">
      <c r="A146" s="64" t="s">
        <v>413</v>
      </c>
      <c r="B146" s="624" t="s">
        <v>1366</v>
      </c>
      <c r="C146" s="624"/>
      <c r="D146" s="624"/>
      <c r="E146" s="624"/>
      <c r="F146" s="624"/>
      <c r="G146" s="624"/>
      <c r="H146" s="625" t="s">
        <v>1367</v>
      </c>
      <c r="I146" s="625" t="s">
        <v>1368</v>
      </c>
      <c r="J146" s="625" t="s">
        <v>1368</v>
      </c>
      <c r="K146" s="625" t="s">
        <v>1368</v>
      </c>
      <c r="L146" s="625" t="s">
        <v>1368</v>
      </c>
      <c r="M146" s="625" t="s">
        <v>1368</v>
      </c>
      <c r="N146" s="625" t="s">
        <v>1368</v>
      </c>
      <c r="O146" s="625" t="s">
        <v>1368</v>
      </c>
      <c r="P146" s="625" t="s">
        <v>1368</v>
      </c>
      <c r="Q146" s="625" t="s">
        <v>1368</v>
      </c>
      <c r="R146" s="625"/>
      <c r="S146" s="625"/>
      <c r="T146" s="625"/>
      <c r="U146" s="625"/>
      <c r="V146" s="625" t="s">
        <v>1368</v>
      </c>
      <c r="W146" s="625" t="s">
        <v>1368</v>
      </c>
      <c r="X146" s="625" t="s">
        <v>1368</v>
      </c>
      <c r="Y146" s="625" t="s">
        <v>1368</v>
      </c>
      <c r="Z146" s="625" t="s">
        <v>1368</v>
      </c>
      <c r="AA146" s="625" t="s">
        <v>1368</v>
      </c>
      <c r="AB146" s="625" t="s">
        <v>1368</v>
      </c>
      <c r="AC146" s="625" t="s">
        <v>1368</v>
      </c>
      <c r="AD146" s="295">
        <f>SUMIF('pdc2018'!$G$8:$G$1110,'CE MINISTERIALE'!$B146,'pdc2018'!$Q$8:$Q$1110)</f>
        <v>0</v>
      </c>
      <c r="AE146" s="615">
        <f t="shared" si="4"/>
        <v>0</v>
      </c>
      <c r="AF146" s="615"/>
      <c r="AG146" s="615"/>
      <c r="AH146" s="615"/>
      <c r="AI146" s="615"/>
      <c r="AJ146" s="64" t="s">
        <v>389</v>
      </c>
    </row>
    <row r="147" spans="1:36" s="68" customFormat="1" ht="15" customHeight="1">
      <c r="A147" s="64" t="s">
        <v>1954</v>
      </c>
      <c r="B147" s="624" t="s">
        <v>1370</v>
      </c>
      <c r="C147" s="624"/>
      <c r="D147" s="624"/>
      <c r="E147" s="624"/>
      <c r="F147" s="624"/>
      <c r="G147" s="624"/>
      <c r="H147" s="625" t="s">
        <v>1371</v>
      </c>
      <c r="I147" s="625"/>
      <c r="J147" s="625"/>
      <c r="K147" s="625"/>
      <c r="L147" s="625"/>
      <c r="M147" s="625"/>
      <c r="N147" s="625"/>
      <c r="O147" s="625"/>
      <c r="P147" s="625"/>
      <c r="Q147" s="625"/>
      <c r="R147" s="625"/>
      <c r="S147" s="625"/>
      <c r="T147" s="625"/>
      <c r="U147" s="625"/>
      <c r="V147" s="625"/>
      <c r="W147" s="625"/>
      <c r="X147" s="625"/>
      <c r="Y147" s="625"/>
      <c r="Z147" s="625"/>
      <c r="AA147" s="625"/>
      <c r="AB147" s="625"/>
      <c r="AC147" s="625"/>
      <c r="AD147" s="295">
        <f>SUMIF('pdc2018'!$G$8:$G$1110,'CE MINISTERIALE'!$B147,'pdc2018'!$Q$8:$Q$1110)</f>
        <v>1000</v>
      </c>
      <c r="AE147" s="615">
        <f t="shared" si="4"/>
        <v>1</v>
      </c>
      <c r="AF147" s="615"/>
      <c r="AG147" s="615"/>
      <c r="AH147" s="615"/>
      <c r="AI147" s="615"/>
      <c r="AJ147" s="64" t="s">
        <v>389</v>
      </c>
    </row>
    <row r="148" spans="1:36" s="68" customFormat="1" ht="15" customHeight="1">
      <c r="A148" s="64"/>
      <c r="B148" s="624" t="s">
        <v>1372</v>
      </c>
      <c r="C148" s="624"/>
      <c r="D148" s="624"/>
      <c r="E148" s="624"/>
      <c r="F148" s="624"/>
      <c r="G148" s="624"/>
      <c r="H148" s="625" t="s">
        <v>1373</v>
      </c>
      <c r="I148" s="625"/>
      <c r="J148" s="625"/>
      <c r="K148" s="625"/>
      <c r="L148" s="625"/>
      <c r="M148" s="625"/>
      <c r="N148" s="625"/>
      <c r="O148" s="625"/>
      <c r="P148" s="625"/>
      <c r="Q148" s="625"/>
      <c r="R148" s="625"/>
      <c r="S148" s="625"/>
      <c r="T148" s="625"/>
      <c r="U148" s="625"/>
      <c r="V148" s="625"/>
      <c r="W148" s="625"/>
      <c r="X148" s="625"/>
      <c r="Y148" s="625"/>
      <c r="Z148" s="625"/>
      <c r="AA148" s="625"/>
      <c r="AB148" s="625"/>
      <c r="AC148" s="625"/>
      <c r="AD148" s="295">
        <f>SUMIF('pdc2018'!$G$8:$G$1110,'CE MINISTERIALE'!$B148,'pdc2018'!$Q$8:$Q$1110)</f>
        <v>0</v>
      </c>
      <c r="AE148" s="615">
        <f t="shared" si="4"/>
        <v>0</v>
      </c>
      <c r="AF148" s="615"/>
      <c r="AG148" s="615"/>
      <c r="AH148" s="615"/>
      <c r="AI148" s="615"/>
      <c r="AJ148" s="64" t="s">
        <v>389</v>
      </c>
    </row>
    <row r="149" spans="1:36" s="68" customFormat="1" ht="15" customHeight="1">
      <c r="A149" s="64"/>
      <c r="B149" s="620" t="s">
        <v>1374</v>
      </c>
      <c r="C149" s="620"/>
      <c r="D149" s="620"/>
      <c r="E149" s="620"/>
      <c r="F149" s="620"/>
      <c r="G149" s="620"/>
      <c r="H149" s="621" t="s">
        <v>1375</v>
      </c>
      <c r="I149" s="621"/>
      <c r="J149" s="621"/>
      <c r="K149" s="621"/>
      <c r="L149" s="621"/>
      <c r="M149" s="621"/>
      <c r="N149" s="621"/>
      <c r="O149" s="621"/>
      <c r="P149" s="621"/>
      <c r="Q149" s="621"/>
      <c r="R149" s="621"/>
      <c r="S149" s="621"/>
      <c r="T149" s="621"/>
      <c r="U149" s="621"/>
      <c r="V149" s="621"/>
      <c r="W149" s="621"/>
      <c r="X149" s="621"/>
      <c r="Y149" s="621"/>
      <c r="Z149" s="621"/>
      <c r="AA149" s="621"/>
      <c r="AB149" s="621"/>
      <c r="AC149" s="621"/>
      <c r="AD149" s="298">
        <f>SUM(AD150:AD152)</f>
        <v>70165000</v>
      </c>
      <c r="AE149" s="626">
        <f>SUM(AE150:AE152)</f>
        <v>70165</v>
      </c>
      <c r="AF149" s="626"/>
      <c r="AG149" s="626"/>
      <c r="AH149" s="626"/>
      <c r="AI149" s="626"/>
      <c r="AJ149" s="64" t="s">
        <v>389</v>
      </c>
    </row>
    <row r="150" spans="1:36" s="68" customFormat="1" ht="18" customHeight="1">
      <c r="A150" s="64"/>
      <c r="B150" s="624" t="s">
        <v>1376</v>
      </c>
      <c r="C150" s="624"/>
      <c r="D150" s="624"/>
      <c r="E150" s="624"/>
      <c r="F150" s="624"/>
      <c r="G150" s="624"/>
      <c r="H150" s="625" t="s">
        <v>1377</v>
      </c>
      <c r="I150" s="625" t="s">
        <v>1368</v>
      </c>
      <c r="J150" s="625" t="s">
        <v>1368</v>
      </c>
      <c r="K150" s="625" t="s">
        <v>1368</v>
      </c>
      <c r="L150" s="625" t="s">
        <v>1368</v>
      </c>
      <c r="M150" s="625" t="s">
        <v>1368</v>
      </c>
      <c r="N150" s="625" t="s">
        <v>1368</v>
      </c>
      <c r="O150" s="625" t="s">
        <v>1368</v>
      </c>
      <c r="P150" s="625" t="s">
        <v>1368</v>
      </c>
      <c r="Q150" s="625" t="s">
        <v>1368</v>
      </c>
      <c r="R150" s="625"/>
      <c r="S150" s="625"/>
      <c r="T150" s="625"/>
      <c r="U150" s="625"/>
      <c r="V150" s="625" t="s">
        <v>1368</v>
      </c>
      <c r="W150" s="625" t="s">
        <v>1368</v>
      </c>
      <c r="X150" s="625" t="s">
        <v>1368</v>
      </c>
      <c r="Y150" s="625" t="s">
        <v>1368</v>
      </c>
      <c r="Z150" s="625" t="s">
        <v>1368</v>
      </c>
      <c r="AA150" s="625" t="s">
        <v>1368</v>
      </c>
      <c r="AB150" s="625" t="s">
        <v>1368</v>
      </c>
      <c r="AC150" s="625" t="s">
        <v>1368</v>
      </c>
      <c r="AD150" s="295">
        <f>SUMIF('pdc2018'!$G$8:$G$1110,'CE MINISTERIALE'!$B150,'pdc2018'!$Q$8:$Q$1110)</f>
        <v>51330000</v>
      </c>
      <c r="AE150" s="615">
        <f t="shared" si="4"/>
        <v>51330</v>
      </c>
      <c r="AF150" s="615"/>
      <c r="AG150" s="615"/>
      <c r="AH150" s="615"/>
      <c r="AI150" s="615"/>
      <c r="AJ150" s="64" t="s">
        <v>389</v>
      </c>
    </row>
    <row r="151" spans="1:36" s="68" customFormat="1" ht="18" customHeight="1">
      <c r="A151" s="64"/>
      <c r="B151" s="624" t="s">
        <v>1378</v>
      </c>
      <c r="C151" s="624"/>
      <c r="D151" s="624"/>
      <c r="E151" s="624"/>
      <c r="F151" s="624"/>
      <c r="G151" s="624"/>
      <c r="H151" s="625" t="s">
        <v>1379</v>
      </c>
      <c r="I151" s="625" t="s">
        <v>1368</v>
      </c>
      <c r="J151" s="625" t="s">
        <v>1368</v>
      </c>
      <c r="K151" s="625" t="s">
        <v>1368</v>
      </c>
      <c r="L151" s="625" t="s">
        <v>1368</v>
      </c>
      <c r="M151" s="625" t="s">
        <v>1368</v>
      </c>
      <c r="N151" s="625" t="s">
        <v>1368</v>
      </c>
      <c r="O151" s="625" t="s">
        <v>1368</v>
      </c>
      <c r="P151" s="625" t="s">
        <v>1368</v>
      </c>
      <c r="Q151" s="625" t="s">
        <v>1368</v>
      </c>
      <c r="R151" s="625"/>
      <c r="S151" s="625"/>
      <c r="T151" s="625"/>
      <c r="U151" s="625"/>
      <c r="V151" s="625" t="s">
        <v>1368</v>
      </c>
      <c r="W151" s="625" t="s">
        <v>1368</v>
      </c>
      <c r="X151" s="625" t="s">
        <v>1368</v>
      </c>
      <c r="Y151" s="625" t="s">
        <v>1368</v>
      </c>
      <c r="Z151" s="625" t="s">
        <v>1368</v>
      </c>
      <c r="AA151" s="625" t="s">
        <v>1368</v>
      </c>
      <c r="AB151" s="625" t="s">
        <v>1368</v>
      </c>
      <c r="AC151" s="625" t="s">
        <v>1368</v>
      </c>
      <c r="AD151" s="295">
        <f>SUMIF('pdc2018'!$G$8:$G$1110,'CE MINISTERIALE'!$B151,'pdc2018'!$Q$8:$Q$1110)</f>
        <v>2845000</v>
      </c>
      <c r="AE151" s="615">
        <f t="shared" ref="AE151:AE157" si="5">ROUND(AD151/1000,0)</f>
        <v>2845</v>
      </c>
      <c r="AF151" s="615"/>
      <c r="AG151" s="615"/>
      <c r="AH151" s="615"/>
      <c r="AI151" s="615"/>
      <c r="AJ151" s="64" t="s">
        <v>389</v>
      </c>
    </row>
    <row r="152" spans="1:36" s="68" customFormat="1" ht="18" customHeight="1">
      <c r="A152" s="64"/>
      <c r="B152" s="624" t="s">
        <v>1380</v>
      </c>
      <c r="C152" s="624"/>
      <c r="D152" s="624"/>
      <c r="E152" s="624"/>
      <c r="F152" s="624"/>
      <c r="G152" s="624"/>
      <c r="H152" s="625" t="s">
        <v>1381</v>
      </c>
      <c r="I152" s="625" t="s">
        <v>1382</v>
      </c>
      <c r="J152" s="625" t="s">
        <v>1382</v>
      </c>
      <c r="K152" s="625" t="s">
        <v>1382</v>
      </c>
      <c r="L152" s="625" t="s">
        <v>1382</v>
      </c>
      <c r="M152" s="625" t="s">
        <v>1382</v>
      </c>
      <c r="N152" s="625" t="s">
        <v>1382</v>
      </c>
      <c r="O152" s="625" t="s">
        <v>1382</v>
      </c>
      <c r="P152" s="625" t="s">
        <v>1382</v>
      </c>
      <c r="Q152" s="625" t="s">
        <v>1382</v>
      </c>
      <c r="R152" s="625"/>
      <c r="S152" s="625"/>
      <c r="T152" s="625"/>
      <c r="U152" s="625"/>
      <c r="V152" s="625" t="s">
        <v>1382</v>
      </c>
      <c r="W152" s="625" t="s">
        <v>1382</v>
      </c>
      <c r="X152" s="625" t="s">
        <v>1382</v>
      </c>
      <c r="Y152" s="625" t="s">
        <v>1382</v>
      </c>
      <c r="Z152" s="625" t="s">
        <v>1382</v>
      </c>
      <c r="AA152" s="625" t="s">
        <v>1382</v>
      </c>
      <c r="AB152" s="625" t="s">
        <v>1382</v>
      </c>
      <c r="AC152" s="625" t="s">
        <v>1382</v>
      </c>
      <c r="AD152" s="295">
        <f>SUMIF('pdc2018'!$G$8:$G$1110,'CE MINISTERIALE'!$B152,'pdc2018'!$Q$8:$Q$1110)</f>
        <v>15990000</v>
      </c>
      <c r="AE152" s="615">
        <f t="shared" si="5"/>
        <v>15990</v>
      </c>
      <c r="AF152" s="615"/>
      <c r="AG152" s="615"/>
      <c r="AH152" s="615"/>
      <c r="AI152" s="615"/>
      <c r="AJ152" s="64" t="s">
        <v>389</v>
      </c>
    </row>
    <row r="153" spans="1:36" s="68" customFormat="1" ht="15" customHeight="1">
      <c r="A153" s="64"/>
      <c r="B153" s="620" t="s">
        <v>1383</v>
      </c>
      <c r="C153" s="620"/>
      <c r="D153" s="620"/>
      <c r="E153" s="620"/>
      <c r="F153" s="620"/>
      <c r="G153" s="620"/>
      <c r="H153" s="621" t="s">
        <v>1384</v>
      </c>
      <c r="I153" s="621" t="s">
        <v>1385</v>
      </c>
      <c r="J153" s="621" t="s">
        <v>1385</v>
      </c>
      <c r="K153" s="621" t="s">
        <v>1385</v>
      </c>
      <c r="L153" s="621" t="s">
        <v>1385</v>
      </c>
      <c r="M153" s="621" t="s">
        <v>1385</v>
      </c>
      <c r="N153" s="621" t="s">
        <v>1385</v>
      </c>
      <c r="O153" s="621" t="s">
        <v>1385</v>
      </c>
      <c r="P153" s="621" t="s">
        <v>1385</v>
      </c>
      <c r="Q153" s="621" t="s">
        <v>1385</v>
      </c>
      <c r="R153" s="621"/>
      <c r="S153" s="621"/>
      <c r="T153" s="621"/>
      <c r="U153" s="621"/>
      <c r="V153" s="621" t="s">
        <v>1385</v>
      </c>
      <c r="W153" s="621" t="s">
        <v>1385</v>
      </c>
      <c r="X153" s="621" t="s">
        <v>1385</v>
      </c>
      <c r="Y153" s="621" t="s">
        <v>1385</v>
      </c>
      <c r="Z153" s="621" t="s">
        <v>1385</v>
      </c>
      <c r="AA153" s="621" t="s">
        <v>1385</v>
      </c>
      <c r="AB153" s="621" t="s">
        <v>1385</v>
      </c>
      <c r="AC153" s="621" t="s">
        <v>1385</v>
      </c>
      <c r="AD153" s="295">
        <f>SUMIF('pdc2018'!$G$8:$G$1110,'CE MINISTERIALE'!$B153,'pdc2018'!$Q$8:$Q$1110)</f>
        <v>766000</v>
      </c>
      <c r="AE153" s="615">
        <f t="shared" si="5"/>
        <v>766</v>
      </c>
      <c r="AF153" s="615"/>
      <c r="AG153" s="615"/>
      <c r="AH153" s="615"/>
      <c r="AI153" s="615"/>
      <c r="AJ153" s="64" t="s">
        <v>389</v>
      </c>
    </row>
    <row r="154" spans="1:36" s="68" customFormat="1" ht="15" customHeight="1">
      <c r="A154" s="64"/>
      <c r="B154" s="620" t="s">
        <v>1386</v>
      </c>
      <c r="C154" s="620"/>
      <c r="D154" s="620"/>
      <c r="E154" s="620"/>
      <c r="F154" s="620"/>
      <c r="G154" s="620"/>
      <c r="H154" s="621" t="s">
        <v>1387</v>
      </c>
      <c r="I154" s="621" t="s">
        <v>1388</v>
      </c>
      <c r="J154" s="621" t="s">
        <v>1388</v>
      </c>
      <c r="K154" s="621" t="s">
        <v>1388</v>
      </c>
      <c r="L154" s="621" t="s">
        <v>1388</v>
      </c>
      <c r="M154" s="621" t="s">
        <v>1388</v>
      </c>
      <c r="N154" s="621" t="s">
        <v>1388</v>
      </c>
      <c r="O154" s="621" t="s">
        <v>1388</v>
      </c>
      <c r="P154" s="621" t="s">
        <v>1388</v>
      </c>
      <c r="Q154" s="621" t="s">
        <v>1388</v>
      </c>
      <c r="R154" s="621"/>
      <c r="S154" s="621"/>
      <c r="T154" s="621"/>
      <c r="U154" s="621"/>
      <c r="V154" s="621" t="s">
        <v>1388</v>
      </c>
      <c r="W154" s="621" t="s">
        <v>1388</v>
      </c>
      <c r="X154" s="621" t="s">
        <v>1388</v>
      </c>
      <c r="Y154" s="621" t="s">
        <v>1388</v>
      </c>
      <c r="Z154" s="621" t="s">
        <v>1388</v>
      </c>
      <c r="AA154" s="621" t="s">
        <v>1388</v>
      </c>
      <c r="AB154" s="621" t="s">
        <v>1388</v>
      </c>
      <c r="AC154" s="621" t="s">
        <v>1388</v>
      </c>
      <c r="AD154" s="295">
        <f>SUMIF('pdc2018'!$G$8:$G$1110,'CE MINISTERIALE'!$B154,'pdc2018'!$Q$8:$Q$1110)</f>
        <v>6800000</v>
      </c>
      <c r="AE154" s="615">
        <f t="shared" si="5"/>
        <v>6800</v>
      </c>
      <c r="AF154" s="615"/>
      <c r="AG154" s="615"/>
      <c r="AH154" s="615"/>
      <c r="AI154" s="615"/>
      <c r="AJ154" s="64" t="s">
        <v>389</v>
      </c>
    </row>
    <row r="155" spans="1:36" s="68" customFormat="1" ht="15" customHeight="1">
      <c r="A155" s="64"/>
      <c r="B155" s="620" t="s">
        <v>1389</v>
      </c>
      <c r="C155" s="620"/>
      <c r="D155" s="620"/>
      <c r="E155" s="620"/>
      <c r="F155" s="620"/>
      <c r="G155" s="620"/>
      <c r="H155" s="621" t="s">
        <v>1390</v>
      </c>
      <c r="I155" s="621" t="s">
        <v>1391</v>
      </c>
      <c r="J155" s="621" t="s">
        <v>1391</v>
      </c>
      <c r="K155" s="621" t="s">
        <v>1391</v>
      </c>
      <c r="L155" s="621" t="s">
        <v>1391</v>
      </c>
      <c r="M155" s="621" t="s">
        <v>1391</v>
      </c>
      <c r="N155" s="621" t="s">
        <v>1391</v>
      </c>
      <c r="O155" s="621" t="s">
        <v>1391</v>
      </c>
      <c r="P155" s="621" t="s">
        <v>1391</v>
      </c>
      <c r="Q155" s="621" t="s">
        <v>1391</v>
      </c>
      <c r="R155" s="621"/>
      <c r="S155" s="621"/>
      <c r="T155" s="621"/>
      <c r="U155" s="621"/>
      <c r="V155" s="621" t="s">
        <v>1391</v>
      </c>
      <c r="W155" s="621" t="s">
        <v>1391</v>
      </c>
      <c r="X155" s="621" t="s">
        <v>1391</v>
      </c>
      <c r="Y155" s="621" t="s">
        <v>1391</v>
      </c>
      <c r="Z155" s="621" t="s">
        <v>1391</v>
      </c>
      <c r="AA155" s="621" t="s">
        <v>1391</v>
      </c>
      <c r="AB155" s="621" t="s">
        <v>1391</v>
      </c>
      <c r="AC155" s="621" t="s">
        <v>1391</v>
      </c>
      <c r="AD155" s="295">
        <f>SUMIF('pdc2018'!$G$8:$G$1110,'CE MINISTERIALE'!$B155,'pdc2018'!$Q$8:$Q$1110)</f>
        <v>100000</v>
      </c>
      <c r="AE155" s="615">
        <f t="shared" si="5"/>
        <v>100</v>
      </c>
      <c r="AF155" s="615"/>
      <c r="AG155" s="615"/>
      <c r="AH155" s="615"/>
      <c r="AI155" s="615"/>
      <c r="AJ155" s="64" t="s">
        <v>389</v>
      </c>
    </row>
    <row r="156" spans="1:36" s="68" customFormat="1" ht="15" customHeight="1">
      <c r="A156" s="64"/>
      <c r="B156" s="620" t="s">
        <v>1392</v>
      </c>
      <c r="C156" s="620"/>
      <c r="D156" s="620"/>
      <c r="E156" s="620"/>
      <c r="F156" s="620"/>
      <c r="G156" s="620"/>
      <c r="H156" s="621" t="s">
        <v>1393</v>
      </c>
      <c r="I156" s="621" t="s">
        <v>1394</v>
      </c>
      <c r="J156" s="621" t="s">
        <v>1394</v>
      </c>
      <c r="K156" s="621" t="s">
        <v>1394</v>
      </c>
      <c r="L156" s="621" t="s">
        <v>1394</v>
      </c>
      <c r="M156" s="621" t="s">
        <v>1394</v>
      </c>
      <c r="N156" s="621" t="s">
        <v>1394</v>
      </c>
      <c r="O156" s="621" t="s">
        <v>1394</v>
      </c>
      <c r="P156" s="621" t="s">
        <v>1394</v>
      </c>
      <c r="Q156" s="621" t="s">
        <v>1394</v>
      </c>
      <c r="R156" s="621"/>
      <c r="S156" s="621"/>
      <c r="T156" s="621"/>
      <c r="U156" s="621"/>
      <c r="V156" s="621" t="s">
        <v>1394</v>
      </c>
      <c r="W156" s="621" t="s">
        <v>1394</v>
      </c>
      <c r="X156" s="621" t="s">
        <v>1394</v>
      </c>
      <c r="Y156" s="621" t="s">
        <v>1394</v>
      </c>
      <c r="Z156" s="621" t="s">
        <v>1394</v>
      </c>
      <c r="AA156" s="621" t="s">
        <v>1394</v>
      </c>
      <c r="AB156" s="621" t="s">
        <v>1394</v>
      </c>
      <c r="AC156" s="621" t="s">
        <v>1394</v>
      </c>
      <c r="AD156" s="295">
        <f>SUMIF('pdc2018'!$G$8:$G$1110,'CE MINISTERIALE'!$B156,'pdc2018'!$Q$8:$Q$1110)</f>
        <v>21000</v>
      </c>
      <c r="AE156" s="615">
        <f t="shared" si="5"/>
        <v>21</v>
      </c>
      <c r="AF156" s="615"/>
      <c r="AG156" s="615"/>
      <c r="AH156" s="615"/>
      <c r="AI156" s="615"/>
      <c r="AJ156" s="64" t="s">
        <v>389</v>
      </c>
    </row>
    <row r="157" spans="1:36" s="68" customFormat="1" ht="15" customHeight="1">
      <c r="A157" s="64"/>
      <c r="B157" s="620" t="s">
        <v>1395</v>
      </c>
      <c r="C157" s="620"/>
      <c r="D157" s="620"/>
      <c r="E157" s="620"/>
      <c r="F157" s="620"/>
      <c r="G157" s="620"/>
      <c r="H157" s="621" t="s">
        <v>1396</v>
      </c>
      <c r="I157" s="621" t="s">
        <v>1369</v>
      </c>
      <c r="J157" s="621" t="s">
        <v>1369</v>
      </c>
      <c r="K157" s="621" t="s">
        <v>1369</v>
      </c>
      <c r="L157" s="621" t="s">
        <v>1369</v>
      </c>
      <c r="M157" s="621" t="s">
        <v>1369</v>
      </c>
      <c r="N157" s="621" t="s">
        <v>1369</v>
      </c>
      <c r="O157" s="621" t="s">
        <v>1369</v>
      </c>
      <c r="P157" s="621" t="s">
        <v>1369</v>
      </c>
      <c r="Q157" s="621" t="s">
        <v>1369</v>
      </c>
      <c r="R157" s="621"/>
      <c r="S157" s="621"/>
      <c r="T157" s="621"/>
      <c r="U157" s="621"/>
      <c r="V157" s="621" t="s">
        <v>1369</v>
      </c>
      <c r="W157" s="621" t="s">
        <v>1369</v>
      </c>
      <c r="X157" s="621" t="s">
        <v>1369</v>
      </c>
      <c r="Y157" s="621" t="s">
        <v>1369</v>
      </c>
      <c r="Z157" s="621" t="s">
        <v>1369</v>
      </c>
      <c r="AA157" s="621" t="s">
        <v>1369</v>
      </c>
      <c r="AB157" s="621" t="s">
        <v>1369</v>
      </c>
      <c r="AC157" s="621" t="s">
        <v>1369</v>
      </c>
      <c r="AD157" s="295">
        <f>SUMIF('pdc2018'!$G$8:$G$1110,'CE MINISTERIALE'!$B157,'pdc2018'!$Q$8:$Q$1110)</f>
        <v>4184500</v>
      </c>
      <c r="AE157" s="615">
        <f t="shared" si="5"/>
        <v>4185</v>
      </c>
      <c r="AF157" s="615"/>
      <c r="AG157" s="615"/>
      <c r="AH157" s="615"/>
      <c r="AI157" s="615"/>
      <c r="AJ157" s="64" t="s">
        <v>389</v>
      </c>
    </row>
    <row r="158" spans="1:36" s="68" customFormat="1" ht="15" customHeight="1">
      <c r="A158" s="64" t="s">
        <v>413</v>
      </c>
      <c r="B158" s="620" t="s">
        <v>1397</v>
      </c>
      <c r="C158" s="620"/>
      <c r="D158" s="620"/>
      <c r="E158" s="620"/>
      <c r="F158" s="620"/>
      <c r="G158" s="620"/>
      <c r="H158" s="621" t="s">
        <v>1398</v>
      </c>
      <c r="I158" s="621" t="s">
        <v>1399</v>
      </c>
      <c r="J158" s="621" t="s">
        <v>1399</v>
      </c>
      <c r="K158" s="621" t="s">
        <v>1399</v>
      </c>
      <c r="L158" s="621" t="s">
        <v>1399</v>
      </c>
      <c r="M158" s="621" t="s">
        <v>1399</v>
      </c>
      <c r="N158" s="621" t="s">
        <v>1399</v>
      </c>
      <c r="O158" s="621" t="s">
        <v>1399</v>
      </c>
      <c r="P158" s="621" t="s">
        <v>1399</v>
      </c>
      <c r="Q158" s="621" t="s">
        <v>1399</v>
      </c>
      <c r="R158" s="621"/>
      <c r="S158" s="621"/>
      <c r="T158" s="621"/>
      <c r="U158" s="621"/>
      <c r="V158" s="621" t="s">
        <v>1399</v>
      </c>
      <c r="W158" s="621" t="s">
        <v>1399</v>
      </c>
      <c r="X158" s="621" t="s">
        <v>1399</v>
      </c>
      <c r="Y158" s="621" t="s">
        <v>1399</v>
      </c>
      <c r="Z158" s="621" t="s">
        <v>1399</v>
      </c>
      <c r="AA158" s="621" t="s">
        <v>1399</v>
      </c>
      <c r="AB158" s="621" t="s">
        <v>1399</v>
      </c>
      <c r="AC158" s="621" t="s">
        <v>1399</v>
      </c>
      <c r="AD158" s="295">
        <f>SUMIF('pdc2018'!$G$8:$G$1110,'CE MINISTERIALE'!$B158,'pdc2018'!$Q$8:$Q$1110)</f>
        <v>0</v>
      </c>
      <c r="AE158" s="615">
        <f>ROUND(AD158/1000,0)</f>
        <v>0</v>
      </c>
      <c r="AF158" s="615"/>
      <c r="AG158" s="615"/>
      <c r="AH158" s="615"/>
      <c r="AI158" s="615"/>
      <c r="AJ158" s="64" t="s">
        <v>389</v>
      </c>
    </row>
    <row r="159" spans="1:36" s="68" customFormat="1" ht="15" customHeight="1">
      <c r="A159" s="64"/>
      <c r="B159" s="618" t="s">
        <v>1400</v>
      </c>
      <c r="C159" s="618"/>
      <c r="D159" s="618"/>
      <c r="E159" s="618"/>
      <c r="F159" s="618"/>
      <c r="G159" s="618"/>
      <c r="H159" s="619" t="s">
        <v>1401</v>
      </c>
      <c r="I159" s="619" t="s">
        <v>1401</v>
      </c>
      <c r="J159" s="619" t="s">
        <v>1401</v>
      </c>
      <c r="K159" s="619" t="s">
        <v>1401</v>
      </c>
      <c r="L159" s="619" t="s">
        <v>1401</v>
      </c>
      <c r="M159" s="619" t="s">
        <v>1401</v>
      </c>
      <c r="N159" s="619" t="s">
        <v>1401</v>
      </c>
      <c r="O159" s="619" t="s">
        <v>1401</v>
      </c>
      <c r="P159" s="619" t="s">
        <v>1401</v>
      </c>
      <c r="Q159" s="619" t="s">
        <v>1401</v>
      </c>
      <c r="R159" s="619"/>
      <c r="S159" s="619"/>
      <c r="T159" s="619"/>
      <c r="U159" s="619"/>
      <c r="V159" s="619" t="s">
        <v>1401</v>
      </c>
      <c r="W159" s="619" t="s">
        <v>1401</v>
      </c>
      <c r="X159" s="619" t="s">
        <v>1401</v>
      </c>
      <c r="Y159" s="619" t="s">
        <v>1401</v>
      </c>
      <c r="Z159" s="619" t="s">
        <v>1401</v>
      </c>
      <c r="AA159" s="619" t="s">
        <v>1401</v>
      </c>
      <c r="AB159" s="619" t="s">
        <v>1401</v>
      </c>
      <c r="AC159" s="619" t="s">
        <v>1401</v>
      </c>
      <c r="AD159" s="296">
        <f>SUM(AD160:AD166)</f>
        <v>18843000</v>
      </c>
      <c r="AE159" s="608">
        <f>SUM(AE160:AE166)</f>
        <v>18843</v>
      </c>
      <c r="AF159" s="608"/>
      <c r="AG159" s="608"/>
      <c r="AH159" s="608"/>
      <c r="AI159" s="608"/>
      <c r="AJ159" s="64" t="s">
        <v>389</v>
      </c>
    </row>
    <row r="160" spans="1:36" s="68" customFormat="1" ht="15" customHeight="1">
      <c r="A160" s="64"/>
      <c r="B160" s="620" t="s">
        <v>1402</v>
      </c>
      <c r="C160" s="620"/>
      <c r="D160" s="620"/>
      <c r="E160" s="620"/>
      <c r="F160" s="620"/>
      <c r="G160" s="620"/>
      <c r="H160" s="621" t="s">
        <v>1403</v>
      </c>
      <c r="I160" s="621" t="s">
        <v>1403</v>
      </c>
      <c r="J160" s="621" t="s">
        <v>1403</v>
      </c>
      <c r="K160" s="621" t="s">
        <v>1403</v>
      </c>
      <c r="L160" s="621" t="s">
        <v>1403</v>
      </c>
      <c r="M160" s="621" t="s">
        <v>1403</v>
      </c>
      <c r="N160" s="621" t="s">
        <v>1403</v>
      </c>
      <c r="O160" s="621" t="s">
        <v>1403</v>
      </c>
      <c r="P160" s="621" t="s">
        <v>1403</v>
      </c>
      <c r="Q160" s="621" t="s">
        <v>1403</v>
      </c>
      <c r="R160" s="621"/>
      <c r="S160" s="621"/>
      <c r="T160" s="621"/>
      <c r="U160" s="621"/>
      <c r="V160" s="621" t="s">
        <v>1403</v>
      </c>
      <c r="W160" s="621" t="s">
        <v>1403</v>
      </c>
      <c r="X160" s="621" t="s">
        <v>1403</v>
      </c>
      <c r="Y160" s="621" t="s">
        <v>1403</v>
      </c>
      <c r="Z160" s="621" t="s">
        <v>1403</v>
      </c>
      <c r="AA160" s="621" t="s">
        <v>1403</v>
      </c>
      <c r="AB160" s="621" t="s">
        <v>1403</v>
      </c>
      <c r="AC160" s="621" t="s">
        <v>1403</v>
      </c>
      <c r="AD160" s="295">
        <f>SUMIF('pdc2018'!$G$8:$G$1110,'CE MINISTERIALE'!$B160,'pdc2018'!$Q$8:$Q$1110)</f>
        <v>4752000</v>
      </c>
      <c r="AE160" s="615">
        <f t="shared" ref="AE160:AE166" si="6">ROUND(AD160/1000,0)</f>
        <v>4752</v>
      </c>
      <c r="AF160" s="615"/>
      <c r="AG160" s="615"/>
      <c r="AH160" s="615"/>
      <c r="AI160" s="615"/>
      <c r="AJ160" s="64" t="s">
        <v>389</v>
      </c>
    </row>
    <row r="161" spans="1:36" s="68" customFormat="1" ht="15" customHeight="1">
      <c r="A161" s="64"/>
      <c r="B161" s="620" t="s">
        <v>1404</v>
      </c>
      <c r="C161" s="620"/>
      <c r="D161" s="620"/>
      <c r="E161" s="620"/>
      <c r="F161" s="620"/>
      <c r="G161" s="620"/>
      <c r="H161" s="621" t="s">
        <v>1405</v>
      </c>
      <c r="I161" s="621" t="s">
        <v>1405</v>
      </c>
      <c r="J161" s="621" t="s">
        <v>1405</v>
      </c>
      <c r="K161" s="621" t="s">
        <v>1405</v>
      </c>
      <c r="L161" s="621" t="s">
        <v>1405</v>
      </c>
      <c r="M161" s="621" t="s">
        <v>1405</v>
      </c>
      <c r="N161" s="621" t="s">
        <v>1405</v>
      </c>
      <c r="O161" s="621" t="s">
        <v>1405</v>
      </c>
      <c r="P161" s="621" t="s">
        <v>1405</v>
      </c>
      <c r="Q161" s="621" t="s">
        <v>1405</v>
      </c>
      <c r="R161" s="621"/>
      <c r="S161" s="621"/>
      <c r="T161" s="621"/>
      <c r="U161" s="621"/>
      <c r="V161" s="621" t="s">
        <v>1405</v>
      </c>
      <c r="W161" s="621" t="s">
        <v>1405</v>
      </c>
      <c r="X161" s="621" t="s">
        <v>1405</v>
      </c>
      <c r="Y161" s="621" t="s">
        <v>1405</v>
      </c>
      <c r="Z161" s="621" t="s">
        <v>1405</v>
      </c>
      <c r="AA161" s="621" t="s">
        <v>1405</v>
      </c>
      <c r="AB161" s="621" t="s">
        <v>1405</v>
      </c>
      <c r="AC161" s="621" t="s">
        <v>1405</v>
      </c>
      <c r="AD161" s="295">
        <f>SUMIF('pdc2018'!$G$8:$G$1110,'CE MINISTERIALE'!$B161,'pdc2018'!$Q$8:$Q$1110)</f>
        <v>3015000</v>
      </c>
      <c r="AE161" s="615">
        <f t="shared" si="6"/>
        <v>3015</v>
      </c>
      <c r="AF161" s="615"/>
      <c r="AG161" s="615"/>
      <c r="AH161" s="615"/>
      <c r="AI161" s="615"/>
      <c r="AJ161" s="64" t="s">
        <v>389</v>
      </c>
    </row>
    <row r="162" spans="1:36" s="68" customFormat="1" ht="15" customHeight="1">
      <c r="A162" s="64"/>
      <c r="B162" s="620" t="s">
        <v>1406</v>
      </c>
      <c r="C162" s="620"/>
      <c r="D162" s="620"/>
      <c r="E162" s="620"/>
      <c r="F162" s="620"/>
      <c r="G162" s="620"/>
      <c r="H162" s="621" t="s">
        <v>2134</v>
      </c>
      <c r="I162" s="621" t="s">
        <v>2134</v>
      </c>
      <c r="J162" s="621" t="s">
        <v>2134</v>
      </c>
      <c r="K162" s="621" t="s">
        <v>2134</v>
      </c>
      <c r="L162" s="621" t="s">
        <v>2134</v>
      </c>
      <c r="M162" s="621" t="s">
        <v>2134</v>
      </c>
      <c r="N162" s="621" t="s">
        <v>2134</v>
      </c>
      <c r="O162" s="621" t="s">
        <v>2134</v>
      </c>
      <c r="P162" s="621" t="s">
        <v>2134</v>
      </c>
      <c r="Q162" s="621" t="s">
        <v>2134</v>
      </c>
      <c r="R162" s="621"/>
      <c r="S162" s="621"/>
      <c r="T162" s="621"/>
      <c r="U162" s="621"/>
      <c r="V162" s="621" t="s">
        <v>2134</v>
      </c>
      <c r="W162" s="621" t="s">
        <v>2134</v>
      </c>
      <c r="X162" s="621" t="s">
        <v>2134</v>
      </c>
      <c r="Y162" s="621" t="s">
        <v>2134</v>
      </c>
      <c r="Z162" s="621" t="s">
        <v>2134</v>
      </c>
      <c r="AA162" s="621" t="s">
        <v>2134</v>
      </c>
      <c r="AB162" s="621" t="s">
        <v>2134</v>
      </c>
      <c r="AC162" s="621" t="s">
        <v>2134</v>
      </c>
      <c r="AD162" s="295">
        <f>SUMIF('pdc2018'!$G$8:$G$1110,'CE MINISTERIALE'!$B162,'pdc2018'!$Q$8:$Q$1110)</f>
        <v>5732000</v>
      </c>
      <c r="AE162" s="615">
        <f t="shared" si="6"/>
        <v>5732</v>
      </c>
      <c r="AF162" s="615"/>
      <c r="AG162" s="615"/>
      <c r="AH162" s="615"/>
      <c r="AI162" s="615"/>
      <c r="AJ162" s="64" t="s">
        <v>389</v>
      </c>
    </row>
    <row r="163" spans="1:36" s="68" customFormat="1" ht="15" customHeight="1">
      <c r="A163" s="64"/>
      <c r="B163" s="620" t="s">
        <v>2135</v>
      </c>
      <c r="C163" s="620"/>
      <c r="D163" s="620"/>
      <c r="E163" s="620"/>
      <c r="F163" s="620"/>
      <c r="G163" s="620"/>
      <c r="H163" s="621" t="s">
        <v>2136</v>
      </c>
      <c r="I163" s="621" t="s">
        <v>2136</v>
      </c>
      <c r="J163" s="621" t="s">
        <v>2136</v>
      </c>
      <c r="K163" s="621" t="s">
        <v>2136</v>
      </c>
      <c r="L163" s="621" t="s">
        <v>2136</v>
      </c>
      <c r="M163" s="621" t="s">
        <v>2136</v>
      </c>
      <c r="N163" s="621" t="s">
        <v>2136</v>
      </c>
      <c r="O163" s="621" t="s">
        <v>2136</v>
      </c>
      <c r="P163" s="621" t="s">
        <v>2136</v>
      </c>
      <c r="Q163" s="621" t="s">
        <v>2136</v>
      </c>
      <c r="R163" s="621"/>
      <c r="S163" s="621"/>
      <c r="T163" s="621"/>
      <c r="U163" s="621"/>
      <c r="V163" s="621" t="s">
        <v>2136</v>
      </c>
      <c r="W163" s="621" t="s">
        <v>2136</v>
      </c>
      <c r="X163" s="621" t="s">
        <v>2136</v>
      </c>
      <c r="Y163" s="621" t="s">
        <v>2136</v>
      </c>
      <c r="Z163" s="621" t="s">
        <v>2136</v>
      </c>
      <c r="AA163" s="621" t="s">
        <v>2136</v>
      </c>
      <c r="AB163" s="621" t="s">
        <v>2136</v>
      </c>
      <c r="AC163" s="621" t="s">
        <v>2136</v>
      </c>
      <c r="AD163" s="295">
        <f>SUMIF('pdc2018'!$G$8:$G$1110,'CE MINISTERIALE'!$B163,'pdc2018'!$Q$8:$Q$1110)</f>
        <v>1495000</v>
      </c>
      <c r="AE163" s="615">
        <f t="shared" si="6"/>
        <v>1495</v>
      </c>
      <c r="AF163" s="615"/>
      <c r="AG163" s="615"/>
      <c r="AH163" s="615"/>
      <c r="AI163" s="615"/>
      <c r="AJ163" s="64" t="s">
        <v>389</v>
      </c>
    </row>
    <row r="164" spans="1:36" s="68" customFormat="1" ht="15" customHeight="1">
      <c r="A164" s="64"/>
      <c r="B164" s="620" t="s">
        <v>2137</v>
      </c>
      <c r="C164" s="620"/>
      <c r="D164" s="620"/>
      <c r="E164" s="620"/>
      <c r="F164" s="620"/>
      <c r="G164" s="620"/>
      <c r="H164" s="621" t="s">
        <v>2138</v>
      </c>
      <c r="I164" s="621" t="s">
        <v>2138</v>
      </c>
      <c r="J164" s="621" t="s">
        <v>2138</v>
      </c>
      <c r="K164" s="621" t="s">
        <v>2138</v>
      </c>
      <c r="L164" s="621" t="s">
        <v>2138</v>
      </c>
      <c r="M164" s="621" t="s">
        <v>2138</v>
      </c>
      <c r="N164" s="621" t="s">
        <v>2138</v>
      </c>
      <c r="O164" s="621" t="s">
        <v>2138</v>
      </c>
      <c r="P164" s="621" t="s">
        <v>2138</v>
      </c>
      <c r="Q164" s="621" t="s">
        <v>2138</v>
      </c>
      <c r="R164" s="621"/>
      <c r="S164" s="621"/>
      <c r="T164" s="621"/>
      <c r="U164" s="621"/>
      <c r="V164" s="621" t="s">
        <v>2138</v>
      </c>
      <c r="W164" s="621" t="s">
        <v>2138</v>
      </c>
      <c r="X164" s="621" t="s">
        <v>2138</v>
      </c>
      <c r="Y164" s="621" t="s">
        <v>2138</v>
      </c>
      <c r="Z164" s="621" t="s">
        <v>2138</v>
      </c>
      <c r="AA164" s="621" t="s">
        <v>2138</v>
      </c>
      <c r="AB164" s="621" t="s">
        <v>2138</v>
      </c>
      <c r="AC164" s="621" t="s">
        <v>2138</v>
      </c>
      <c r="AD164" s="295">
        <f>SUMIF('pdc2018'!$G$8:$G$1110,'CE MINISTERIALE'!$B164,'pdc2018'!$Q$8:$Q$1110)</f>
        <v>3495000</v>
      </c>
      <c r="AE164" s="615">
        <f t="shared" si="6"/>
        <v>3495</v>
      </c>
      <c r="AF164" s="615"/>
      <c r="AG164" s="615"/>
      <c r="AH164" s="615"/>
      <c r="AI164" s="615"/>
      <c r="AJ164" s="64" t="s">
        <v>389</v>
      </c>
    </row>
    <row r="165" spans="1:36" s="68" customFormat="1" ht="15" customHeight="1">
      <c r="A165" s="64"/>
      <c r="B165" s="620" t="s">
        <v>2139</v>
      </c>
      <c r="C165" s="620"/>
      <c r="D165" s="620"/>
      <c r="E165" s="620"/>
      <c r="F165" s="620"/>
      <c r="G165" s="620"/>
      <c r="H165" s="621" t="s">
        <v>2140</v>
      </c>
      <c r="I165" s="621" t="s">
        <v>2141</v>
      </c>
      <c r="J165" s="621" t="s">
        <v>2141</v>
      </c>
      <c r="K165" s="621" t="s">
        <v>2141</v>
      </c>
      <c r="L165" s="621" t="s">
        <v>2141</v>
      </c>
      <c r="M165" s="621" t="s">
        <v>2141</v>
      </c>
      <c r="N165" s="621" t="s">
        <v>2141</v>
      </c>
      <c r="O165" s="621" t="s">
        <v>2141</v>
      </c>
      <c r="P165" s="621" t="s">
        <v>2141</v>
      </c>
      <c r="Q165" s="621" t="s">
        <v>2141</v>
      </c>
      <c r="R165" s="621"/>
      <c r="S165" s="621"/>
      <c r="T165" s="621"/>
      <c r="U165" s="621"/>
      <c r="V165" s="621" t="s">
        <v>2141</v>
      </c>
      <c r="W165" s="621" t="s">
        <v>2141</v>
      </c>
      <c r="X165" s="621" t="s">
        <v>2141</v>
      </c>
      <c r="Y165" s="621" t="s">
        <v>2141</v>
      </c>
      <c r="Z165" s="621" t="s">
        <v>2141</v>
      </c>
      <c r="AA165" s="621" t="s">
        <v>2141</v>
      </c>
      <c r="AB165" s="621" t="s">
        <v>2141</v>
      </c>
      <c r="AC165" s="621" t="s">
        <v>2141</v>
      </c>
      <c r="AD165" s="295">
        <f>SUMIF('pdc2018'!$G$8:$G$1110,'CE MINISTERIALE'!$B165,'pdc2018'!$Q$8:$Q$1110)</f>
        <v>354000</v>
      </c>
      <c r="AE165" s="615">
        <f t="shared" si="6"/>
        <v>354</v>
      </c>
      <c r="AF165" s="615"/>
      <c r="AG165" s="615"/>
      <c r="AH165" s="615"/>
      <c r="AI165" s="615"/>
      <c r="AJ165" s="64" t="s">
        <v>389</v>
      </c>
    </row>
    <row r="166" spans="1:36" s="68" customFormat="1" ht="15" customHeight="1">
      <c r="A166" s="64" t="s">
        <v>413</v>
      </c>
      <c r="B166" s="620" t="s">
        <v>2142</v>
      </c>
      <c r="C166" s="620"/>
      <c r="D166" s="620"/>
      <c r="E166" s="620"/>
      <c r="F166" s="620"/>
      <c r="G166" s="620"/>
      <c r="H166" s="621" t="s">
        <v>2143</v>
      </c>
      <c r="I166" s="621" t="s">
        <v>2144</v>
      </c>
      <c r="J166" s="621" t="s">
        <v>2144</v>
      </c>
      <c r="K166" s="621" t="s">
        <v>2144</v>
      </c>
      <c r="L166" s="621" t="s">
        <v>2144</v>
      </c>
      <c r="M166" s="621" t="s">
        <v>2144</v>
      </c>
      <c r="N166" s="621" t="s">
        <v>2144</v>
      </c>
      <c r="O166" s="621" t="s">
        <v>2144</v>
      </c>
      <c r="P166" s="621" t="s">
        <v>2144</v>
      </c>
      <c r="Q166" s="621" t="s">
        <v>2144</v>
      </c>
      <c r="R166" s="621"/>
      <c r="S166" s="621"/>
      <c r="T166" s="621"/>
      <c r="U166" s="621"/>
      <c r="V166" s="621" t="s">
        <v>2144</v>
      </c>
      <c r="W166" s="621" t="s">
        <v>2144</v>
      </c>
      <c r="X166" s="621" t="s">
        <v>2144</v>
      </c>
      <c r="Y166" s="621" t="s">
        <v>2144</v>
      </c>
      <c r="Z166" s="621" t="s">
        <v>2144</v>
      </c>
      <c r="AA166" s="621" t="s">
        <v>2144</v>
      </c>
      <c r="AB166" s="621" t="s">
        <v>2144</v>
      </c>
      <c r="AC166" s="621" t="s">
        <v>2144</v>
      </c>
      <c r="AD166" s="295">
        <f>SUMIF('pdc2018'!$G$8:$G$1110,'CE MINISTERIALE'!$B166,'pdc2018'!$Q$8:$Q$1110)</f>
        <v>0</v>
      </c>
      <c r="AE166" s="615">
        <f t="shared" si="6"/>
        <v>0</v>
      </c>
      <c r="AF166" s="615"/>
      <c r="AG166" s="615"/>
      <c r="AH166" s="615"/>
      <c r="AI166" s="615"/>
      <c r="AJ166" s="64" t="s">
        <v>389</v>
      </c>
    </row>
    <row r="167" spans="1:36" s="68" customFormat="1" ht="15" customHeight="1">
      <c r="A167" s="64"/>
      <c r="B167" s="622" t="s">
        <v>2145</v>
      </c>
      <c r="C167" s="622"/>
      <c r="D167" s="622"/>
      <c r="E167" s="622"/>
      <c r="F167" s="622"/>
      <c r="G167" s="622"/>
      <c r="H167" s="623" t="s">
        <v>2146</v>
      </c>
      <c r="I167" s="623" t="s">
        <v>2146</v>
      </c>
      <c r="J167" s="623" t="s">
        <v>2146</v>
      </c>
      <c r="K167" s="623" t="s">
        <v>2146</v>
      </c>
      <c r="L167" s="623" t="s">
        <v>2146</v>
      </c>
      <c r="M167" s="623" t="s">
        <v>2146</v>
      </c>
      <c r="N167" s="623" t="s">
        <v>2146</v>
      </c>
      <c r="O167" s="623" t="s">
        <v>2146</v>
      </c>
      <c r="P167" s="623" t="s">
        <v>2146</v>
      </c>
      <c r="Q167" s="623" t="s">
        <v>2146</v>
      </c>
      <c r="R167" s="623"/>
      <c r="S167" s="623"/>
      <c r="T167" s="623"/>
      <c r="U167" s="623"/>
      <c r="V167" s="623" t="s">
        <v>2146</v>
      </c>
      <c r="W167" s="623" t="s">
        <v>2146</v>
      </c>
      <c r="X167" s="623" t="s">
        <v>2146</v>
      </c>
      <c r="Y167" s="623" t="s">
        <v>2146</v>
      </c>
      <c r="Z167" s="623" t="s">
        <v>2146</v>
      </c>
      <c r="AA167" s="623" t="s">
        <v>2146</v>
      </c>
      <c r="AB167" s="623" t="s">
        <v>2146</v>
      </c>
      <c r="AC167" s="623" t="s">
        <v>2146</v>
      </c>
      <c r="AD167" s="296">
        <f>AD168+AD284</f>
        <v>410490350</v>
      </c>
      <c r="AE167" s="611">
        <f>AE168+AE284</f>
        <v>410492</v>
      </c>
      <c r="AF167" s="611"/>
      <c r="AG167" s="611"/>
      <c r="AH167" s="611"/>
      <c r="AI167" s="611"/>
      <c r="AJ167" s="64" t="s">
        <v>389</v>
      </c>
    </row>
    <row r="168" spans="1:36" s="68" customFormat="1" ht="15" customHeight="1">
      <c r="A168" s="64"/>
      <c r="B168" s="622" t="s">
        <v>2147</v>
      </c>
      <c r="C168" s="622"/>
      <c r="D168" s="622"/>
      <c r="E168" s="622"/>
      <c r="F168" s="622"/>
      <c r="G168" s="622"/>
      <c r="H168" s="623" t="s">
        <v>2148</v>
      </c>
      <c r="I168" s="623" t="s">
        <v>2148</v>
      </c>
      <c r="J168" s="623" t="s">
        <v>2148</v>
      </c>
      <c r="K168" s="623" t="s">
        <v>2148</v>
      </c>
      <c r="L168" s="623" t="s">
        <v>2148</v>
      </c>
      <c r="M168" s="623" t="s">
        <v>2148</v>
      </c>
      <c r="N168" s="623" t="s">
        <v>2148</v>
      </c>
      <c r="O168" s="623" t="s">
        <v>2148</v>
      </c>
      <c r="P168" s="623" t="s">
        <v>2148</v>
      </c>
      <c r="Q168" s="623" t="s">
        <v>2148</v>
      </c>
      <c r="R168" s="623"/>
      <c r="S168" s="623"/>
      <c r="T168" s="623"/>
      <c r="U168" s="623"/>
      <c r="V168" s="623" t="s">
        <v>2148</v>
      </c>
      <c r="W168" s="623" t="s">
        <v>2148</v>
      </c>
      <c r="X168" s="623" t="s">
        <v>2148</v>
      </c>
      <c r="Y168" s="623" t="s">
        <v>2148</v>
      </c>
      <c r="Z168" s="623" t="s">
        <v>2148</v>
      </c>
      <c r="AA168" s="623" t="s">
        <v>2148</v>
      </c>
      <c r="AB168" s="623" t="s">
        <v>2148</v>
      </c>
      <c r="AC168" s="623" t="s">
        <v>2148</v>
      </c>
      <c r="AD168" s="296">
        <f>AD169+AD177+AD181+AD192+AD198+AD203+AD208+AD218+AD224+AD231+AD237+AD242+AD248+AD256+AD263+AD277+AD283</f>
        <v>344844500</v>
      </c>
      <c r="AE168" s="611">
        <f>AE169+AE177+AE181+AE192+AE198+AE203+AE208+AE218+AE224+AE231+AE237+AE242+AE248+AE256+AE263+AE277+AE283</f>
        <v>344845</v>
      </c>
      <c r="AF168" s="611"/>
      <c r="AG168" s="611"/>
      <c r="AH168" s="611"/>
      <c r="AI168" s="611"/>
      <c r="AJ168" s="64" t="s">
        <v>389</v>
      </c>
    </row>
    <row r="169" spans="1:36" s="68" customFormat="1" ht="15" customHeight="1">
      <c r="A169" s="64"/>
      <c r="B169" s="618" t="s">
        <v>2149</v>
      </c>
      <c r="C169" s="618"/>
      <c r="D169" s="618"/>
      <c r="E169" s="618"/>
      <c r="F169" s="618"/>
      <c r="G169" s="618"/>
      <c r="H169" s="619" t="s">
        <v>2150</v>
      </c>
      <c r="I169" s="619" t="s">
        <v>2150</v>
      </c>
      <c r="J169" s="619" t="s">
        <v>2150</v>
      </c>
      <c r="K169" s="619" t="s">
        <v>2150</v>
      </c>
      <c r="L169" s="619" t="s">
        <v>2150</v>
      </c>
      <c r="M169" s="619" t="s">
        <v>2150</v>
      </c>
      <c r="N169" s="619" t="s">
        <v>2150</v>
      </c>
      <c r="O169" s="619" t="s">
        <v>2150</v>
      </c>
      <c r="P169" s="619" t="s">
        <v>2150</v>
      </c>
      <c r="Q169" s="619" t="s">
        <v>2150</v>
      </c>
      <c r="R169" s="619"/>
      <c r="S169" s="619"/>
      <c r="T169" s="619"/>
      <c r="U169" s="619"/>
      <c r="V169" s="619" t="s">
        <v>2150</v>
      </c>
      <c r="W169" s="619" t="s">
        <v>2150</v>
      </c>
      <c r="X169" s="619" t="s">
        <v>2150</v>
      </c>
      <c r="Y169" s="619" t="s">
        <v>2150</v>
      </c>
      <c r="Z169" s="619" t="s">
        <v>2150</v>
      </c>
      <c r="AA169" s="619" t="s">
        <v>2150</v>
      </c>
      <c r="AB169" s="619" t="s">
        <v>2150</v>
      </c>
      <c r="AC169" s="619" t="s">
        <v>2150</v>
      </c>
      <c r="AD169" s="296">
        <f>AD170+AD175+AD176</f>
        <v>65348000</v>
      </c>
      <c r="AE169" s="608">
        <f>AE170+AE175+AE176</f>
        <v>65348</v>
      </c>
      <c r="AF169" s="608"/>
      <c r="AG169" s="608"/>
      <c r="AH169" s="608"/>
      <c r="AI169" s="608"/>
      <c r="AJ169" s="64" t="s">
        <v>389</v>
      </c>
    </row>
    <row r="170" spans="1:36" s="68" customFormat="1" ht="15" customHeight="1">
      <c r="A170" s="64"/>
      <c r="B170" s="620" t="s">
        <v>2151</v>
      </c>
      <c r="C170" s="620"/>
      <c r="D170" s="620"/>
      <c r="E170" s="620"/>
      <c r="F170" s="620"/>
      <c r="G170" s="620"/>
      <c r="H170" s="621" t="s">
        <v>1358</v>
      </c>
      <c r="I170" s="621" t="s">
        <v>1358</v>
      </c>
      <c r="J170" s="621" t="s">
        <v>1358</v>
      </c>
      <c r="K170" s="621" t="s">
        <v>1358</v>
      </c>
      <c r="L170" s="621" t="s">
        <v>1358</v>
      </c>
      <c r="M170" s="621" t="s">
        <v>1358</v>
      </c>
      <c r="N170" s="621" t="s">
        <v>1358</v>
      </c>
      <c r="O170" s="621" t="s">
        <v>1358</v>
      </c>
      <c r="P170" s="621" t="s">
        <v>1358</v>
      </c>
      <c r="Q170" s="621" t="s">
        <v>1358</v>
      </c>
      <c r="R170" s="621"/>
      <c r="S170" s="621"/>
      <c r="T170" s="621"/>
      <c r="U170" s="621"/>
      <c r="V170" s="621" t="s">
        <v>1358</v>
      </c>
      <c r="W170" s="621" t="s">
        <v>1358</v>
      </c>
      <c r="X170" s="621" t="s">
        <v>1358</v>
      </c>
      <c r="Y170" s="621" t="s">
        <v>1358</v>
      </c>
      <c r="Z170" s="621" t="s">
        <v>1358</v>
      </c>
      <c r="AA170" s="621" t="s">
        <v>1358</v>
      </c>
      <c r="AB170" s="621" t="s">
        <v>1358</v>
      </c>
      <c r="AC170" s="621" t="s">
        <v>1358</v>
      </c>
      <c r="AD170" s="298">
        <f>SUM(AD171:AD174)</f>
        <v>65199000</v>
      </c>
      <c r="AE170" s="608">
        <f>SUM(AE171:AI174)</f>
        <v>65199</v>
      </c>
      <c r="AF170" s="608"/>
      <c r="AG170" s="608"/>
      <c r="AH170" s="608"/>
      <c r="AI170" s="608"/>
      <c r="AJ170" s="64" t="s">
        <v>389</v>
      </c>
    </row>
    <row r="171" spans="1:36" s="68" customFormat="1" ht="15" customHeight="1">
      <c r="A171" s="64"/>
      <c r="B171" s="620" t="s">
        <v>2152</v>
      </c>
      <c r="C171" s="620"/>
      <c r="D171" s="620"/>
      <c r="E171" s="620"/>
      <c r="F171" s="620"/>
      <c r="G171" s="620"/>
      <c r="H171" s="621" t="s">
        <v>2153</v>
      </c>
      <c r="I171" s="621" t="s">
        <v>2154</v>
      </c>
      <c r="J171" s="621" t="s">
        <v>2154</v>
      </c>
      <c r="K171" s="621" t="s">
        <v>2154</v>
      </c>
      <c r="L171" s="621" t="s">
        <v>2154</v>
      </c>
      <c r="M171" s="621" t="s">
        <v>2154</v>
      </c>
      <c r="N171" s="621" t="s">
        <v>2154</v>
      </c>
      <c r="O171" s="621" t="s">
        <v>2154</v>
      </c>
      <c r="P171" s="621" t="s">
        <v>2154</v>
      </c>
      <c r="Q171" s="621" t="s">
        <v>2154</v>
      </c>
      <c r="R171" s="621"/>
      <c r="S171" s="621"/>
      <c r="T171" s="621"/>
      <c r="U171" s="621"/>
      <c r="V171" s="621" t="s">
        <v>2154</v>
      </c>
      <c r="W171" s="621" t="s">
        <v>2154</v>
      </c>
      <c r="X171" s="621" t="s">
        <v>2154</v>
      </c>
      <c r="Y171" s="621" t="s">
        <v>2154</v>
      </c>
      <c r="Z171" s="621" t="s">
        <v>2154</v>
      </c>
      <c r="AA171" s="621" t="s">
        <v>2154</v>
      </c>
      <c r="AB171" s="621" t="s">
        <v>2154</v>
      </c>
      <c r="AC171" s="621" t="s">
        <v>2154</v>
      </c>
      <c r="AD171" s="295">
        <f>SUMIF('pdc2018'!$G$8:$G$1110,'CE MINISTERIALE'!$B171,'pdc2018'!$Q$8:$Q$1110)</f>
        <v>44838000</v>
      </c>
      <c r="AE171" s="615">
        <f t="shared" ref="AE171:AE176" si="7">ROUND(AD171/1000,0)</f>
        <v>44838</v>
      </c>
      <c r="AF171" s="615"/>
      <c r="AG171" s="615"/>
      <c r="AH171" s="615"/>
      <c r="AI171" s="615"/>
      <c r="AJ171" s="64" t="s">
        <v>389</v>
      </c>
    </row>
    <row r="172" spans="1:36" s="68" customFormat="1" ht="15" customHeight="1">
      <c r="A172" s="64"/>
      <c r="B172" s="620" t="s">
        <v>2155</v>
      </c>
      <c r="C172" s="620"/>
      <c r="D172" s="620"/>
      <c r="E172" s="620"/>
      <c r="F172" s="620"/>
      <c r="G172" s="620"/>
      <c r="H172" s="621" t="s">
        <v>2156</v>
      </c>
      <c r="I172" s="621" t="s">
        <v>2157</v>
      </c>
      <c r="J172" s="621" t="s">
        <v>2157</v>
      </c>
      <c r="K172" s="621" t="s">
        <v>2157</v>
      </c>
      <c r="L172" s="621" t="s">
        <v>2157</v>
      </c>
      <c r="M172" s="621" t="s">
        <v>2157</v>
      </c>
      <c r="N172" s="621" t="s">
        <v>2157</v>
      </c>
      <c r="O172" s="621" t="s">
        <v>2157</v>
      </c>
      <c r="P172" s="621" t="s">
        <v>2157</v>
      </c>
      <c r="Q172" s="621" t="s">
        <v>2157</v>
      </c>
      <c r="R172" s="621"/>
      <c r="S172" s="621"/>
      <c r="T172" s="621"/>
      <c r="U172" s="621"/>
      <c r="V172" s="621" t="s">
        <v>2157</v>
      </c>
      <c r="W172" s="621" t="s">
        <v>2157</v>
      </c>
      <c r="X172" s="621" t="s">
        <v>2157</v>
      </c>
      <c r="Y172" s="621" t="s">
        <v>2157</v>
      </c>
      <c r="Z172" s="621" t="s">
        <v>2157</v>
      </c>
      <c r="AA172" s="621" t="s">
        <v>2157</v>
      </c>
      <c r="AB172" s="621" t="s">
        <v>2157</v>
      </c>
      <c r="AC172" s="621" t="s">
        <v>2157</v>
      </c>
      <c r="AD172" s="295">
        <f>SUMIF('pdc2018'!$G$8:$G$1110,'CE MINISTERIALE'!$B172,'pdc2018'!$Q$8:$Q$1110)</f>
        <v>12412000</v>
      </c>
      <c r="AE172" s="615">
        <f t="shared" si="7"/>
        <v>12412</v>
      </c>
      <c r="AF172" s="615"/>
      <c r="AG172" s="615"/>
      <c r="AH172" s="615"/>
      <c r="AI172" s="615"/>
      <c r="AJ172" s="64" t="s">
        <v>389</v>
      </c>
    </row>
    <row r="173" spans="1:36" s="68" customFormat="1" ht="15" customHeight="1">
      <c r="A173" s="64"/>
      <c r="B173" s="620" t="s">
        <v>2158</v>
      </c>
      <c r="C173" s="620"/>
      <c r="D173" s="620"/>
      <c r="E173" s="620"/>
      <c r="F173" s="620"/>
      <c r="G173" s="620"/>
      <c r="H173" s="621" t="s">
        <v>2159</v>
      </c>
      <c r="I173" s="621" t="s">
        <v>2160</v>
      </c>
      <c r="J173" s="621" t="s">
        <v>2160</v>
      </c>
      <c r="K173" s="621" t="s">
        <v>2160</v>
      </c>
      <c r="L173" s="621" t="s">
        <v>2160</v>
      </c>
      <c r="M173" s="621" t="s">
        <v>2160</v>
      </c>
      <c r="N173" s="621" t="s">
        <v>2160</v>
      </c>
      <c r="O173" s="621" t="s">
        <v>2160</v>
      </c>
      <c r="P173" s="621" t="s">
        <v>2160</v>
      </c>
      <c r="Q173" s="621" t="s">
        <v>2160</v>
      </c>
      <c r="R173" s="621"/>
      <c r="S173" s="621"/>
      <c r="T173" s="621"/>
      <c r="U173" s="621"/>
      <c r="V173" s="621" t="s">
        <v>2160</v>
      </c>
      <c r="W173" s="621" t="s">
        <v>2160</v>
      </c>
      <c r="X173" s="621" t="s">
        <v>2160</v>
      </c>
      <c r="Y173" s="621" t="s">
        <v>2160</v>
      </c>
      <c r="Z173" s="621" t="s">
        <v>2160</v>
      </c>
      <c r="AA173" s="621" t="s">
        <v>2160</v>
      </c>
      <c r="AB173" s="621" t="s">
        <v>2160</v>
      </c>
      <c r="AC173" s="621" t="s">
        <v>2160</v>
      </c>
      <c r="AD173" s="295">
        <f>SUMIF('pdc2018'!$G$8:$G$1110,'CE MINISTERIALE'!$B173,'pdc2018'!$Q$8:$Q$1110)</f>
        <v>7489000</v>
      </c>
      <c r="AE173" s="615">
        <f t="shared" si="7"/>
        <v>7489</v>
      </c>
      <c r="AF173" s="615"/>
      <c r="AG173" s="615"/>
      <c r="AH173" s="615"/>
      <c r="AI173" s="615"/>
      <c r="AJ173" s="64" t="s">
        <v>389</v>
      </c>
    </row>
    <row r="174" spans="1:36" s="68" customFormat="1" ht="15" customHeight="1">
      <c r="A174" s="64"/>
      <c r="B174" s="620" t="s">
        <v>2161</v>
      </c>
      <c r="C174" s="620"/>
      <c r="D174" s="620"/>
      <c r="E174" s="620"/>
      <c r="F174" s="620"/>
      <c r="G174" s="620"/>
      <c r="H174" s="621" t="s">
        <v>2162</v>
      </c>
      <c r="I174" s="621" t="s">
        <v>2162</v>
      </c>
      <c r="J174" s="621" t="s">
        <v>2162</v>
      </c>
      <c r="K174" s="621" t="s">
        <v>2162</v>
      </c>
      <c r="L174" s="621" t="s">
        <v>2162</v>
      </c>
      <c r="M174" s="621" t="s">
        <v>2162</v>
      </c>
      <c r="N174" s="621" t="s">
        <v>2162</v>
      </c>
      <c r="O174" s="621" t="s">
        <v>2162</v>
      </c>
      <c r="P174" s="621" t="s">
        <v>2162</v>
      </c>
      <c r="Q174" s="621" t="s">
        <v>2162</v>
      </c>
      <c r="R174" s="621"/>
      <c r="S174" s="621"/>
      <c r="T174" s="621"/>
      <c r="U174" s="621"/>
      <c r="V174" s="621" t="s">
        <v>2162</v>
      </c>
      <c r="W174" s="621" t="s">
        <v>2162</v>
      </c>
      <c r="X174" s="621" t="s">
        <v>2162</v>
      </c>
      <c r="Y174" s="621" t="s">
        <v>2162</v>
      </c>
      <c r="Z174" s="621" t="s">
        <v>2162</v>
      </c>
      <c r="AA174" s="621" t="s">
        <v>2162</v>
      </c>
      <c r="AB174" s="621" t="s">
        <v>2162</v>
      </c>
      <c r="AC174" s="621" t="s">
        <v>2162</v>
      </c>
      <c r="AD174" s="295">
        <f>SUMIF('pdc2018'!$G$8:$G$1110,'CE MINISTERIALE'!$B174,'pdc2018'!$Q$8:$Q$1110)</f>
        <v>460000</v>
      </c>
      <c r="AE174" s="615">
        <f t="shared" si="7"/>
        <v>460</v>
      </c>
      <c r="AF174" s="615"/>
      <c r="AG174" s="615"/>
      <c r="AH174" s="615"/>
      <c r="AI174" s="615"/>
      <c r="AJ174" s="64" t="s">
        <v>389</v>
      </c>
    </row>
    <row r="175" spans="1:36" s="68" customFormat="1" ht="15" customHeight="1">
      <c r="A175" s="64" t="s">
        <v>413</v>
      </c>
      <c r="B175" s="620" t="s">
        <v>2163</v>
      </c>
      <c r="C175" s="620"/>
      <c r="D175" s="620"/>
      <c r="E175" s="620"/>
      <c r="F175" s="620"/>
      <c r="G175" s="620"/>
      <c r="H175" s="621" t="s">
        <v>2164</v>
      </c>
      <c r="I175" s="621" t="s">
        <v>2165</v>
      </c>
      <c r="J175" s="621" t="s">
        <v>2165</v>
      </c>
      <c r="K175" s="621" t="s">
        <v>2165</v>
      </c>
      <c r="L175" s="621" t="s">
        <v>2165</v>
      </c>
      <c r="M175" s="621" t="s">
        <v>2165</v>
      </c>
      <c r="N175" s="621" t="s">
        <v>2165</v>
      </c>
      <c r="O175" s="621" t="s">
        <v>2165</v>
      </c>
      <c r="P175" s="621" t="s">
        <v>2165</v>
      </c>
      <c r="Q175" s="621" t="s">
        <v>2165</v>
      </c>
      <c r="R175" s="621"/>
      <c r="S175" s="621"/>
      <c r="T175" s="621"/>
      <c r="U175" s="621"/>
      <c r="V175" s="621" t="s">
        <v>2165</v>
      </c>
      <c r="W175" s="621" t="s">
        <v>2165</v>
      </c>
      <c r="X175" s="621" t="s">
        <v>2165</v>
      </c>
      <c r="Y175" s="621" t="s">
        <v>2165</v>
      </c>
      <c r="Z175" s="621" t="s">
        <v>2165</v>
      </c>
      <c r="AA175" s="621" t="s">
        <v>2165</v>
      </c>
      <c r="AB175" s="621" t="s">
        <v>2165</v>
      </c>
      <c r="AC175" s="621" t="s">
        <v>2165</v>
      </c>
      <c r="AD175" s="295">
        <f>SUMIF('pdc2018'!$G$8:$G$1110,'CE MINISTERIALE'!$B175,'pdc2018'!$Q$8:$Q$1110)</f>
        <v>0</v>
      </c>
      <c r="AE175" s="615">
        <f t="shared" si="7"/>
        <v>0</v>
      </c>
      <c r="AF175" s="615"/>
      <c r="AG175" s="615"/>
      <c r="AH175" s="615"/>
      <c r="AI175" s="615"/>
      <c r="AJ175" s="64" t="s">
        <v>389</v>
      </c>
    </row>
    <row r="176" spans="1:36" s="68" customFormat="1" ht="15" customHeight="1">
      <c r="A176" s="64" t="s">
        <v>1954</v>
      </c>
      <c r="B176" s="620" t="s">
        <v>2166</v>
      </c>
      <c r="C176" s="620"/>
      <c r="D176" s="620"/>
      <c r="E176" s="620"/>
      <c r="F176" s="620"/>
      <c r="G176" s="620"/>
      <c r="H176" s="621" t="s">
        <v>2167</v>
      </c>
      <c r="I176" s="621" t="s">
        <v>1665</v>
      </c>
      <c r="J176" s="621" t="s">
        <v>1665</v>
      </c>
      <c r="K176" s="621" t="s">
        <v>1665</v>
      </c>
      <c r="L176" s="621" t="s">
        <v>1665</v>
      </c>
      <c r="M176" s="621" t="s">
        <v>1665</v>
      </c>
      <c r="N176" s="621" t="s">
        <v>1665</v>
      </c>
      <c r="O176" s="621" t="s">
        <v>1665</v>
      </c>
      <c r="P176" s="621" t="s">
        <v>1665</v>
      </c>
      <c r="Q176" s="621" t="s">
        <v>1665</v>
      </c>
      <c r="R176" s="621"/>
      <c r="S176" s="621"/>
      <c r="T176" s="621"/>
      <c r="U176" s="621"/>
      <c r="V176" s="621" t="s">
        <v>1665</v>
      </c>
      <c r="W176" s="621" t="s">
        <v>1665</v>
      </c>
      <c r="X176" s="621" t="s">
        <v>1665</v>
      </c>
      <c r="Y176" s="621" t="s">
        <v>1665</v>
      </c>
      <c r="Z176" s="621" t="s">
        <v>1665</v>
      </c>
      <c r="AA176" s="621" t="s">
        <v>1665</v>
      </c>
      <c r="AB176" s="621" t="s">
        <v>1665</v>
      </c>
      <c r="AC176" s="621" t="s">
        <v>1665</v>
      </c>
      <c r="AD176" s="295">
        <f>SUMIF('pdc2018'!$G$8:$G$1110,'CE MINISTERIALE'!$B176,'pdc2018'!$Q$8:$Q$1110)</f>
        <v>149000</v>
      </c>
      <c r="AE176" s="615">
        <f t="shared" si="7"/>
        <v>149</v>
      </c>
      <c r="AF176" s="615"/>
      <c r="AG176" s="615"/>
      <c r="AH176" s="615"/>
      <c r="AI176" s="615"/>
      <c r="AJ176" s="64" t="s">
        <v>389</v>
      </c>
    </row>
    <row r="177" spans="1:36" s="68" customFormat="1" ht="15" customHeight="1">
      <c r="A177" s="64"/>
      <c r="B177" s="618" t="s">
        <v>1666</v>
      </c>
      <c r="C177" s="618"/>
      <c r="D177" s="618"/>
      <c r="E177" s="618"/>
      <c r="F177" s="618"/>
      <c r="G177" s="618"/>
      <c r="H177" s="619" t="s">
        <v>1667</v>
      </c>
      <c r="I177" s="619" t="s">
        <v>1667</v>
      </c>
      <c r="J177" s="619" t="s">
        <v>1667</v>
      </c>
      <c r="K177" s="619" t="s">
        <v>1667</v>
      </c>
      <c r="L177" s="619" t="s">
        <v>1667</v>
      </c>
      <c r="M177" s="619" t="s">
        <v>1667</v>
      </c>
      <c r="N177" s="619" t="s">
        <v>1667</v>
      </c>
      <c r="O177" s="619" t="s">
        <v>1667</v>
      </c>
      <c r="P177" s="619" t="s">
        <v>1667</v>
      </c>
      <c r="Q177" s="619" t="s">
        <v>1667</v>
      </c>
      <c r="R177" s="619"/>
      <c r="S177" s="619"/>
      <c r="T177" s="619"/>
      <c r="U177" s="619"/>
      <c r="V177" s="619" t="s">
        <v>1667</v>
      </c>
      <c r="W177" s="619" t="s">
        <v>1667</v>
      </c>
      <c r="X177" s="619" t="s">
        <v>1667</v>
      </c>
      <c r="Y177" s="619" t="s">
        <v>1667</v>
      </c>
      <c r="Z177" s="619" t="s">
        <v>1667</v>
      </c>
      <c r="AA177" s="619" t="s">
        <v>1667</v>
      </c>
      <c r="AB177" s="619" t="s">
        <v>1667</v>
      </c>
      <c r="AC177" s="619" t="s">
        <v>1667</v>
      </c>
      <c r="AD177" s="296">
        <f>SUM(AD178:AD180)</f>
        <v>47256000</v>
      </c>
      <c r="AE177" s="608">
        <f>SUM(AE178:AI180)</f>
        <v>47256</v>
      </c>
      <c r="AF177" s="608"/>
      <c r="AG177" s="608"/>
      <c r="AH177" s="608"/>
      <c r="AI177" s="608"/>
      <c r="AJ177" s="64" t="s">
        <v>389</v>
      </c>
    </row>
    <row r="178" spans="1:36" s="68" customFormat="1" ht="15" customHeight="1">
      <c r="A178" s="64"/>
      <c r="B178" s="620" t="s">
        <v>1668</v>
      </c>
      <c r="C178" s="620"/>
      <c r="D178" s="620"/>
      <c r="E178" s="620"/>
      <c r="F178" s="620"/>
      <c r="G178" s="620"/>
      <c r="H178" s="621" t="s">
        <v>1669</v>
      </c>
      <c r="I178" s="621" t="s">
        <v>1669</v>
      </c>
      <c r="J178" s="621" t="s">
        <v>1669</v>
      </c>
      <c r="K178" s="621" t="s">
        <v>1669</v>
      </c>
      <c r="L178" s="621" t="s">
        <v>1669</v>
      </c>
      <c r="M178" s="621" t="s">
        <v>1669</v>
      </c>
      <c r="N178" s="621" t="s">
        <v>1669</v>
      </c>
      <c r="O178" s="621" t="s">
        <v>1669</v>
      </c>
      <c r="P178" s="621" t="s">
        <v>1669</v>
      </c>
      <c r="Q178" s="621" t="s">
        <v>1669</v>
      </c>
      <c r="R178" s="621"/>
      <c r="S178" s="621"/>
      <c r="T178" s="621"/>
      <c r="U178" s="621"/>
      <c r="V178" s="621" t="s">
        <v>1669</v>
      </c>
      <c r="W178" s="621" t="s">
        <v>1669</v>
      </c>
      <c r="X178" s="621" t="s">
        <v>1669</v>
      </c>
      <c r="Y178" s="621" t="s">
        <v>1669</v>
      </c>
      <c r="Z178" s="621" t="s">
        <v>1669</v>
      </c>
      <c r="AA178" s="621" t="s">
        <v>1669</v>
      </c>
      <c r="AB178" s="621" t="s">
        <v>1669</v>
      </c>
      <c r="AC178" s="621" t="s">
        <v>1669</v>
      </c>
      <c r="AD178" s="295">
        <f>SUMIF('pdc2018'!$G$8:$G$1110,'CE MINISTERIALE'!$B178,'pdc2018'!$Q$8:$Q$1110)</f>
        <v>46843000</v>
      </c>
      <c r="AE178" s="615">
        <f>ROUND(AD178/1000,0)</f>
        <v>46843</v>
      </c>
      <c r="AF178" s="615"/>
      <c r="AG178" s="615"/>
      <c r="AH178" s="615"/>
      <c r="AI178" s="615"/>
      <c r="AJ178" s="64" t="s">
        <v>389</v>
      </c>
    </row>
    <row r="179" spans="1:36" s="68" customFormat="1" ht="15" customHeight="1">
      <c r="A179" s="64" t="s">
        <v>413</v>
      </c>
      <c r="B179" s="620" t="s">
        <v>1670</v>
      </c>
      <c r="C179" s="620"/>
      <c r="D179" s="620"/>
      <c r="E179" s="620"/>
      <c r="F179" s="620"/>
      <c r="G179" s="620"/>
      <c r="H179" s="621" t="s">
        <v>1671</v>
      </c>
      <c r="I179" s="621" t="s">
        <v>1672</v>
      </c>
      <c r="J179" s="621" t="s">
        <v>1672</v>
      </c>
      <c r="K179" s="621" t="s">
        <v>1672</v>
      </c>
      <c r="L179" s="621" t="s">
        <v>1672</v>
      </c>
      <c r="M179" s="621" t="s">
        <v>1672</v>
      </c>
      <c r="N179" s="621" t="s">
        <v>1672</v>
      </c>
      <c r="O179" s="621" t="s">
        <v>1672</v>
      </c>
      <c r="P179" s="621" t="s">
        <v>1672</v>
      </c>
      <c r="Q179" s="621" t="s">
        <v>1672</v>
      </c>
      <c r="R179" s="621"/>
      <c r="S179" s="621"/>
      <c r="T179" s="621"/>
      <c r="U179" s="621"/>
      <c r="V179" s="621" t="s">
        <v>1672</v>
      </c>
      <c r="W179" s="621" t="s">
        <v>1672</v>
      </c>
      <c r="X179" s="621" t="s">
        <v>1672</v>
      </c>
      <c r="Y179" s="621" t="s">
        <v>1672</v>
      </c>
      <c r="Z179" s="621" t="s">
        <v>1672</v>
      </c>
      <c r="AA179" s="621" t="s">
        <v>1672</v>
      </c>
      <c r="AB179" s="621" t="s">
        <v>1672</v>
      </c>
      <c r="AC179" s="621" t="s">
        <v>1672</v>
      </c>
      <c r="AD179" s="295">
        <f>SUMIF('pdc2018'!$G$8:$G$1110,'CE MINISTERIALE'!$B179,'pdc2018'!$Q$8:$Q$1110)</f>
        <v>0</v>
      </c>
      <c r="AE179" s="615">
        <f>ROUND(AD179/1000,0)</f>
        <v>0</v>
      </c>
      <c r="AF179" s="615"/>
      <c r="AG179" s="615"/>
      <c r="AH179" s="615"/>
      <c r="AI179" s="615"/>
      <c r="AJ179" s="64" t="s">
        <v>389</v>
      </c>
    </row>
    <row r="180" spans="1:36" s="68" customFormat="1" ht="15" customHeight="1">
      <c r="A180" s="64" t="s">
        <v>1954</v>
      </c>
      <c r="B180" s="620" t="s">
        <v>1673</v>
      </c>
      <c r="C180" s="620"/>
      <c r="D180" s="620"/>
      <c r="E180" s="620"/>
      <c r="F180" s="620"/>
      <c r="G180" s="620"/>
      <c r="H180" s="621" t="s">
        <v>1674</v>
      </c>
      <c r="I180" s="621" t="s">
        <v>1675</v>
      </c>
      <c r="J180" s="621" t="s">
        <v>1675</v>
      </c>
      <c r="K180" s="621" t="s">
        <v>1675</v>
      </c>
      <c r="L180" s="621" t="s">
        <v>1675</v>
      </c>
      <c r="M180" s="621" t="s">
        <v>1675</v>
      </c>
      <c r="N180" s="621" t="s">
        <v>1675</v>
      </c>
      <c r="O180" s="621" t="s">
        <v>1675</v>
      </c>
      <c r="P180" s="621" t="s">
        <v>1675</v>
      </c>
      <c r="Q180" s="621" t="s">
        <v>1675</v>
      </c>
      <c r="R180" s="621"/>
      <c r="S180" s="621"/>
      <c r="T180" s="621"/>
      <c r="U180" s="621"/>
      <c r="V180" s="621" t="s">
        <v>1675</v>
      </c>
      <c r="W180" s="621" t="s">
        <v>1675</v>
      </c>
      <c r="X180" s="621" t="s">
        <v>1675</v>
      </c>
      <c r="Y180" s="621" t="s">
        <v>1675</v>
      </c>
      <c r="Z180" s="621" t="s">
        <v>1675</v>
      </c>
      <c r="AA180" s="621" t="s">
        <v>1675</v>
      </c>
      <c r="AB180" s="621" t="s">
        <v>1675</v>
      </c>
      <c r="AC180" s="621" t="s">
        <v>1675</v>
      </c>
      <c r="AD180" s="295">
        <f>SUMIF('pdc2018'!$G$8:$G$1110,'CE MINISTERIALE'!$B180,'pdc2018'!$Q$8:$Q$1110)</f>
        <v>413000</v>
      </c>
      <c r="AE180" s="615">
        <f>ROUND(AD180/1000,0)</f>
        <v>413</v>
      </c>
      <c r="AF180" s="615"/>
      <c r="AG180" s="615"/>
      <c r="AH180" s="615"/>
      <c r="AI180" s="615"/>
      <c r="AJ180" s="64" t="s">
        <v>389</v>
      </c>
    </row>
    <row r="181" spans="1:36" s="68" customFormat="1" ht="15" customHeight="1">
      <c r="A181" s="64"/>
      <c r="B181" s="618" t="s">
        <v>1676</v>
      </c>
      <c r="C181" s="618"/>
      <c r="D181" s="618"/>
      <c r="E181" s="618"/>
      <c r="F181" s="618"/>
      <c r="G181" s="618"/>
      <c r="H181" s="619" t="s">
        <v>1677</v>
      </c>
      <c r="I181" s="619" t="s">
        <v>1677</v>
      </c>
      <c r="J181" s="619" t="s">
        <v>1677</v>
      </c>
      <c r="K181" s="619" t="s">
        <v>1677</v>
      </c>
      <c r="L181" s="619" t="s">
        <v>1677</v>
      </c>
      <c r="M181" s="619" t="s">
        <v>1677</v>
      </c>
      <c r="N181" s="619" t="s">
        <v>1677</v>
      </c>
      <c r="O181" s="619" t="s">
        <v>1677</v>
      </c>
      <c r="P181" s="619" t="s">
        <v>1677</v>
      </c>
      <c r="Q181" s="619" t="s">
        <v>1677</v>
      </c>
      <c r="R181" s="619"/>
      <c r="S181" s="619"/>
      <c r="T181" s="619"/>
      <c r="U181" s="619"/>
      <c r="V181" s="619" t="s">
        <v>1677</v>
      </c>
      <c r="W181" s="619" t="s">
        <v>1677</v>
      </c>
      <c r="X181" s="619" t="s">
        <v>1677</v>
      </c>
      <c r="Y181" s="619" t="s">
        <v>1677</v>
      </c>
      <c r="Z181" s="619" t="s">
        <v>1677</v>
      </c>
      <c r="AA181" s="619" t="s">
        <v>1677</v>
      </c>
      <c r="AB181" s="619" t="s">
        <v>1677</v>
      </c>
      <c r="AC181" s="619" t="s">
        <v>1677</v>
      </c>
      <c r="AD181" s="296">
        <f>SUM(AD182:AD186)+AD191</f>
        <v>13188000</v>
      </c>
      <c r="AE181" s="608">
        <f>SUM(AE182:AI186)+AE191</f>
        <v>13188</v>
      </c>
      <c r="AF181" s="608"/>
      <c r="AG181" s="608"/>
      <c r="AH181" s="608"/>
      <c r="AI181" s="608"/>
      <c r="AJ181" s="64" t="s">
        <v>389</v>
      </c>
    </row>
    <row r="182" spans="1:36" s="68" customFormat="1" ht="15" customHeight="1">
      <c r="A182" s="70" t="s">
        <v>413</v>
      </c>
      <c r="B182" s="620" t="s">
        <v>1678</v>
      </c>
      <c r="C182" s="620"/>
      <c r="D182" s="620"/>
      <c r="E182" s="620"/>
      <c r="F182" s="620"/>
      <c r="G182" s="620"/>
      <c r="H182" s="621" t="s">
        <v>1679</v>
      </c>
      <c r="I182" s="621" t="s">
        <v>1680</v>
      </c>
      <c r="J182" s="621" t="s">
        <v>1680</v>
      </c>
      <c r="K182" s="621" t="s">
        <v>1680</v>
      </c>
      <c r="L182" s="621" t="s">
        <v>1680</v>
      </c>
      <c r="M182" s="621" t="s">
        <v>1680</v>
      </c>
      <c r="N182" s="621" t="s">
        <v>1680</v>
      </c>
      <c r="O182" s="621" t="s">
        <v>1680</v>
      </c>
      <c r="P182" s="621" t="s">
        <v>1680</v>
      </c>
      <c r="Q182" s="621" t="s">
        <v>1680</v>
      </c>
      <c r="R182" s="621"/>
      <c r="S182" s="621"/>
      <c r="T182" s="621"/>
      <c r="U182" s="621"/>
      <c r="V182" s="621" t="s">
        <v>1680</v>
      </c>
      <c r="W182" s="621" t="s">
        <v>1680</v>
      </c>
      <c r="X182" s="621" t="s">
        <v>1680</v>
      </c>
      <c r="Y182" s="621" t="s">
        <v>1680</v>
      </c>
      <c r="Z182" s="621" t="s">
        <v>1680</v>
      </c>
      <c r="AA182" s="621" t="s">
        <v>1680</v>
      </c>
      <c r="AB182" s="621" t="s">
        <v>1680</v>
      </c>
      <c r="AC182" s="621" t="s">
        <v>1680</v>
      </c>
      <c r="AD182" s="295">
        <f>SUMIF('pdc2018'!$G$8:$G$1110,'CE MINISTERIALE'!$B182,'pdc2018'!$Q$8:$Q$1110)</f>
        <v>0</v>
      </c>
      <c r="AE182" s="615">
        <f>ROUND(AD182/1000,0)</f>
        <v>0</v>
      </c>
      <c r="AF182" s="615"/>
      <c r="AG182" s="615"/>
      <c r="AH182" s="615"/>
      <c r="AI182" s="615"/>
      <c r="AJ182" s="64" t="s">
        <v>389</v>
      </c>
    </row>
    <row r="183" spans="1:36" s="68" customFormat="1" ht="15" customHeight="1">
      <c r="A183" s="64"/>
      <c r="B183" s="620" t="s">
        <v>1681</v>
      </c>
      <c r="C183" s="620"/>
      <c r="D183" s="620"/>
      <c r="E183" s="620"/>
      <c r="F183" s="620"/>
      <c r="G183" s="620"/>
      <c r="H183" s="621" t="s">
        <v>1682</v>
      </c>
      <c r="I183" s="621" t="s">
        <v>1683</v>
      </c>
      <c r="J183" s="621" t="s">
        <v>1683</v>
      </c>
      <c r="K183" s="621" t="s">
        <v>1683</v>
      </c>
      <c r="L183" s="621" t="s">
        <v>1683</v>
      </c>
      <c r="M183" s="621" t="s">
        <v>1683</v>
      </c>
      <c r="N183" s="621" t="s">
        <v>1683</v>
      </c>
      <c r="O183" s="621" t="s">
        <v>1683</v>
      </c>
      <c r="P183" s="621" t="s">
        <v>1683</v>
      </c>
      <c r="Q183" s="621" t="s">
        <v>1683</v>
      </c>
      <c r="R183" s="621"/>
      <c r="S183" s="621"/>
      <c r="T183" s="621"/>
      <c r="U183" s="621"/>
      <c r="V183" s="621" t="s">
        <v>1683</v>
      </c>
      <c r="W183" s="621" t="s">
        <v>1683</v>
      </c>
      <c r="X183" s="621" t="s">
        <v>1683</v>
      </c>
      <c r="Y183" s="621" t="s">
        <v>1683</v>
      </c>
      <c r="Z183" s="621" t="s">
        <v>1683</v>
      </c>
      <c r="AA183" s="621" t="s">
        <v>1683</v>
      </c>
      <c r="AB183" s="621" t="s">
        <v>1683</v>
      </c>
      <c r="AC183" s="621" t="s">
        <v>1683</v>
      </c>
      <c r="AD183" s="295">
        <f>SUMIF('pdc2018'!$G$8:$G$1110,'CE MINISTERIALE'!$B183,'pdc2018'!$Q$8:$Q$1110)</f>
        <v>0</v>
      </c>
      <c r="AE183" s="615">
        <f>ROUND(AD183/1000,0)</f>
        <v>0</v>
      </c>
      <c r="AF183" s="615"/>
      <c r="AG183" s="615"/>
      <c r="AH183" s="615"/>
      <c r="AI183" s="615"/>
      <c r="AJ183" s="64" t="s">
        <v>389</v>
      </c>
    </row>
    <row r="184" spans="1:36" s="68" customFormat="1" ht="15" customHeight="1">
      <c r="A184" s="64" t="s">
        <v>1954</v>
      </c>
      <c r="B184" s="620" t="s">
        <v>1684</v>
      </c>
      <c r="C184" s="620"/>
      <c r="D184" s="620"/>
      <c r="E184" s="620"/>
      <c r="F184" s="620"/>
      <c r="G184" s="620"/>
      <c r="H184" s="621" t="s">
        <v>1685</v>
      </c>
      <c r="I184" s="621" t="s">
        <v>1686</v>
      </c>
      <c r="J184" s="621" t="s">
        <v>1686</v>
      </c>
      <c r="K184" s="621" t="s">
        <v>1686</v>
      </c>
      <c r="L184" s="621" t="s">
        <v>1686</v>
      </c>
      <c r="M184" s="621" t="s">
        <v>1686</v>
      </c>
      <c r="N184" s="621" t="s">
        <v>1686</v>
      </c>
      <c r="O184" s="621" t="s">
        <v>1686</v>
      </c>
      <c r="P184" s="621" t="s">
        <v>1686</v>
      </c>
      <c r="Q184" s="621" t="s">
        <v>1686</v>
      </c>
      <c r="R184" s="621"/>
      <c r="S184" s="621"/>
      <c r="T184" s="621"/>
      <c r="U184" s="621"/>
      <c r="V184" s="621" t="s">
        <v>1686</v>
      </c>
      <c r="W184" s="621" t="s">
        <v>1686</v>
      </c>
      <c r="X184" s="621" t="s">
        <v>1686</v>
      </c>
      <c r="Y184" s="621" t="s">
        <v>1686</v>
      </c>
      <c r="Z184" s="621" t="s">
        <v>1686</v>
      </c>
      <c r="AA184" s="621" t="s">
        <v>1686</v>
      </c>
      <c r="AB184" s="621" t="s">
        <v>1686</v>
      </c>
      <c r="AC184" s="621" t="s">
        <v>1686</v>
      </c>
      <c r="AD184" s="295">
        <f>SUMIF('pdc2018'!$G$8:$G$1110,'CE MINISTERIALE'!$B184,'pdc2018'!$Q$8:$Q$1110)</f>
        <v>3793000</v>
      </c>
      <c r="AE184" s="615">
        <f>ROUND(AD184/1000,0)</f>
        <v>3793</v>
      </c>
      <c r="AF184" s="615"/>
      <c r="AG184" s="615"/>
      <c r="AH184" s="615"/>
      <c r="AI184" s="615"/>
      <c r="AJ184" s="64" t="s">
        <v>389</v>
      </c>
    </row>
    <row r="185" spans="1:36" s="68" customFormat="1" ht="15" customHeight="1">
      <c r="A185" s="64"/>
      <c r="B185" s="620" t="s">
        <v>1687</v>
      </c>
      <c r="C185" s="620"/>
      <c r="D185" s="620"/>
      <c r="E185" s="620"/>
      <c r="F185" s="620"/>
      <c r="G185" s="620"/>
      <c r="H185" s="621" t="s">
        <v>1688</v>
      </c>
      <c r="I185" s="621" t="s">
        <v>1689</v>
      </c>
      <c r="J185" s="621" t="s">
        <v>1689</v>
      </c>
      <c r="K185" s="621" t="s">
        <v>1689</v>
      </c>
      <c r="L185" s="621" t="s">
        <v>1689</v>
      </c>
      <c r="M185" s="621" t="s">
        <v>1689</v>
      </c>
      <c r="N185" s="621" t="s">
        <v>1689</v>
      </c>
      <c r="O185" s="621" t="s">
        <v>1689</v>
      </c>
      <c r="P185" s="621" t="s">
        <v>1689</v>
      </c>
      <c r="Q185" s="621" t="s">
        <v>1689</v>
      </c>
      <c r="R185" s="621"/>
      <c r="S185" s="621"/>
      <c r="T185" s="621"/>
      <c r="U185" s="621"/>
      <c r="V185" s="621" t="s">
        <v>1689</v>
      </c>
      <c r="W185" s="621" t="s">
        <v>1689</v>
      </c>
      <c r="X185" s="621" t="s">
        <v>1689</v>
      </c>
      <c r="Y185" s="621" t="s">
        <v>1689</v>
      </c>
      <c r="Z185" s="621" t="s">
        <v>1689</v>
      </c>
      <c r="AA185" s="621" t="s">
        <v>1689</v>
      </c>
      <c r="AB185" s="621" t="s">
        <v>1689</v>
      </c>
      <c r="AC185" s="621" t="s">
        <v>1689</v>
      </c>
      <c r="AD185" s="295">
        <f>SUMIF('pdc2018'!$G$8:$G$1110,'CE MINISTERIALE'!$B185,'pdc2018'!$Q$8:$Q$1110)</f>
        <v>522000</v>
      </c>
      <c r="AE185" s="615">
        <f>ROUND(AD185/1000,0)</f>
        <v>522</v>
      </c>
      <c r="AF185" s="615"/>
      <c r="AG185" s="615"/>
      <c r="AH185" s="615"/>
      <c r="AI185" s="615"/>
      <c r="AJ185" s="64" t="s">
        <v>389</v>
      </c>
    </row>
    <row r="186" spans="1:36" s="68" customFormat="1" ht="15" customHeight="1">
      <c r="A186" s="64"/>
      <c r="B186" s="620" t="s">
        <v>1690</v>
      </c>
      <c r="C186" s="620"/>
      <c r="D186" s="620"/>
      <c r="E186" s="620"/>
      <c r="F186" s="620"/>
      <c r="G186" s="620"/>
      <c r="H186" s="621" t="s">
        <v>1691</v>
      </c>
      <c r="I186" s="621" t="s">
        <v>1692</v>
      </c>
      <c r="J186" s="621" t="s">
        <v>1692</v>
      </c>
      <c r="K186" s="621" t="s">
        <v>1692</v>
      </c>
      <c r="L186" s="621" t="s">
        <v>1692</v>
      </c>
      <c r="M186" s="621" t="s">
        <v>1692</v>
      </c>
      <c r="N186" s="621" t="s">
        <v>1692</v>
      </c>
      <c r="O186" s="621" t="s">
        <v>1692</v>
      </c>
      <c r="P186" s="621" t="s">
        <v>1692</v>
      </c>
      <c r="Q186" s="621" t="s">
        <v>1692</v>
      </c>
      <c r="R186" s="621"/>
      <c r="S186" s="621"/>
      <c r="T186" s="621"/>
      <c r="U186" s="621"/>
      <c r="V186" s="621" t="s">
        <v>1692</v>
      </c>
      <c r="W186" s="621" t="s">
        <v>1692</v>
      </c>
      <c r="X186" s="621" t="s">
        <v>1692</v>
      </c>
      <c r="Y186" s="621" t="s">
        <v>1692</v>
      </c>
      <c r="Z186" s="621" t="s">
        <v>1692</v>
      </c>
      <c r="AA186" s="621" t="s">
        <v>1692</v>
      </c>
      <c r="AB186" s="621" t="s">
        <v>1692</v>
      </c>
      <c r="AC186" s="621" t="s">
        <v>1692</v>
      </c>
      <c r="AD186" s="298">
        <f>SUM(AD187:AD190)</f>
        <v>8873000</v>
      </c>
      <c r="AE186" s="608">
        <f>SUM(AE187:AI190)</f>
        <v>8873</v>
      </c>
      <c r="AF186" s="608"/>
      <c r="AG186" s="608"/>
      <c r="AH186" s="608"/>
      <c r="AI186" s="608"/>
      <c r="AJ186" s="64" t="s">
        <v>389</v>
      </c>
    </row>
    <row r="187" spans="1:36" s="68" customFormat="1" ht="15" customHeight="1">
      <c r="A187" s="64"/>
      <c r="B187" s="624" t="s">
        <v>1693</v>
      </c>
      <c r="C187" s="624"/>
      <c r="D187" s="624"/>
      <c r="E187" s="624"/>
      <c r="F187" s="624"/>
      <c r="G187" s="624"/>
      <c r="H187" s="625" t="s">
        <v>1694</v>
      </c>
      <c r="I187" s="625" t="s">
        <v>1695</v>
      </c>
      <c r="J187" s="625" t="s">
        <v>1695</v>
      </c>
      <c r="K187" s="625" t="s">
        <v>1695</v>
      </c>
      <c r="L187" s="625" t="s">
        <v>1695</v>
      </c>
      <c r="M187" s="625" t="s">
        <v>1695</v>
      </c>
      <c r="N187" s="625" t="s">
        <v>1695</v>
      </c>
      <c r="O187" s="625" t="s">
        <v>1695</v>
      </c>
      <c r="P187" s="625" t="s">
        <v>1695</v>
      </c>
      <c r="Q187" s="625" t="s">
        <v>1695</v>
      </c>
      <c r="R187" s="625"/>
      <c r="S187" s="625"/>
      <c r="T187" s="625"/>
      <c r="U187" s="625"/>
      <c r="V187" s="625" t="s">
        <v>1695</v>
      </c>
      <c r="W187" s="625" t="s">
        <v>1695</v>
      </c>
      <c r="X187" s="625" t="s">
        <v>1695</v>
      </c>
      <c r="Y187" s="625" t="s">
        <v>1695</v>
      </c>
      <c r="Z187" s="625" t="s">
        <v>1695</v>
      </c>
      <c r="AA187" s="625" t="s">
        <v>1695</v>
      </c>
      <c r="AB187" s="625" t="s">
        <v>1695</v>
      </c>
      <c r="AC187" s="625" t="s">
        <v>1695</v>
      </c>
      <c r="AD187" s="295">
        <f>SUMIF('pdc2018'!$G$8:$G$1110,'CE MINISTERIALE'!$B187,'pdc2018'!$Q$8:$Q$1110)</f>
        <v>50000</v>
      </c>
      <c r="AE187" s="615">
        <f>ROUND(AD187/1000,0)</f>
        <v>50</v>
      </c>
      <c r="AF187" s="615"/>
      <c r="AG187" s="615"/>
      <c r="AH187" s="615"/>
      <c r="AI187" s="615"/>
      <c r="AJ187" s="64" t="s">
        <v>389</v>
      </c>
    </row>
    <row r="188" spans="1:36" s="68" customFormat="1" ht="15" customHeight="1">
      <c r="A188" s="64"/>
      <c r="B188" s="624" t="s">
        <v>1696</v>
      </c>
      <c r="C188" s="624"/>
      <c r="D188" s="624"/>
      <c r="E188" s="624"/>
      <c r="F188" s="624"/>
      <c r="G188" s="624"/>
      <c r="H188" s="625" t="s">
        <v>1697</v>
      </c>
      <c r="I188" s="625" t="s">
        <v>1698</v>
      </c>
      <c r="J188" s="625" t="s">
        <v>1698</v>
      </c>
      <c r="K188" s="625" t="s">
        <v>1698</v>
      </c>
      <c r="L188" s="625" t="s">
        <v>1698</v>
      </c>
      <c r="M188" s="625" t="s">
        <v>1698</v>
      </c>
      <c r="N188" s="625" t="s">
        <v>1698</v>
      </c>
      <c r="O188" s="625" t="s">
        <v>1698</v>
      </c>
      <c r="P188" s="625" t="s">
        <v>1698</v>
      </c>
      <c r="Q188" s="625" t="s">
        <v>1698</v>
      </c>
      <c r="R188" s="625"/>
      <c r="S188" s="625"/>
      <c r="T188" s="625"/>
      <c r="U188" s="625"/>
      <c r="V188" s="625" t="s">
        <v>1698</v>
      </c>
      <c r="W188" s="625" t="s">
        <v>1698</v>
      </c>
      <c r="X188" s="625" t="s">
        <v>1698</v>
      </c>
      <c r="Y188" s="625" t="s">
        <v>1698</v>
      </c>
      <c r="Z188" s="625" t="s">
        <v>1698</v>
      </c>
      <c r="AA188" s="625" t="s">
        <v>1698</v>
      </c>
      <c r="AB188" s="625" t="s">
        <v>1698</v>
      </c>
      <c r="AC188" s="625" t="s">
        <v>1698</v>
      </c>
      <c r="AD188" s="295">
        <f>SUMIF('pdc2018'!$G$8:$G$1110,'CE MINISTERIALE'!$B188,'pdc2018'!$Q$8:$Q$1110)</f>
        <v>0</v>
      </c>
      <c r="AE188" s="615">
        <f>ROUND(AD188/1000,0)</f>
        <v>0</v>
      </c>
      <c r="AF188" s="615"/>
      <c r="AG188" s="615"/>
      <c r="AH188" s="615"/>
      <c r="AI188" s="615"/>
      <c r="AJ188" s="64" t="s">
        <v>389</v>
      </c>
    </row>
    <row r="189" spans="1:36" s="68" customFormat="1" ht="15" customHeight="1">
      <c r="A189" s="64"/>
      <c r="B189" s="624" t="s">
        <v>1699</v>
      </c>
      <c r="C189" s="624"/>
      <c r="D189" s="624"/>
      <c r="E189" s="624"/>
      <c r="F189" s="624"/>
      <c r="G189" s="624"/>
      <c r="H189" s="625" t="s">
        <v>1700</v>
      </c>
      <c r="I189" s="625" t="s">
        <v>1701</v>
      </c>
      <c r="J189" s="625" t="s">
        <v>1701</v>
      </c>
      <c r="K189" s="625" t="s">
        <v>1701</v>
      </c>
      <c r="L189" s="625" t="s">
        <v>1701</v>
      </c>
      <c r="M189" s="625" t="s">
        <v>1701</v>
      </c>
      <c r="N189" s="625" t="s">
        <v>1701</v>
      </c>
      <c r="O189" s="625" t="s">
        <v>1701</v>
      </c>
      <c r="P189" s="625" t="s">
        <v>1701</v>
      </c>
      <c r="Q189" s="625" t="s">
        <v>1701</v>
      </c>
      <c r="R189" s="625"/>
      <c r="S189" s="625"/>
      <c r="T189" s="625"/>
      <c r="U189" s="625"/>
      <c r="V189" s="625" t="s">
        <v>1701</v>
      </c>
      <c r="W189" s="625" t="s">
        <v>1701</v>
      </c>
      <c r="X189" s="625" t="s">
        <v>1701</v>
      </c>
      <c r="Y189" s="625" t="s">
        <v>1701</v>
      </c>
      <c r="Z189" s="625" t="s">
        <v>1701</v>
      </c>
      <c r="AA189" s="625" t="s">
        <v>1701</v>
      </c>
      <c r="AB189" s="625" t="s">
        <v>1701</v>
      </c>
      <c r="AC189" s="625" t="s">
        <v>1701</v>
      </c>
      <c r="AD189" s="295">
        <f>SUMIF('pdc2018'!$G$8:$G$1110,'CE MINISTERIALE'!$B189,'pdc2018'!$Q$8:$Q$1110)</f>
        <v>2850000</v>
      </c>
      <c r="AE189" s="615">
        <f>ROUND(AD189/1000,0)</f>
        <v>2850</v>
      </c>
      <c r="AF189" s="615"/>
      <c r="AG189" s="615"/>
      <c r="AH189" s="615"/>
      <c r="AI189" s="615"/>
      <c r="AJ189" s="64" t="s">
        <v>389</v>
      </c>
    </row>
    <row r="190" spans="1:36" s="68" customFormat="1" ht="15" customHeight="1">
      <c r="A190" s="64"/>
      <c r="B190" s="616" t="s">
        <v>1702</v>
      </c>
      <c r="C190" s="616"/>
      <c r="D190" s="616"/>
      <c r="E190" s="616"/>
      <c r="F190" s="616"/>
      <c r="G190" s="616"/>
      <c r="H190" s="617" t="s">
        <v>1703</v>
      </c>
      <c r="I190" s="617" t="s">
        <v>1704</v>
      </c>
      <c r="J190" s="617" t="s">
        <v>1704</v>
      </c>
      <c r="K190" s="617" t="s">
        <v>1704</v>
      </c>
      <c r="L190" s="617" t="s">
        <v>1704</v>
      </c>
      <c r="M190" s="617" t="s">
        <v>1704</v>
      </c>
      <c r="N190" s="617" t="s">
        <v>1704</v>
      </c>
      <c r="O190" s="617" t="s">
        <v>1704</v>
      </c>
      <c r="P190" s="617" t="s">
        <v>1704</v>
      </c>
      <c r="Q190" s="617" t="s">
        <v>1704</v>
      </c>
      <c r="R190" s="617"/>
      <c r="S190" s="617"/>
      <c r="T190" s="617"/>
      <c r="U190" s="617"/>
      <c r="V190" s="617" t="s">
        <v>1704</v>
      </c>
      <c r="W190" s="617" t="s">
        <v>1704</v>
      </c>
      <c r="X190" s="617" t="s">
        <v>1704</v>
      </c>
      <c r="Y190" s="617" t="s">
        <v>1704</v>
      </c>
      <c r="Z190" s="617" t="s">
        <v>1704</v>
      </c>
      <c r="AA190" s="617" t="s">
        <v>1704</v>
      </c>
      <c r="AB190" s="617" t="s">
        <v>1704</v>
      </c>
      <c r="AC190" s="617" t="s">
        <v>1704</v>
      </c>
      <c r="AD190" s="295">
        <f>SUMIF('pdc2018'!$G$8:$G$1110,'CE MINISTERIALE'!$B190,'pdc2018'!$Q$8:$Q$1110)</f>
        <v>5973000</v>
      </c>
      <c r="AE190" s="615">
        <f>ROUND(AD190/1000,0)</f>
        <v>5973</v>
      </c>
      <c r="AF190" s="615"/>
      <c r="AG190" s="615"/>
      <c r="AH190" s="615"/>
      <c r="AI190" s="615"/>
      <c r="AJ190" s="64" t="s">
        <v>389</v>
      </c>
    </row>
    <row r="191" spans="1:36" s="68" customFormat="1" ht="15" customHeight="1">
      <c r="A191" s="64"/>
      <c r="B191" s="613" t="s">
        <v>1705</v>
      </c>
      <c r="C191" s="613"/>
      <c r="D191" s="613"/>
      <c r="E191" s="613"/>
      <c r="F191" s="613"/>
      <c r="G191" s="613"/>
      <c r="H191" s="614" t="s">
        <v>1706</v>
      </c>
      <c r="I191" s="614" t="s">
        <v>1707</v>
      </c>
      <c r="J191" s="614" t="s">
        <v>1707</v>
      </c>
      <c r="K191" s="614" t="s">
        <v>1707</v>
      </c>
      <c r="L191" s="614" t="s">
        <v>1707</v>
      </c>
      <c r="M191" s="614" t="s">
        <v>1707</v>
      </c>
      <c r="N191" s="614" t="s">
        <v>1707</v>
      </c>
      <c r="O191" s="614" t="s">
        <v>1707</v>
      </c>
      <c r="P191" s="614" t="s">
        <v>1707</v>
      </c>
      <c r="Q191" s="614" t="s">
        <v>1707</v>
      </c>
      <c r="R191" s="614"/>
      <c r="S191" s="614"/>
      <c r="T191" s="614"/>
      <c r="U191" s="614"/>
      <c r="V191" s="614" t="s">
        <v>1707</v>
      </c>
      <c r="W191" s="614" t="s">
        <v>1707</v>
      </c>
      <c r="X191" s="614" t="s">
        <v>1707</v>
      </c>
      <c r="Y191" s="614" t="s">
        <v>1707</v>
      </c>
      <c r="Z191" s="614" t="s">
        <v>1707</v>
      </c>
      <c r="AA191" s="614" t="s">
        <v>1707</v>
      </c>
      <c r="AB191" s="614" t="s">
        <v>1707</v>
      </c>
      <c r="AC191" s="614" t="s">
        <v>1707</v>
      </c>
      <c r="AD191" s="295">
        <f>SUMIF('pdc2018'!$G$8:$G$1110,'CE MINISTERIALE'!$B191,'pdc2018'!$Q$8:$Q$1110)</f>
        <v>0</v>
      </c>
      <c r="AE191" s="615">
        <f>ROUND(AD191/1000,0)</f>
        <v>0</v>
      </c>
      <c r="AF191" s="615"/>
      <c r="AG191" s="615"/>
      <c r="AH191" s="615"/>
      <c r="AI191" s="615"/>
      <c r="AJ191" s="64" t="s">
        <v>389</v>
      </c>
    </row>
    <row r="192" spans="1:36" s="68" customFormat="1" ht="15" customHeight="1">
      <c r="A192" s="64"/>
      <c r="B192" s="606" t="s">
        <v>1708</v>
      </c>
      <c r="C192" s="606"/>
      <c r="D192" s="606"/>
      <c r="E192" s="606"/>
      <c r="F192" s="606"/>
      <c r="G192" s="606"/>
      <c r="H192" s="607" t="s">
        <v>1709</v>
      </c>
      <c r="I192" s="607" t="s">
        <v>1709</v>
      </c>
      <c r="J192" s="607" t="s">
        <v>1709</v>
      </c>
      <c r="K192" s="607" t="s">
        <v>1709</v>
      </c>
      <c r="L192" s="607" t="s">
        <v>1709</v>
      </c>
      <c r="M192" s="607" t="s">
        <v>1709</v>
      </c>
      <c r="N192" s="607" t="s">
        <v>1709</v>
      </c>
      <c r="O192" s="607" t="s">
        <v>1709</v>
      </c>
      <c r="P192" s="607" t="s">
        <v>1709</v>
      </c>
      <c r="Q192" s="607" t="s">
        <v>1709</v>
      </c>
      <c r="R192" s="607"/>
      <c r="S192" s="607"/>
      <c r="T192" s="607"/>
      <c r="U192" s="607"/>
      <c r="V192" s="607" t="s">
        <v>1709</v>
      </c>
      <c r="W192" s="607" t="s">
        <v>1709</v>
      </c>
      <c r="X192" s="607" t="s">
        <v>1709</v>
      </c>
      <c r="Y192" s="607" t="s">
        <v>1709</v>
      </c>
      <c r="Z192" s="607" t="s">
        <v>1709</v>
      </c>
      <c r="AA192" s="607" t="s">
        <v>1709</v>
      </c>
      <c r="AB192" s="607" t="s">
        <v>1709</v>
      </c>
      <c r="AC192" s="607" t="s">
        <v>1709</v>
      </c>
      <c r="AD192" s="297">
        <f>SUM(AD193:AD197)</f>
        <v>103000</v>
      </c>
      <c r="AE192" s="608">
        <f>SUM(AE193:AI197)</f>
        <v>103</v>
      </c>
      <c r="AF192" s="608"/>
      <c r="AG192" s="608"/>
      <c r="AH192" s="608"/>
      <c r="AI192" s="608"/>
      <c r="AJ192" s="64" t="s">
        <v>389</v>
      </c>
    </row>
    <row r="193" spans="1:36" s="68" customFormat="1" ht="15" customHeight="1">
      <c r="A193" s="64" t="s">
        <v>413</v>
      </c>
      <c r="B193" s="613" t="s">
        <v>1710</v>
      </c>
      <c r="C193" s="613"/>
      <c r="D193" s="613"/>
      <c r="E193" s="613"/>
      <c r="F193" s="613"/>
      <c r="G193" s="613"/>
      <c r="H193" s="614" t="s">
        <v>1711</v>
      </c>
      <c r="I193" s="614" t="s">
        <v>1712</v>
      </c>
      <c r="J193" s="614" t="s">
        <v>1712</v>
      </c>
      <c r="K193" s="614" t="s">
        <v>1712</v>
      </c>
      <c r="L193" s="614" t="s">
        <v>1712</v>
      </c>
      <c r="M193" s="614" t="s">
        <v>1712</v>
      </c>
      <c r="N193" s="614" t="s">
        <v>1712</v>
      </c>
      <c r="O193" s="614" t="s">
        <v>1712</v>
      </c>
      <c r="P193" s="614" t="s">
        <v>1712</v>
      </c>
      <c r="Q193" s="614" t="s">
        <v>1712</v>
      </c>
      <c r="R193" s="614"/>
      <c r="S193" s="614"/>
      <c r="T193" s="614"/>
      <c r="U193" s="614"/>
      <c r="V193" s="614" t="s">
        <v>1712</v>
      </c>
      <c r="W193" s="614" t="s">
        <v>1712</v>
      </c>
      <c r="X193" s="614" t="s">
        <v>1712</v>
      </c>
      <c r="Y193" s="614" t="s">
        <v>1712</v>
      </c>
      <c r="Z193" s="614" t="s">
        <v>1712</v>
      </c>
      <c r="AA193" s="614" t="s">
        <v>1712</v>
      </c>
      <c r="AB193" s="614" t="s">
        <v>1712</v>
      </c>
      <c r="AC193" s="614" t="s">
        <v>1712</v>
      </c>
      <c r="AD193" s="295">
        <f>SUMIF('pdc2018'!$G$8:$G$1110,'CE MINISTERIALE'!$B193,'pdc2018'!$Q$8:$Q$1110)</f>
        <v>0</v>
      </c>
      <c r="AE193" s="615">
        <f>ROUND(AD193/1000,0)</f>
        <v>0</v>
      </c>
      <c r="AF193" s="615"/>
      <c r="AG193" s="615"/>
      <c r="AH193" s="615"/>
      <c r="AI193" s="615"/>
      <c r="AJ193" s="64" t="s">
        <v>389</v>
      </c>
    </row>
    <row r="194" spans="1:36" s="68" customFormat="1" ht="15" customHeight="1">
      <c r="A194" s="70"/>
      <c r="B194" s="613" t="s">
        <v>1713</v>
      </c>
      <c r="C194" s="613"/>
      <c r="D194" s="613"/>
      <c r="E194" s="613"/>
      <c r="F194" s="613"/>
      <c r="G194" s="613"/>
      <c r="H194" s="614" t="s">
        <v>1714</v>
      </c>
      <c r="I194" s="614" t="s">
        <v>1715</v>
      </c>
      <c r="J194" s="614" t="s">
        <v>1715</v>
      </c>
      <c r="K194" s="614" t="s">
        <v>1715</v>
      </c>
      <c r="L194" s="614" t="s">
        <v>1715</v>
      </c>
      <c r="M194" s="614" t="s">
        <v>1715</v>
      </c>
      <c r="N194" s="614" t="s">
        <v>1715</v>
      </c>
      <c r="O194" s="614" t="s">
        <v>1715</v>
      </c>
      <c r="P194" s="614" t="s">
        <v>1715</v>
      </c>
      <c r="Q194" s="614" t="s">
        <v>1715</v>
      </c>
      <c r="R194" s="614"/>
      <c r="S194" s="614"/>
      <c r="T194" s="614"/>
      <c r="U194" s="614"/>
      <c r="V194" s="614" t="s">
        <v>1715</v>
      </c>
      <c r="W194" s="614" t="s">
        <v>1715</v>
      </c>
      <c r="X194" s="614" t="s">
        <v>1715</v>
      </c>
      <c r="Y194" s="614" t="s">
        <v>1715</v>
      </c>
      <c r="Z194" s="614" t="s">
        <v>1715</v>
      </c>
      <c r="AA194" s="614" t="s">
        <v>1715</v>
      </c>
      <c r="AB194" s="614" t="s">
        <v>1715</v>
      </c>
      <c r="AC194" s="614" t="s">
        <v>1715</v>
      </c>
      <c r="AD194" s="295">
        <f>SUMIF('pdc2018'!$G$8:$G$1110,'CE MINISTERIALE'!$B194,'pdc2018'!$Q$8:$Q$1110)</f>
        <v>0</v>
      </c>
      <c r="AE194" s="615">
        <f>ROUND(AD194/1000,0)</f>
        <v>0</v>
      </c>
      <c r="AF194" s="615"/>
      <c r="AG194" s="615"/>
      <c r="AH194" s="615"/>
      <c r="AI194" s="615"/>
      <c r="AJ194" s="64" t="s">
        <v>389</v>
      </c>
    </row>
    <row r="195" spans="1:36" s="68" customFormat="1" ht="15" customHeight="1">
      <c r="A195" s="70" t="s">
        <v>1961</v>
      </c>
      <c r="B195" s="613" t="s">
        <v>1716</v>
      </c>
      <c r="C195" s="613"/>
      <c r="D195" s="613"/>
      <c r="E195" s="613"/>
      <c r="F195" s="613"/>
      <c r="G195" s="613"/>
      <c r="H195" s="614" t="s">
        <v>50</v>
      </c>
      <c r="I195" s="614" t="s">
        <v>51</v>
      </c>
      <c r="J195" s="614" t="s">
        <v>51</v>
      </c>
      <c r="K195" s="614" t="s">
        <v>51</v>
      </c>
      <c r="L195" s="614" t="s">
        <v>51</v>
      </c>
      <c r="M195" s="614" t="s">
        <v>51</v>
      </c>
      <c r="N195" s="614" t="s">
        <v>51</v>
      </c>
      <c r="O195" s="614" t="s">
        <v>51</v>
      </c>
      <c r="P195" s="614" t="s">
        <v>51</v>
      </c>
      <c r="Q195" s="614" t="s">
        <v>51</v>
      </c>
      <c r="R195" s="614"/>
      <c r="S195" s="614"/>
      <c r="T195" s="614"/>
      <c r="U195" s="614"/>
      <c r="V195" s="614" t="s">
        <v>51</v>
      </c>
      <c r="W195" s="614" t="s">
        <v>51</v>
      </c>
      <c r="X195" s="614" t="s">
        <v>51</v>
      </c>
      <c r="Y195" s="614" t="s">
        <v>51</v>
      </c>
      <c r="Z195" s="614" t="s">
        <v>51</v>
      </c>
      <c r="AA195" s="614" t="s">
        <v>51</v>
      </c>
      <c r="AB195" s="614" t="s">
        <v>51</v>
      </c>
      <c r="AC195" s="614" t="s">
        <v>51</v>
      </c>
      <c r="AD195" s="295">
        <f>SUMIF('pdc2018'!$G$8:$G$1110,'CE MINISTERIALE'!$B195,'pdc2018'!$Q$8:$Q$1110)</f>
        <v>0</v>
      </c>
      <c r="AE195" s="615">
        <f>ROUND(AD195/1000,0)</f>
        <v>0</v>
      </c>
      <c r="AF195" s="615"/>
      <c r="AG195" s="615"/>
      <c r="AH195" s="615"/>
      <c r="AI195" s="615"/>
      <c r="AJ195" s="64" t="s">
        <v>389</v>
      </c>
    </row>
    <row r="196" spans="1:36" s="68" customFormat="1" ht="15" customHeight="1">
      <c r="A196" s="70"/>
      <c r="B196" s="613" t="s">
        <v>52</v>
      </c>
      <c r="C196" s="613"/>
      <c r="D196" s="613"/>
      <c r="E196" s="613"/>
      <c r="F196" s="613"/>
      <c r="G196" s="613"/>
      <c r="H196" s="614" t="s">
        <v>53</v>
      </c>
      <c r="I196" s="614" t="s">
        <v>54</v>
      </c>
      <c r="J196" s="614" t="s">
        <v>54</v>
      </c>
      <c r="K196" s="614" t="s">
        <v>54</v>
      </c>
      <c r="L196" s="614" t="s">
        <v>54</v>
      </c>
      <c r="M196" s="614" t="s">
        <v>54</v>
      </c>
      <c r="N196" s="614" t="s">
        <v>54</v>
      </c>
      <c r="O196" s="614" t="s">
        <v>54</v>
      </c>
      <c r="P196" s="614" t="s">
        <v>54</v>
      </c>
      <c r="Q196" s="614" t="s">
        <v>54</v>
      </c>
      <c r="R196" s="614"/>
      <c r="S196" s="614"/>
      <c r="T196" s="614"/>
      <c r="U196" s="614"/>
      <c r="V196" s="614" t="s">
        <v>54</v>
      </c>
      <c r="W196" s="614" t="s">
        <v>54</v>
      </c>
      <c r="X196" s="614" t="s">
        <v>54</v>
      </c>
      <c r="Y196" s="614" t="s">
        <v>54</v>
      </c>
      <c r="Z196" s="614" t="s">
        <v>54</v>
      </c>
      <c r="AA196" s="614" t="s">
        <v>54</v>
      </c>
      <c r="AB196" s="614" t="s">
        <v>54</v>
      </c>
      <c r="AC196" s="614" t="s">
        <v>54</v>
      </c>
      <c r="AD196" s="295">
        <f>SUMIF('pdc2018'!$G$8:$G$1110,'CE MINISTERIALE'!$B196,'pdc2018'!$Q$8:$Q$1110)</f>
        <v>0</v>
      </c>
      <c r="AE196" s="615">
        <f>ROUND(AD196/1000,0)</f>
        <v>0</v>
      </c>
      <c r="AF196" s="615"/>
      <c r="AG196" s="615"/>
      <c r="AH196" s="615"/>
      <c r="AI196" s="615"/>
      <c r="AJ196" s="64" t="s">
        <v>389</v>
      </c>
    </row>
    <row r="197" spans="1:36" s="68" customFormat="1" ht="15" customHeight="1">
      <c r="A197" s="70"/>
      <c r="B197" s="613" t="s">
        <v>55</v>
      </c>
      <c r="C197" s="613"/>
      <c r="D197" s="613"/>
      <c r="E197" s="613"/>
      <c r="F197" s="613"/>
      <c r="G197" s="613"/>
      <c r="H197" s="614" t="s">
        <v>56</v>
      </c>
      <c r="I197" s="614" t="s">
        <v>54</v>
      </c>
      <c r="J197" s="614" t="s">
        <v>54</v>
      </c>
      <c r="K197" s="614" t="s">
        <v>54</v>
      </c>
      <c r="L197" s="614" t="s">
        <v>54</v>
      </c>
      <c r="M197" s="614" t="s">
        <v>54</v>
      </c>
      <c r="N197" s="614" t="s">
        <v>54</v>
      </c>
      <c r="O197" s="614" t="s">
        <v>54</v>
      </c>
      <c r="P197" s="614" t="s">
        <v>54</v>
      </c>
      <c r="Q197" s="614" t="s">
        <v>54</v>
      </c>
      <c r="R197" s="614"/>
      <c r="S197" s="614"/>
      <c r="T197" s="614"/>
      <c r="U197" s="614"/>
      <c r="V197" s="614" t="s">
        <v>54</v>
      </c>
      <c r="W197" s="614" t="s">
        <v>54</v>
      </c>
      <c r="X197" s="614" t="s">
        <v>54</v>
      </c>
      <c r="Y197" s="614" t="s">
        <v>54</v>
      </c>
      <c r="Z197" s="614" t="s">
        <v>54</v>
      </c>
      <c r="AA197" s="614" t="s">
        <v>54</v>
      </c>
      <c r="AB197" s="614" t="s">
        <v>54</v>
      </c>
      <c r="AC197" s="614" t="s">
        <v>54</v>
      </c>
      <c r="AD197" s="295">
        <f>SUMIF('pdc2018'!$G$8:$G$1110,'CE MINISTERIALE'!$B197,'pdc2018'!$Q$8:$Q$1110)</f>
        <v>103000</v>
      </c>
      <c r="AE197" s="615">
        <f>ROUND(AD197/1000,0)</f>
        <v>103</v>
      </c>
      <c r="AF197" s="615"/>
      <c r="AG197" s="615"/>
      <c r="AH197" s="615"/>
      <c r="AI197" s="615"/>
      <c r="AJ197" s="64" t="s">
        <v>389</v>
      </c>
    </row>
    <row r="198" spans="1:36" s="68" customFormat="1" ht="15" customHeight="1">
      <c r="A198" s="64"/>
      <c r="B198" s="606" t="s">
        <v>57</v>
      </c>
      <c r="C198" s="606"/>
      <c r="D198" s="606"/>
      <c r="E198" s="606"/>
      <c r="F198" s="606"/>
      <c r="G198" s="606"/>
      <c r="H198" s="607" t="s">
        <v>58</v>
      </c>
      <c r="I198" s="607" t="s">
        <v>59</v>
      </c>
      <c r="J198" s="607" t="s">
        <v>59</v>
      </c>
      <c r="K198" s="607" t="s">
        <v>59</v>
      </c>
      <c r="L198" s="607" t="s">
        <v>59</v>
      </c>
      <c r="M198" s="607" t="s">
        <v>59</v>
      </c>
      <c r="N198" s="607" t="s">
        <v>59</v>
      </c>
      <c r="O198" s="607" t="s">
        <v>59</v>
      </c>
      <c r="P198" s="607" t="s">
        <v>59</v>
      </c>
      <c r="Q198" s="607" t="s">
        <v>59</v>
      </c>
      <c r="R198" s="607"/>
      <c r="S198" s="607"/>
      <c r="T198" s="607"/>
      <c r="U198" s="607"/>
      <c r="V198" s="607" t="s">
        <v>59</v>
      </c>
      <c r="W198" s="607" t="s">
        <v>59</v>
      </c>
      <c r="X198" s="607" t="s">
        <v>59</v>
      </c>
      <c r="Y198" s="607" t="s">
        <v>59</v>
      </c>
      <c r="Z198" s="607" t="s">
        <v>59</v>
      </c>
      <c r="AA198" s="607" t="s">
        <v>59</v>
      </c>
      <c r="AB198" s="607" t="s">
        <v>59</v>
      </c>
      <c r="AC198" s="607" t="s">
        <v>59</v>
      </c>
      <c r="AD198" s="297">
        <f>SUM(AD199:AD202)</f>
        <v>27870000</v>
      </c>
      <c r="AE198" s="608">
        <f>SUM(AE199:AI202)</f>
        <v>27870</v>
      </c>
      <c r="AF198" s="608"/>
      <c r="AG198" s="608"/>
      <c r="AH198" s="608"/>
      <c r="AI198" s="608"/>
      <c r="AJ198" s="64" t="s">
        <v>389</v>
      </c>
    </row>
    <row r="199" spans="1:36" s="68" customFormat="1" ht="15" customHeight="1">
      <c r="A199" s="64" t="s">
        <v>413</v>
      </c>
      <c r="B199" s="613" t="s">
        <v>60</v>
      </c>
      <c r="C199" s="613"/>
      <c r="D199" s="613"/>
      <c r="E199" s="613"/>
      <c r="F199" s="613"/>
      <c r="G199" s="613"/>
      <c r="H199" s="614" t="s">
        <v>61</v>
      </c>
      <c r="I199" s="614" t="s">
        <v>62</v>
      </c>
      <c r="J199" s="614" t="s">
        <v>62</v>
      </c>
      <c r="K199" s="614" t="s">
        <v>62</v>
      </c>
      <c r="L199" s="614" t="s">
        <v>62</v>
      </c>
      <c r="M199" s="614" t="s">
        <v>62</v>
      </c>
      <c r="N199" s="614" t="s">
        <v>62</v>
      </c>
      <c r="O199" s="614" t="s">
        <v>62</v>
      </c>
      <c r="P199" s="614" t="s">
        <v>62</v>
      </c>
      <c r="Q199" s="614" t="s">
        <v>62</v>
      </c>
      <c r="R199" s="614"/>
      <c r="S199" s="614"/>
      <c r="T199" s="614"/>
      <c r="U199" s="614"/>
      <c r="V199" s="614" t="s">
        <v>62</v>
      </c>
      <c r="W199" s="614" t="s">
        <v>62</v>
      </c>
      <c r="X199" s="614" t="s">
        <v>62</v>
      </c>
      <c r="Y199" s="614" t="s">
        <v>62</v>
      </c>
      <c r="Z199" s="614" t="s">
        <v>62</v>
      </c>
      <c r="AA199" s="614" t="s">
        <v>62</v>
      </c>
      <c r="AB199" s="614" t="s">
        <v>62</v>
      </c>
      <c r="AC199" s="614" t="s">
        <v>62</v>
      </c>
      <c r="AD199" s="295">
        <f>SUMIF('pdc2018'!$G$8:$G$1110,'CE MINISTERIALE'!$B199,'pdc2018'!$Q$8:$Q$1110)</f>
        <v>0</v>
      </c>
      <c r="AE199" s="615">
        <f>ROUND(AD199/1000,0)</f>
        <v>0</v>
      </c>
      <c r="AF199" s="615"/>
      <c r="AG199" s="615"/>
      <c r="AH199" s="615"/>
      <c r="AI199" s="615"/>
      <c r="AJ199" s="64" t="s">
        <v>389</v>
      </c>
    </row>
    <row r="200" spans="1:36" s="68" customFormat="1" ht="15" customHeight="1">
      <c r="A200" s="64"/>
      <c r="B200" s="613" t="s">
        <v>63</v>
      </c>
      <c r="C200" s="613"/>
      <c r="D200" s="613"/>
      <c r="E200" s="613"/>
      <c r="F200" s="613"/>
      <c r="G200" s="613"/>
      <c r="H200" s="614" t="s">
        <v>64</v>
      </c>
      <c r="I200" s="614" t="s">
        <v>65</v>
      </c>
      <c r="J200" s="614" t="s">
        <v>65</v>
      </c>
      <c r="K200" s="614" t="s">
        <v>65</v>
      </c>
      <c r="L200" s="614" t="s">
        <v>65</v>
      </c>
      <c r="M200" s="614" t="s">
        <v>65</v>
      </c>
      <c r="N200" s="614" t="s">
        <v>65</v>
      </c>
      <c r="O200" s="614" t="s">
        <v>65</v>
      </c>
      <c r="P200" s="614" t="s">
        <v>65</v>
      </c>
      <c r="Q200" s="614" t="s">
        <v>65</v>
      </c>
      <c r="R200" s="614"/>
      <c r="S200" s="614"/>
      <c r="T200" s="614"/>
      <c r="U200" s="614"/>
      <c r="V200" s="614" t="s">
        <v>65</v>
      </c>
      <c r="W200" s="614" t="s">
        <v>65</v>
      </c>
      <c r="X200" s="614" t="s">
        <v>65</v>
      </c>
      <c r="Y200" s="614" t="s">
        <v>65</v>
      </c>
      <c r="Z200" s="614" t="s">
        <v>65</v>
      </c>
      <c r="AA200" s="614" t="s">
        <v>65</v>
      </c>
      <c r="AB200" s="614" t="s">
        <v>65</v>
      </c>
      <c r="AC200" s="614" t="s">
        <v>65</v>
      </c>
      <c r="AD200" s="295">
        <f>SUMIF('pdc2018'!$G$8:$G$1110,'CE MINISTERIALE'!$B200,'pdc2018'!$Q$8:$Q$1110)</f>
        <v>1479000</v>
      </c>
      <c r="AE200" s="615">
        <f>ROUND(AD200/1000,0)</f>
        <v>1479</v>
      </c>
      <c r="AF200" s="615"/>
      <c r="AG200" s="615"/>
      <c r="AH200" s="615"/>
      <c r="AI200" s="615"/>
      <c r="AJ200" s="64" t="s">
        <v>389</v>
      </c>
    </row>
    <row r="201" spans="1:36" s="68" customFormat="1" ht="15" customHeight="1">
      <c r="A201" s="64" t="s">
        <v>1954</v>
      </c>
      <c r="B201" s="613" t="s">
        <v>66</v>
      </c>
      <c r="C201" s="613"/>
      <c r="D201" s="613"/>
      <c r="E201" s="613"/>
      <c r="F201" s="613"/>
      <c r="G201" s="613"/>
      <c r="H201" s="614" t="s">
        <v>67</v>
      </c>
      <c r="I201" s="614" t="s">
        <v>68</v>
      </c>
      <c r="J201" s="614" t="s">
        <v>68</v>
      </c>
      <c r="K201" s="614" t="s">
        <v>68</v>
      </c>
      <c r="L201" s="614" t="s">
        <v>68</v>
      </c>
      <c r="M201" s="614" t="s">
        <v>68</v>
      </c>
      <c r="N201" s="614" t="s">
        <v>68</v>
      </c>
      <c r="O201" s="614" t="s">
        <v>68</v>
      </c>
      <c r="P201" s="614" t="s">
        <v>68</v>
      </c>
      <c r="Q201" s="614" t="s">
        <v>68</v>
      </c>
      <c r="R201" s="614"/>
      <c r="S201" s="614"/>
      <c r="T201" s="614"/>
      <c r="U201" s="614"/>
      <c r="V201" s="614" t="s">
        <v>68</v>
      </c>
      <c r="W201" s="614" t="s">
        <v>68</v>
      </c>
      <c r="X201" s="614" t="s">
        <v>68</v>
      </c>
      <c r="Y201" s="614" t="s">
        <v>68</v>
      </c>
      <c r="Z201" s="614" t="s">
        <v>68</v>
      </c>
      <c r="AA201" s="614" t="s">
        <v>68</v>
      </c>
      <c r="AB201" s="614" t="s">
        <v>68</v>
      </c>
      <c r="AC201" s="614" t="s">
        <v>68</v>
      </c>
      <c r="AD201" s="295">
        <f>SUMIF('pdc2018'!$G$8:$G$1110,'CE MINISTERIALE'!$B201,'pdc2018'!$Q$8:$Q$1110)</f>
        <v>8000</v>
      </c>
      <c r="AE201" s="615">
        <f>ROUND(AD201/1000,0)</f>
        <v>8</v>
      </c>
      <c r="AF201" s="615"/>
      <c r="AG201" s="615"/>
      <c r="AH201" s="615"/>
      <c r="AI201" s="615"/>
      <c r="AJ201" s="64" t="s">
        <v>389</v>
      </c>
    </row>
    <row r="202" spans="1:36" s="68" customFormat="1" ht="15" customHeight="1">
      <c r="A202" s="64"/>
      <c r="B202" s="613" t="s">
        <v>69</v>
      </c>
      <c r="C202" s="613"/>
      <c r="D202" s="613"/>
      <c r="E202" s="613"/>
      <c r="F202" s="613"/>
      <c r="G202" s="613"/>
      <c r="H202" s="614" t="s">
        <v>70</v>
      </c>
      <c r="I202" s="614" t="s">
        <v>71</v>
      </c>
      <c r="J202" s="614" t="s">
        <v>71</v>
      </c>
      <c r="K202" s="614" t="s">
        <v>71</v>
      </c>
      <c r="L202" s="614" t="s">
        <v>71</v>
      </c>
      <c r="M202" s="614" t="s">
        <v>71</v>
      </c>
      <c r="N202" s="614" t="s">
        <v>71</v>
      </c>
      <c r="O202" s="614" t="s">
        <v>71</v>
      </c>
      <c r="P202" s="614" t="s">
        <v>71</v>
      </c>
      <c r="Q202" s="614" t="s">
        <v>71</v>
      </c>
      <c r="R202" s="614"/>
      <c r="S202" s="614"/>
      <c r="T202" s="614"/>
      <c r="U202" s="614"/>
      <c r="V202" s="614" t="s">
        <v>71</v>
      </c>
      <c r="W202" s="614" t="s">
        <v>71</v>
      </c>
      <c r="X202" s="614" t="s">
        <v>71</v>
      </c>
      <c r="Y202" s="614" t="s">
        <v>71</v>
      </c>
      <c r="Z202" s="614" t="s">
        <v>71</v>
      </c>
      <c r="AA202" s="614" t="s">
        <v>71</v>
      </c>
      <c r="AB202" s="614" t="s">
        <v>71</v>
      </c>
      <c r="AC202" s="614" t="s">
        <v>71</v>
      </c>
      <c r="AD202" s="295">
        <f>SUMIF('pdc2018'!$G$8:$G$1110,'CE MINISTERIALE'!$B202,'pdc2018'!$Q$8:$Q$1110)</f>
        <v>26383000</v>
      </c>
      <c r="AE202" s="615">
        <f>ROUND(AD202/1000,0)</f>
        <v>26383</v>
      </c>
      <c r="AF202" s="615"/>
      <c r="AG202" s="615"/>
      <c r="AH202" s="615"/>
      <c r="AI202" s="615"/>
      <c r="AJ202" s="64" t="s">
        <v>389</v>
      </c>
    </row>
    <row r="203" spans="1:36" s="68" customFormat="1" ht="15" customHeight="1">
      <c r="A203" s="64"/>
      <c r="B203" s="606" t="s">
        <v>72</v>
      </c>
      <c r="C203" s="606"/>
      <c r="D203" s="606"/>
      <c r="E203" s="606"/>
      <c r="F203" s="606"/>
      <c r="G203" s="606"/>
      <c r="H203" s="607" t="s">
        <v>73</v>
      </c>
      <c r="I203" s="607" t="s">
        <v>59</v>
      </c>
      <c r="J203" s="607" t="s">
        <v>59</v>
      </c>
      <c r="K203" s="607" t="s">
        <v>59</v>
      </c>
      <c r="L203" s="607" t="s">
        <v>59</v>
      </c>
      <c r="M203" s="607" t="s">
        <v>59</v>
      </c>
      <c r="N203" s="607" t="s">
        <v>59</v>
      </c>
      <c r="O203" s="607" t="s">
        <v>59</v>
      </c>
      <c r="P203" s="607" t="s">
        <v>59</v>
      </c>
      <c r="Q203" s="607" t="s">
        <v>59</v>
      </c>
      <c r="R203" s="607"/>
      <c r="S203" s="607"/>
      <c r="T203" s="607"/>
      <c r="U203" s="607"/>
      <c r="V203" s="607" t="s">
        <v>59</v>
      </c>
      <c r="W203" s="607" t="s">
        <v>59</v>
      </c>
      <c r="X203" s="607" t="s">
        <v>59</v>
      </c>
      <c r="Y203" s="607" t="s">
        <v>59</v>
      </c>
      <c r="Z203" s="607" t="s">
        <v>59</v>
      </c>
      <c r="AA203" s="607" t="s">
        <v>59</v>
      </c>
      <c r="AB203" s="607" t="s">
        <v>59</v>
      </c>
      <c r="AC203" s="607" t="s">
        <v>59</v>
      </c>
      <c r="AD203" s="297">
        <f>SUM(AD204:AD207)</f>
        <v>7431000</v>
      </c>
      <c r="AE203" s="608">
        <f>SUM(AE204:AI207)</f>
        <v>7431</v>
      </c>
      <c r="AF203" s="608"/>
      <c r="AG203" s="608"/>
      <c r="AH203" s="608"/>
      <c r="AI203" s="608"/>
      <c r="AJ203" s="64" t="s">
        <v>389</v>
      </c>
    </row>
    <row r="204" spans="1:36" s="68" customFormat="1" ht="15" customHeight="1">
      <c r="A204" s="64" t="s">
        <v>413</v>
      </c>
      <c r="B204" s="613" t="s">
        <v>74</v>
      </c>
      <c r="C204" s="613"/>
      <c r="D204" s="613"/>
      <c r="E204" s="613"/>
      <c r="F204" s="613"/>
      <c r="G204" s="613"/>
      <c r="H204" s="614" t="s">
        <v>75</v>
      </c>
      <c r="I204" s="614" t="s">
        <v>62</v>
      </c>
      <c r="J204" s="614" t="s">
        <v>62</v>
      </c>
      <c r="K204" s="614" t="s">
        <v>62</v>
      </c>
      <c r="L204" s="614" t="s">
        <v>62</v>
      </c>
      <c r="M204" s="614" t="s">
        <v>62</v>
      </c>
      <c r="N204" s="614" t="s">
        <v>62</v>
      </c>
      <c r="O204" s="614" t="s">
        <v>62</v>
      </c>
      <c r="P204" s="614" t="s">
        <v>62</v>
      </c>
      <c r="Q204" s="614" t="s">
        <v>62</v>
      </c>
      <c r="R204" s="614"/>
      <c r="S204" s="614"/>
      <c r="T204" s="614"/>
      <c r="U204" s="614"/>
      <c r="V204" s="614" t="s">
        <v>62</v>
      </c>
      <c r="W204" s="614" t="s">
        <v>62</v>
      </c>
      <c r="X204" s="614" t="s">
        <v>62</v>
      </c>
      <c r="Y204" s="614" t="s">
        <v>62</v>
      </c>
      <c r="Z204" s="614" t="s">
        <v>62</v>
      </c>
      <c r="AA204" s="614" t="s">
        <v>62</v>
      </c>
      <c r="AB204" s="614" t="s">
        <v>62</v>
      </c>
      <c r="AC204" s="614" t="s">
        <v>62</v>
      </c>
      <c r="AD204" s="295">
        <f>SUMIF('pdc2018'!$G$8:$G$1110,'CE MINISTERIALE'!$B204,'pdc2018'!$Q$8:$Q$1110)</f>
        <v>0</v>
      </c>
      <c r="AE204" s="615">
        <f>ROUND(AD204/1000,0)</f>
        <v>0</v>
      </c>
      <c r="AF204" s="615"/>
      <c r="AG204" s="615"/>
      <c r="AH204" s="615"/>
      <c r="AI204" s="615"/>
      <c r="AJ204" s="64" t="s">
        <v>389</v>
      </c>
    </row>
    <row r="205" spans="1:36" s="68" customFormat="1" ht="15" customHeight="1">
      <c r="A205" s="64"/>
      <c r="B205" s="613" t="s">
        <v>76</v>
      </c>
      <c r="C205" s="613"/>
      <c r="D205" s="613"/>
      <c r="E205" s="613"/>
      <c r="F205" s="613"/>
      <c r="G205" s="613"/>
      <c r="H205" s="614" t="s">
        <v>77</v>
      </c>
      <c r="I205" s="614" t="s">
        <v>65</v>
      </c>
      <c r="J205" s="614" t="s">
        <v>65</v>
      </c>
      <c r="K205" s="614" t="s">
        <v>65</v>
      </c>
      <c r="L205" s="614" t="s">
        <v>65</v>
      </c>
      <c r="M205" s="614" t="s">
        <v>65</v>
      </c>
      <c r="N205" s="614" t="s">
        <v>65</v>
      </c>
      <c r="O205" s="614" t="s">
        <v>65</v>
      </c>
      <c r="P205" s="614" t="s">
        <v>65</v>
      </c>
      <c r="Q205" s="614" t="s">
        <v>65</v>
      </c>
      <c r="R205" s="614"/>
      <c r="S205" s="614"/>
      <c r="T205" s="614"/>
      <c r="U205" s="614"/>
      <c r="V205" s="614" t="s">
        <v>65</v>
      </c>
      <c r="W205" s="614" t="s">
        <v>65</v>
      </c>
      <c r="X205" s="614" t="s">
        <v>65</v>
      </c>
      <c r="Y205" s="614" t="s">
        <v>65</v>
      </c>
      <c r="Z205" s="614" t="s">
        <v>65</v>
      </c>
      <c r="AA205" s="614" t="s">
        <v>65</v>
      </c>
      <c r="AB205" s="614" t="s">
        <v>65</v>
      </c>
      <c r="AC205" s="614" t="s">
        <v>65</v>
      </c>
      <c r="AD205" s="295">
        <f>SUMIF('pdc2018'!$G$8:$G$1110,'CE MINISTERIALE'!$B205,'pdc2018'!$Q$8:$Q$1110)</f>
        <v>0</v>
      </c>
      <c r="AE205" s="615">
        <f>ROUND(AD205/1000,0)</f>
        <v>0</v>
      </c>
      <c r="AF205" s="615"/>
      <c r="AG205" s="615"/>
      <c r="AH205" s="615"/>
      <c r="AI205" s="615"/>
      <c r="AJ205" s="64" t="s">
        <v>389</v>
      </c>
    </row>
    <row r="206" spans="1:36" s="68" customFormat="1" ht="15" customHeight="1">
      <c r="A206" s="64" t="s">
        <v>1954</v>
      </c>
      <c r="B206" s="613" t="s">
        <v>78</v>
      </c>
      <c r="C206" s="613"/>
      <c r="D206" s="613"/>
      <c r="E206" s="613"/>
      <c r="F206" s="613"/>
      <c r="G206" s="613"/>
      <c r="H206" s="614" t="s">
        <v>79</v>
      </c>
      <c r="I206" s="614" t="s">
        <v>68</v>
      </c>
      <c r="J206" s="614" t="s">
        <v>68</v>
      </c>
      <c r="K206" s="614" t="s">
        <v>68</v>
      </c>
      <c r="L206" s="614" t="s">
        <v>68</v>
      </c>
      <c r="M206" s="614" t="s">
        <v>68</v>
      </c>
      <c r="N206" s="614" t="s">
        <v>68</v>
      </c>
      <c r="O206" s="614" t="s">
        <v>68</v>
      </c>
      <c r="P206" s="614" t="s">
        <v>68</v>
      </c>
      <c r="Q206" s="614" t="s">
        <v>68</v>
      </c>
      <c r="R206" s="614"/>
      <c r="S206" s="614"/>
      <c r="T206" s="614"/>
      <c r="U206" s="614"/>
      <c r="V206" s="614" t="s">
        <v>68</v>
      </c>
      <c r="W206" s="614" t="s">
        <v>68</v>
      </c>
      <c r="X206" s="614" t="s">
        <v>68</v>
      </c>
      <c r="Y206" s="614" t="s">
        <v>68</v>
      </c>
      <c r="Z206" s="614" t="s">
        <v>68</v>
      </c>
      <c r="AA206" s="614" t="s">
        <v>68</v>
      </c>
      <c r="AB206" s="614" t="s">
        <v>68</v>
      </c>
      <c r="AC206" s="614" t="s">
        <v>68</v>
      </c>
      <c r="AD206" s="295">
        <f>SUMIF('pdc2018'!$G$8:$G$1110,'CE MINISTERIALE'!$B206,'pdc2018'!$Q$8:$Q$1110)</f>
        <v>0</v>
      </c>
      <c r="AE206" s="615">
        <f>ROUND(AD206/1000,0)</f>
        <v>0</v>
      </c>
      <c r="AF206" s="615"/>
      <c r="AG206" s="615"/>
      <c r="AH206" s="615"/>
      <c r="AI206" s="615"/>
      <c r="AJ206" s="64" t="s">
        <v>389</v>
      </c>
    </row>
    <row r="207" spans="1:36" s="68" customFormat="1" ht="15" customHeight="1">
      <c r="A207" s="64"/>
      <c r="B207" s="613" t="s">
        <v>80</v>
      </c>
      <c r="C207" s="613"/>
      <c r="D207" s="613"/>
      <c r="E207" s="613"/>
      <c r="F207" s="613"/>
      <c r="G207" s="613"/>
      <c r="H207" s="614" t="s">
        <v>81</v>
      </c>
      <c r="I207" s="614" t="s">
        <v>71</v>
      </c>
      <c r="J207" s="614" t="s">
        <v>71</v>
      </c>
      <c r="K207" s="614" t="s">
        <v>71</v>
      </c>
      <c r="L207" s="614" t="s">
        <v>71</v>
      </c>
      <c r="M207" s="614" t="s">
        <v>71</v>
      </c>
      <c r="N207" s="614" t="s">
        <v>71</v>
      </c>
      <c r="O207" s="614" t="s">
        <v>71</v>
      </c>
      <c r="P207" s="614" t="s">
        <v>71</v>
      </c>
      <c r="Q207" s="614" t="s">
        <v>71</v>
      </c>
      <c r="R207" s="614"/>
      <c r="S207" s="614"/>
      <c r="T207" s="614"/>
      <c r="U207" s="614"/>
      <c r="V207" s="614" t="s">
        <v>71</v>
      </c>
      <c r="W207" s="614" t="s">
        <v>71</v>
      </c>
      <c r="X207" s="614" t="s">
        <v>71</v>
      </c>
      <c r="Y207" s="614" t="s">
        <v>71</v>
      </c>
      <c r="Z207" s="614" t="s">
        <v>71</v>
      </c>
      <c r="AA207" s="614" t="s">
        <v>71</v>
      </c>
      <c r="AB207" s="614" t="s">
        <v>71</v>
      </c>
      <c r="AC207" s="614" t="s">
        <v>71</v>
      </c>
      <c r="AD207" s="295">
        <f>SUMIF('pdc2018'!$G$8:$G$1110,'CE MINISTERIALE'!$B207,'pdc2018'!$Q$8:$Q$1110)</f>
        <v>7431000</v>
      </c>
      <c r="AE207" s="615">
        <f>ROUND(AD207/1000,0)</f>
        <v>7431</v>
      </c>
      <c r="AF207" s="615"/>
      <c r="AG207" s="615"/>
      <c r="AH207" s="615"/>
      <c r="AI207" s="615"/>
      <c r="AJ207" s="64" t="s">
        <v>389</v>
      </c>
    </row>
    <row r="208" spans="1:36" s="68" customFormat="1" ht="15" customHeight="1">
      <c r="A208" s="64"/>
      <c r="B208" s="606" t="s">
        <v>82</v>
      </c>
      <c r="C208" s="606"/>
      <c r="D208" s="606"/>
      <c r="E208" s="606"/>
      <c r="F208" s="606"/>
      <c r="G208" s="606"/>
      <c r="H208" s="607" t="s">
        <v>83</v>
      </c>
      <c r="I208" s="607" t="s">
        <v>84</v>
      </c>
      <c r="J208" s="607" t="s">
        <v>84</v>
      </c>
      <c r="K208" s="607" t="s">
        <v>84</v>
      </c>
      <c r="L208" s="607" t="s">
        <v>84</v>
      </c>
      <c r="M208" s="607" t="s">
        <v>84</v>
      </c>
      <c r="N208" s="607" t="s">
        <v>84</v>
      </c>
      <c r="O208" s="607" t="s">
        <v>84</v>
      </c>
      <c r="P208" s="607" t="s">
        <v>84</v>
      </c>
      <c r="Q208" s="607" t="s">
        <v>84</v>
      </c>
      <c r="R208" s="607"/>
      <c r="S208" s="607"/>
      <c r="T208" s="607"/>
      <c r="U208" s="607"/>
      <c r="V208" s="607" t="s">
        <v>84</v>
      </c>
      <c r="W208" s="607" t="s">
        <v>84</v>
      </c>
      <c r="X208" s="607" t="s">
        <v>84</v>
      </c>
      <c r="Y208" s="607" t="s">
        <v>84</v>
      </c>
      <c r="Z208" s="607" t="s">
        <v>84</v>
      </c>
      <c r="AA208" s="607" t="s">
        <v>84</v>
      </c>
      <c r="AB208" s="607" t="s">
        <v>84</v>
      </c>
      <c r="AC208" s="607" t="s">
        <v>84</v>
      </c>
      <c r="AD208" s="297">
        <f>SUM(AD209:AD212)+AD217</f>
        <v>46004000</v>
      </c>
      <c r="AE208" s="608">
        <f>SUM(AE209:AI212)+AE217</f>
        <v>46004</v>
      </c>
      <c r="AF208" s="608"/>
      <c r="AG208" s="608"/>
      <c r="AH208" s="608"/>
      <c r="AI208" s="608"/>
      <c r="AJ208" s="64" t="s">
        <v>389</v>
      </c>
    </row>
    <row r="209" spans="1:36" s="68" customFormat="1" ht="15" customHeight="1">
      <c r="A209" s="64" t="s">
        <v>413</v>
      </c>
      <c r="B209" s="613" t="s">
        <v>85</v>
      </c>
      <c r="C209" s="613"/>
      <c r="D209" s="613"/>
      <c r="E209" s="613"/>
      <c r="F209" s="613"/>
      <c r="G209" s="613"/>
      <c r="H209" s="614" t="s">
        <v>86</v>
      </c>
      <c r="I209" s="614" t="s">
        <v>87</v>
      </c>
      <c r="J209" s="614" t="s">
        <v>87</v>
      </c>
      <c r="K209" s="614" t="s">
        <v>87</v>
      </c>
      <c r="L209" s="614" t="s">
        <v>87</v>
      </c>
      <c r="M209" s="614" t="s">
        <v>87</v>
      </c>
      <c r="N209" s="614" t="s">
        <v>87</v>
      </c>
      <c r="O209" s="614" t="s">
        <v>87</v>
      </c>
      <c r="P209" s="614" t="s">
        <v>87</v>
      </c>
      <c r="Q209" s="614" t="s">
        <v>87</v>
      </c>
      <c r="R209" s="614"/>
      <c r="S209" s="614"/>
      <c r="T209" s="614"/>
      <c r="U209" s="614"/>
      <c r="V209" s="614" t="s">
        <v>87</v>
      </c>
      <c r="W209" s="614" t="s">
        <v>87</v>
      </c>
      <c r="X209" s="614" t="s">
        <v>87</v>
      </c>
      <c r="Y209" s="614" t="s">
        <v>87</v>
      </c>
      <c r="Z209" s="614" t="s">
        <v>87</v>
      </c>
      <c r="AA209" s="614" t="s">
        <v>87</v>
      </c>
      <c r="AB209" s="614" t="s">
        <v>87</v>
      </c>
      <c r="AC209" s="614" t="s">
        <v>87</v>
      </c>
      <c r="AD209" s="295">
        <f>SUMIF('pdc2018'!$G$8:$G$1110,'CE MINISTERIALE'!$B209,'pdc2018'!$Q$8:$Q$1110)</f>
        <v>0</v>
      </c>
      <c r="AE209" s="615">
        <f>ROUND(AD209/1000,0)</f>
        <v>0</v>
      </c>
      <c r="AF209" s="615"/>
      <c r="AG209" s="615"/>
      <c r="AH209" s="615"/>
      <c r="AI209" s="615"/>
      <c r="AJ209" s="64" t="s">
        <v>389</v>
      </c>
    </row>
    <row r="210" spans="1:36" s="68" customFormat="1" ht="15" customHeight="1">
      <c r="A210" s="64"/>
      <c r="B210" s="613" t="s">
        <v>88</v>
      </c>
      <c r="C210" s="613"/>
      <c r="D210" s="613"/>
      <c r="E210" s="613"/>
      <c r="F210" s="613"/>
      <c r="G210" s="613"/>
      <c r="H210" s="614" t="s">
        <v>89</v>
      </c>
      <c r="I210" s="614" t="s">
        <v>90</v>
      </c>
      <c r="J210" s="614" t="s">
        <v>90</v>
      </c>
      <c r="K210" s="614" t="s">
        <v>90</v>
      </c>
      <c r="L210" s="614" t="s">
        <v>90</v>
      </c>
      <c r="M210" s="614" t="s">
        <v>90</v>
      </c>
      <c r="N210" s="614" t="s">
        <v>90</v>
      </c>
      <c r="O210" s="614" t="s">
        <v>90</v>
      </c>
      <c r="P210" s="614" t="s">
        <v>90</v>
      </c>
      <c r="Q210" s="614" t="s">
        <v>90</v>
      </c>
      <c r="R210" s="614"/>
      <c r="S210" s="614"/>
      <c r="T210" s="614"/>
      <c r="U210" s="614"/>
      <c r="V210" s="614" t="s">
        <v>90</v>
      </c>
      <c r="W210" s="614" t="s">
        <v>90</v>
      </c>
      <c r="X210" s="614" t="s">
        <v>90</v>
      </c>
      <c r="Y210" s="614" t="s">
        <v>90</v>
      </c>
      <c r="Z210" s="614" t="s">
        <v>90</v>
      </c>
      <c r="AA210" s="614" t="s">
        <v>90</v>
      </c>
      <c r="AB210" s="614" t="s">
        <v>90</v>
      </c>
      <c r="AC210" s="614" t="s">
        <v>90</v>
      </c>
      <c r="AD210" s="295">
        <f>SUMIF('pdc2018'!$G$8:$G$1110,'CE MINISTERIALE'!$B210,'pdc2018'!$Q$8:$Q$1110)</f>
        <v>371000</v>
      </c>
      <c r="AE210" s="615">
        <f>ROUND(AD210/1000,0)</f>
        <v>371</v>
      </c>
      <c r="AF210" s="615"/>
      <c r="AG210" s="615"/>
      <c r="AH210" s="615"/>
      <c r="AI210" s="615"/>
      <c r="AJ210" s="64" t="s">
        <v>389</v>
      </c>
    </row>
    <row r="211" spans="1:36" s="68" customFormat="1" ht="15" customHeight="1">
      <c r="A211" s="64" t="s">
        <v>1954</v>
      </c>
      <c r="B211" s="613" t="s">
        <v>91</v>
      </c>
      <c r="C211" s="613"/>
      <c r="D211" s="613"/>
      <c r="E211" s="613"/>
      <c r="F211" s="613"/>
      <c r="G211" s="613"/>
      <c r="H211" s="614" t="s">
        <v>92</v>
      </c>
      <c r="I211" s="614" t="s">
        <v>93</v>
      </c>
      <c r="J211" s="614" t="s">
        <v>93</v>
      </c>
      <c r="K211" s="614" t="s">
        <v>93</v>
      </c>
      <c r="L211" s="614" t="s">
        <v>93</v>
      </c>
      <c r="M211" s="614" t="s">
        <v>93</v>
      </c>
      <c r="N211" s="614" t="s">
        <v>93</v>
      </c>
      <c r="O211" s="614" t="s">
        <v>93</v>
      </c>
      <c r="P211" s="614" t="s">
        <v>93</v>
      </c>
      <c r="Q211" s="614" t="s">
        <v>93</v>
      </c>
      <c r="R211" s="614"/>
      <c r="S211" s="614"/>
      <c r="T211" s="614"/>
      <c r="U211" s="614"/>
      <c r="V211" s="614" t="s">
        <v>93</v>
      </c>
      <c r="W211" s="614" t="s">
        <v>93</v>
      </c>
      <c r="X211" s="614" t="s">
        <v>93</v>
      </c>
      <c r="Y211" s="614" t="s">
        <v>93</v>
      </c>
      <c r="Z211" s="614" t="s">
        <v>93</v>
      </c>
      <c r="AA211" s="614" t="s">
        <v>93</v>
      </c>
      <c r="AB211" s="614" t="s">
        <v>93</v>
      </c>
      <c r="AC211" s="614" t="s">
        <v>93</v>
      </c>
      <c r="AD211" s="295">
        <f>SUMIF('pdc2018'!$G$8:$G$1110,'CE MINISTERIALE'!$B211,'pdc2018'!$Q$8:$Q$1110)</f>
        <v>19506000</v>
      </c>
      <c r="AE211" s="615">
        <f>ROUND(AD211/1000,0)</f>
        <v>19506</v>
      </c>
      <c r="AF211" s="615"/>
      <c r="AG211" s="615"/>
      <c r="AH211" s="615"/>
      <c r="AI211" s="615"/>
      <c r="AJ211" s="64" t="s">
        <v>389</v>
      </c>
    </row>
    <row r="212" spans="1:36" s="68" customFormat="1" ht="15" customHeight="1">
      <c r="A212" s="64"/>
      <c r="B212" s="613" t="s">
        <v>94</v>
      </c>
      <c r="C212" s="613"/>
      <c r="D212" s="613"/>
      <c r="E212" s="613"/>
      <c r="F212" s="613"/>
      <c r="G212" s="613"/>
      <c r="H212" s="614" t="s">
        <v>95</v>
      </c>
      <c r="I212" s="614" t="s">
        <v>96</v>
      </c>
      <c r="J212" s="614" t="s">
        <v>96</v>
      </c>
      <c r="K212" s="614" t="s">
        <v>96</v>
      </c>
      <c r="L212" s="614" t="s">
        <v>96</v>
      </c>
      <c r="M212" s="614" t="s">
        <v>96</v>
      </c>
      <c r="N212" s="614" t="s">
        <v>96</v>
      </c>
      <c r="O212" s="614" t="s">
        <v>96</v>
      </c>
      <c r="P212" s="614" t="s">
        <v>96</v>
      </c>
      <c r="Q212" s="614" t="s">
        <v>96</v>
      </c>
      <c r="R212" s="614"/>
      <c r="S212" s="614"/>
      <c r="T212" s="614"/>
      <c r="U212" s="614"/>
      <c r="V212" s="614" t="s">
        <v>96</v>
      </c>
      <c r="W212" s="614" t="s">
        <v>96</v>
      </c>
      <c r="X212" s="614" t="s">
        <v>96</v>
      </c>
      <c r="Y212" s="614" t="s">
        <v>96</v>
      </c>
      <c r="Z212" s="614" t="s">
        <v>96</v>
      </c>
      <c r="AA212" s="614" t="s">
        <v>96</v>
      </c>
      <c r="AB212" s="614" t="s">
        <v>96</v>
      </c>
      <c r="AC212" s="614" t="s">
        <v>96</v>
      </c>
      <c r="AD212" s="295">
        <f>SUM(AD213:AD216)</f>
        <v>25627000</v>
      </c>
      <c r="AE212" s="608">
        <f>SUM(AE213:AE216)</f>
        <v>25627</v>
      </c>
      <c r="AF212" s="608"/>
      <c r="AG212" s="608"/>
      <c r="AH212" s="608"/>
      <c r="AI212" s="608"/>
      <c r="AJ212" s="64" t="s">
        <v>389</v>
      </c>
    </row>
    <row r="213" spans="1:36" s="68" customFormat="1" ht="15" customHeight="1">
      <c r="A213" s="64"/>
      <c r="B213" s="616" t="s">
        <v>97</v>
      </c>
      <c r="C213" s="616"/>
      <c r="D213" s="616"/>
      <c r="E213" s="616"/>
      <c r="F213" s="616"/>
      <c r="G213" s="616"/>
      <c r="H213" s="617" t="s">
        <v>98</v>
      </c>
      <c r="I213" s="617" t="s">
        <v>99</v>
      </c>
      <c r="J213" s="617" t="s">
        <v>99</v>
      </c>
      <c r="K213" s="617" t="s">
        <v>99</v>
      </c>
      <c r="L213" s="617" t="s">
        <v>99</v>
      </c>
      <c r="M213" s="617" t="s">
        <v>99</v>
      </c>
      <c r="N213" s="617" t="s">
        <v>99</v>
      </c>
      <c r="O213" s="617" t="s">
        <v>99</v>
      </c>
      <c r="P213" s="617" t="s">
        <v>99</v>
      </c>
      <c r="Q213" s="617" t="s">
        <v>99</v>
      </c>
      <c r="R213" s="617"/>
      <c r="S213" s="617"/>
      <c r="T213" s="617"/>
      <c r="U213" s="617"/>
      <c r="V213" s="617" t="s">
        <v>99</v>
      </c>
      <c r="W213" s="617" t="s">
        <v>99</v>
      </c>
      <c r="X213" s="617" t="s">
        <v>99</v>
      </c>
      <c r="Y213" s="617" t="s">
        <v>99</v>
      </c>
      <c r="Z213" s="617" t="s">
        <v>99</v>
      </c>
      <c r="AA213" s="617" t="s">
        <v>99</v>
      </c>
      <c r="AB213" s="617" t="s">
        <v>99</v>
      </c>
      <c r="AC213" s="617" t="s">
        <v>99</v>
      </c>
      <c r="AD213" s="295">
        <f>SUMIF('pdc2018'!$G$8:$G$1110,'CE MINISTERIALE'!$B213,'pdc2018'!$Q$8:$Q$1110)</f>
        <v>0</v>
      </c>
      <c r="AE213" s="615">
        <f>ROUND(AD213/1000,0)</f>
        <v>0</v>
      </c>
      <c r="AF213" s="615"/>
      <c r="AG213" s="615"/>
      <c r="AH213" s="615"/>
      <c r="AI213" s="615"/>
      <c r="AJ213" s="64" t="s">
        <v>389</v>
      </c>
    </row>
    <row r="214" spans="1:36" s="68" customFormat="1" ht="15" customHeight="1">
      <c r="A214" s="64"/>
      <c r="B214" s="616" t="s">
        <v>100</v>
      </c>
      <c r="C214" s="616"/>
      <c r="D214" s="616"/>
      <c r="E214" s="616"/>
      <c r="F214" s="616"/>
      <c r="G214" s="616"/>
      <c r="H214" s="617" t="s">
        <v>768</v>
      </c>
      <c r="I214" s="617" t="s">
        <v>769</v>
      </c>
      <c r="J214" s="617" t="s">
        <v>769</v>
      </c>
      <c r="K214" s="617" t="s">
        <v>769</v>
      </c>
      <c r="L214" s="617" t="s">
        <v>769</v>
      </c>
      <c r="M214" s="617" t="s">
        <v>769</v>
      </c>
      <c r="N214" s="617" t="s">
        <v>769</v>
      </c>
      <c r="O214" s="617" t="s">
        <v>769</v>
      </c>
      <c r="P214" s="617" t="s">
        <v>769</v>
      </c>
      <c r="Q214" s="617" t="s">
        <v>769</v>
      </c>
      <c r="R214" s="617"/>
      <c r="S214" s="617"/>
      <c r="T214" s="617"/>
      <c r="U214" s="617"/>
      <c r="V214" s="617" t="s">
        <v>769</v>
      </c>
      <c r="W214" s="617" t="s">
        <v>769</v>
      </c>
      <c r="X214" s="617" t="s">
        <v>769</v>
      </c>
      <c r="Y214" s="617" t="s">
        <v>769</v>
      </c>
      <c r="Z214" s="617" t="s">
        <v>769</v>
      </c>
      <c r="AA214" s="617" t="s">
        <v>769</v>
      </c>
      <c r="AB214" s="617" t="s">
        <v>769</v>
      </c>
      <c r="AC214" s="617" t="s">
        <v>769</v>
      </c>
      <c r="AD214" s="295">
        <f>SUMIF('pdc2018'!$G$8:$G$1110,'CE MINISTERIALE'!$B214,'pdc2018'!$Q$8:$Q$1110)</f>
        <v>0</v>
      </c>
      <c r="AE214" s="615">
        <f>ROUND(AD214/1000,0)</f>
        <v>0</v>
      </c>
      <c r="AF214" s="615"/>
      <c r="AG214" s="615"/>
      <c r="AH214" s="615"/>
      <c r="AI214" s="615"/>
      <c r="AJ214" s="64" t="s">
        <v>389</v>
      </c>
    </row>
    <row r="215" spans="1:36" s="68" customFormat="1" ht="15" customHeight="1">
      <c r="A215" s="64"/>
      <c r="B215" s="616" t="s">
        <v>770</v>
      </c>
      <c r="C215" s="616"/>
      <c r="D215" s="616"/>
      <c r="E215" s="616"/>
      <c r="F215" s="616"/>
      <c r="G215" s="616"/>
      <c r="H215" s="617" t="s">
        <v>771</v>
      </c>
      <c r="I215" s="617" t="s">
        <v>772</v>
      </c>
      <c r="J215" s="617" t="s">
        <v>772</v>
      </c>
      <c r="K215" s="617" t="s">
        <v>772</v>
      </c>
      <c r="L215" s="617" t="s">
        <v>772</v>
      </c>
      <c r="M215" s="617" t="s">
        <v>772</v>
      </c>
      <c r="N215" s="617" t="s">
        <v>772</v>
      </c>
      <c r="O215" s="617" t="s">
        <v>772</v>
      </c>
      <c r="P215" s="617" t="s">
        <v>772</v>
      </c>
      <c r="Q215" s="617" t="s">
        <v>772</v>
      </c>
      <c r="R215" s="617"/>
      <c r="S215" s="617"/>
      <c r="T215" s="617"/>
      <c r="U215" s="617"/>
      <c r="V215" s="617" t="s">
        <v>772</v>
      </c>
      <c r="W215" s="617" t="s">
        <v>772</v>
      </c>
      <c r="X215" s="617" t="s">
        <v>772</v>
      </c>
      <c r="Y215" s="617" t="s">
        <v>772</v>
      </c>
      <c r="Z215" s="617" t="s">
        <v>772</v>
      </c>
      <c r="AA215" s="617" t="s">
        <v>772</v>
      </c>
      <c r="AB215" s="617" t="s">
        <v>772</v>
      </c>
      <c r="AC215" s="617" t="s">
        <v>772</v>
      </c>
      <c r="AD215" s="295">
        <f>SUMIF('pdc2018'!$G$8:$G$1110,'CE MINISTERIALE'!$B215,'pdc2018'!$Q$8:$Q$1110)</f>
        <v>25627000</v>
      </c>
      <c r="AE215" s="615">
        <f>ROUND(AD215/1000,0)</f>
        <v>25627</v>
      </c>
      <c r="AF215" s="615"/>
      <c r="AG215" s="615"/>
      <c r="AH215" s="615"/>
      <c r="AI215" s="615"/>
      <c r="AJ215" s="64" t="s">
        <v>389</v>
      </c>
    </row>
    <row r="216" spans="1:36" s="68" customFormat="1" ht="15" customHeight="1">
      <c r="A216" s="64"/>
      <c r="B216" s="616" t="s">
        <v>773</v>
      </c>
      <c r="C216" s="616"/>
      <c r="D216" s="616"/>
      <c r="E216" s="616"/>
      <c r="F216" s="616"/>
      <c r="G216" s="616"/>
      <c r="H216" s="617" t="s">
        <v>774</v>
      </c>
      <c r="I216" s="617" t="s">
        <v>775</v>
      </c>
      <c r="J216" s="617" t="s">
        <v>775</v>
      </c>
      <c r="K216" s="617" t="s">
        <v>775</v>
      </c>
      <c r="L216" s="617" t="s">
        <v>775</v>
      </c>
      <c r="M216" s="617" t="s">
        <v>775</v>
      </c>
      <c r="N216" s="617" t="s">
        <v>775</v>
      </c>
      <c r="O216" s="617" t="s">
        <v>775</v>
      </c>
      <c r="P216" s="617" t="s">
        <v>775</v>
      </c>
      <c r="Q216" s="617" t="s">
        <v>775</v>
      </c>
      <c r="R216" s="617"/>
      <c r="S216" s="617"/>
      <c r="T216" s="617"/>
      <c r="U216" s="617"/>
      <c r="V216" s="617" t="s">
        <v>775</v>
      </c>
      <c r="W216" s="617" t="s">
        <v>775</v>
      </c>
      <c r="X216" s="617" t="s">
        <v>775</v>
      </c>
      <c r="Y216" s="617" t="s">
        <v>775</v>
      </c>
      <c r="Z216" s="617" t="s">
        <v>775</v>
      </c>
      <c r="AA216" s="617" t="s">
        <v>775</v>
      </c>
      <c r="AB216" s="617" t="s">
        <v>775</v>
      </c>
      <c r="AC216" s="617" t="s">
        <v>775</v>
      </c>
      <c r="AD216" s="295">
        <f>SUMIF('pdc2018'!$G$8:$G$1110,'CE MINISTERIALE'!$B216,'pdc2018'!$Q$8:$Q$1110)</f>
        <v>0</v>
      </c>
      <c r="AE216" s="615">
        <f>ROUND(AD216/1000,0)</f>
        <v>0</v>
      </c>
      <c r="AF216" s="615"/>
      <c r="AG216" s="615"/>
      <c r="AH216" s="615"/>
      <c r="AI216" s="615"/>
      <c r="AJ216" s="64" t="s">
        <v>389</v>
      </c>
    </row>
    <row r="217" spans="1:36" s="68" customFormat="1" ht="15" customHeight="1">
      <c r="A217" s="64"/>
      <c r="B217" s="613" t="s">
        <v>776</v>
      </c>
      <c r="C217" s="613"/>
      <c r="D217" s="613"/>
      <c r="E217" s="613"/>
      <c r="F217" s="613"/>
      <c r="G217" s="613"/>
      <c r="H217" s="614" t="s">
        <v>777</v>
      </c>
      <c r="I217" s="614" t="s">
        <v>778</v>
      </c>
      <c r="J217" s="614" t="s">
        <v>778</v>
      </c>
      <c r="K217" s="614" t="s">
        <v>778</v>
      </c>
      <c r="L217" s="614" t="s">
        <v>778</v>
      </c>
      <c r="M217" s="614" t="s">
        <v>778</v>
      </c>
      <c r="N217" s="614" t="s">
        <v>778</v>
      </c>
      <c r="O217" s="614" t="s">
        <v>778</v>
      </c>
      <c r="P217" s="614" t="s">
        <v>778</v>
      </c>
      <c r="Q217" s="614" t="s">
        <v>778</v>
      </c>
      <c r="R217" s="614"/>
      <c r="S217" s="614"/>
      <c r="T217" s="614"/>
      <c r="U217" s="614"/>
      <c r="V217" s="614" t="s">
        <v>778</v>
      </c>
      <c r="W217" s="614" t="s">
        <v>778</v>
      </c>
      <c r="X217" s="614" t="s">
        <v>778</v>
      </c>
      <c r="Y217" s="614" t="s">
        <v>778</v>
      </c>
      <c r="Z217" s="614" t="s">
        <v>778</v>
      </c>
      <c r="AA217" s="614" t="s">
        <v>778</v>
      </c>
      <c r="AB217" s="614" t="s">
        <v>778</v>
      </c>
      <c r="AC217" s="614" t="s">
        <v>778</v>
      </c>
      <c r="AD217" s="295">
        <f>SUMIF('pdc2018'!$G$8:$G$1110,'CE MINISTERIALE'!$B217,'pdc2018'!$Q$8:$Q$1110)</f>
        <v>500000</v>
      </c>
      <c r="AE217" s="615">
        <f>ROUND(AD217/1000,0)</f>
        <v>500</v>
      </c>
      <c r="AF217" s="615"/>
      <c r="AG217" s="615"/>
      <c r="AH217" s="615"/>
      <c r="AI217" s="615"/>
      <c r="AJ217" s="64" t="s">
        <v>389</v>
      </c>
    </row>
    <row r="218" spans="1:36" s="68" customFormat="1" ht="15" customHeight="1">
      <c r="A218" s="64"/>
      <c r="B218" s="606" t="s">
        <v>779</v>
      </c>
      <c r="C218" s="606"/>
      <c r="D218" s="606"/>
      <c r="E218" s="606"/>
      <c r="F218" s="606"/>
      <c r="G218" s="606"/>
      <c r="H218" s="607" t="s">
        <v>780</v>
      </c>
      <c r="I218" s="607" t="s">
        <v>781</v>
      </c>
      <c r="J218" s="607" t="s">
        <v>781</v>
      </c>
      <c r="K218" s="607" t="s">
        <v>781</v>
      </c>
      <c r="L218" s="607" t="s">
        <v>781</v>
      </c>
      <c r="M218" s="607" t="s">
        <v>781</v>
      </c>
      <c r="N218" s="607" t="s">
        <v>781</v>
      </c>
      <c r="O218" s="607" t="s">
        <v>781</v>
      </c>
      <c r="P218" s="607" t="s">
        <v>781</v>
      </c>
      <c r="Q218" s="607" t="s">
        <v>781</v>
      </c>
      <c r="R218" s="607"/>
      <c r="S218" s="607"/>
      <c r="T218" s="607"/>
      <c r="U218" s="607"/>
      <c r="V218" s="607" t="s">
        <v>781</v>
      </c>
      <c r="W218" s="607" t="s">
        <v>781</v>
      </c>
      <c r="X218" s="607" t="s">
        <v>781</v>
      </c>
      <c r="Y218" s="607" t="s">
        <v>781</v>
      </c>
      <c r="Z218" s="607" t="s">
        <v>781</v>
      </c>
      <c r="AA218" s="607" t="s">
        <v>781</v>
      </c>
      <c r="AB218" s="607" t="s">
        <v>781</v>
      </c>
      <c r="AC218" s="607" t="s">
        <v>781</v>
      </c>
      <c r="AD218" s="297">
        <f>SUM(AD219:AD223)</f>
        <v>10031000</v>
      </c>
      <c r="AE218" s="608">
        <f>SUM(AE219:AI223)</f>
        <v>10031</v>
      </c>
      <c r="AF218" s="608"/>
      <c r="AG218" s="608"/>
      <c r="AH218" s="608"/>
      <c r="AI218" s="608"/>
      <c r="AJ218" s="64" t="s">
        <v>389</v>
      </c>
    </row>
    <row r="219" spans="1:36" s="68" customFormat="1" ht="15" customHeight="1">
      <c r="A219" s="64" t="s">
        <v>413</v>
      </c>
      <c r="B219" s="613" t="s">
        <v>782</v>
      </c>
      <c r="C219" s="613"/>
      <c r="D219" s="613"/>
      <c r="E219" s="613"/>
      <c r="F219" s="613"/>
      <c r="G219" s="613"/>
      <c r="H219" s="614" t="s">
        <v>783</v>
      </c>
      <c r="I219" s="614" t="s">
        <v>784</v>
      </c>
      <c r="J219" s="614" t="s">
        <v>784</v>
      </c>
      <c r="K219" s="614" t="s">
        <v>784</v>
      </c>
      <c r="L219" s="614" t="s">
        <v>784</v>
      </c>
      <c r="M219" s="614" t="s">
        <v>784</v>
      </c>
      <c r="N219" s="614" t="s">
        <v>784</v>
      </c>
      <c r="O219" s="614" t="s">
        <v>784</v>
      </c>
      <c r="P219" s="614" t="s">
        <v>784</v>
      </c>
      <c r="Q219" s="614" t="s">
        <v>784</v>
      </c>
      <c r="R219" s="614"/>
      <c r="S219" s="614"/>
      <c r="T219" s="614"/>
      <c r="U219" s="614"/>
      <c r="V219" s="614" t="s">
        <v>784</v>
      </c>
      <c r="W219" s="614" t="s">
        <v>784</v>
      </c>
      <c r="X219" s="614" t="s">
        <v>784</v>
      </c>
      <c r="Y219" s="614" t="s">
        <v>784</v>
      </c>
      <c r="Z219" s="614" t="s">
        <v>784</v>
      </c>
      <c r="AA219" s="614" t="s">
        <v>784</v>
      </c>
      <c r="AB219" s="614" t="s">
        <v>784</v>
      </c>
      <c r="AC219" s="614" t="s">
        <v>784</v>
      </c>
      <c r="AD219" s="295">
        <f>SUMIF('pdc2018'!$G$8:$G$1110,'CE MINISTERIALE'!$B219,'pdc2018'!$Q$8:$Q$1110)</f>
        <v>0</v>
      </c>
      <c r="AE219" s="615">
        <f>ROUND(AD219/1000,0)</f>
        <v>0</v>
      </c>
      <c r="AF219" s="615"/>
      <c r="AG219" s="615"/>
      <c r="AH219" s="615"/>
      <c r="AI219" s="615"/>
      <c r="AJ219" s="64" t="s">
        <v>389</v>
      </c>
    </row>
    <row r="220" spans="1:36" s="68" customFormat="1" ht="15" customHeight="1">
      <c r="A220" s="64"/>
      <c r="B220" s="613" t="s">
        <v>785</v>
      </c>
      <c r="C220" s="613"/>
      <c r="D220" s="613"/>
      <c r="E220" s="613"/>
      <c r="F220" s="613"/>
      <c r="G220" s="613"/>
      <c r="H220" s="614" t="s">
        <v>786</v>
      </c>
      <c r="I220" s="614" t="s">
        <v>787</v>
      </c>
      <c r="J220" s="614" t="s">
        <v>787</v>
      </c>
      <c r="K220" s="614" t="s">
        <v>787</v>
      </c>
      <c r="L220" s="614" t="s">
        <v>787</v>
      </c>
      <c r="M220" s="614" t="s">
        <v>787</v>
      </c>
      <c r="N220" s="614" t="s">
        <v>787</v>
      </c>
      <c r="O220" s="614" t="s">
        <v>787</v>
      </c>
      <c r="P220" s="614" t="s">
        <v>787</v>
      </c>
      <c r="Q220" s="614" t="s">
        <v>787</v>
      </c>
      <c r="R220" s="614"/>
      <c r="S220" s="614"/>
      <c r="T220" s="614"/>
      <c r="U220" s="614"/>
      <c r="V220" s="614" t="s">
        <v>787</v>
      </c>
      <c r="W220" s="614" t="s">
        <v>787</v>
      </c>
      <c r="X220" s="614" t="s">
        <v>787</v>
      </c>
      <c r="Y220" s="614" t="s">
        <v>787</v>
      </c>
      <c r="Z220" s="614" t="s">
        <v>787</v>
      </c>
      <c r="AA220" s="614" t="s">
        <v>787</v>
      </c>
      <c r="AB220" s="614" t="s">
        <v>787</v>
      </c>
      <c r="AC220" s="614" t="s">
        <v>787</v>
      </c>
      <c r="AD220" s="295">
        <f>SUMIF('pdc2018'!$G$8:$G$1110,'CE MINISTERIALE'!$B220,'pdc2018'!$Q$8:$Q$1110)</f>
        <v>971000</v>
      </c>
      <c r="AE220" s="615">
        <f>ROUND(AD220/1000,0)</f>
        <v>971</v>
      </c>
      <c r="AF220" s="615"/>
      <c r="AG220" s="615"/>
      <c r="AH220" s="615"/>
      <c r="AI220" s="615"/>
      <c r="AJ220" s="64" t="s">
        <v>389</v>
      </c>
    </row>
    <row r="221" spans="1:36" s="68" customFormat="1" ht="15" customHeight="1">
      <c r="A221" s="64" t="s">
        <v>1961</v>
      </c>
      <c r="B221" s="613" t="s">
        <v>788</v>
      </c>
      <c r="C221" s="613"/>
      <c r="D221" s="613"/>
      <c r="E221" s="613"/>
      <c r="F221" s="613"/>
      <c r="G221" s="613"/>
      <c r="H221" s="614" t="s">
        <v>789</v>
      </c>
      <c r="I221" s="614" t="s">
        <v>790</v>
      </c>
      <c r="J221" s="614" t="s">
        <v>790</v>
      </c>
      <c r="K221" s="614" t="s">
        <v>790</v>
      </c>
      <c r="L221" s="614" t="s">
        <v>790</v>
      </c>
      <c r="M221" s="614" t="s">
        <v>790</v>
      </c>
      <c r="N221" s="614" t="s">
        <v>790</v>
      </c>
      <c r="O221" s="614" t="s">
        <v>790</v>
      </c>
      <c r="P221" s="614" t="s">
        <v>790</v>
      </c>
      <c r="Q221" s="614" t="s">
        <v>790</v>
      </c>
      <c r="R221" s="614"/>
      <c r="S221" s="614"/>
      <c r="T221" s="614"/>
      <c r="U221" s="614"/>
      <c r="V221" s="614" t="s">
        <v>790</v>
      </c>
      <c r="W221" s="614" t="s">
        <v>790</v>
      </c>
      <c r="X221" s="614" t="s">
        <v>790</v>
      </c>
      <c r="Y221" s="614" t="s">
        <v>790</v>
      </c>
      <c r="Z221" s="614" t="s">
        <v>790</v>
      </c>
      <c r="AA221" s="614" t="s">
        <v>790</v>
      </c>
      <c r="AB221" s="614" t="s">
        <v>790</v>
      </c>
      <c r="AC221" s="614" t="s">
        <v>790</v>
      </c>
      <c r="AD221" s="295">
        <f>SUMIF('pdc2018'!$G$8:$G$1110,'CE MINISTERIALE'!$B221,'pdc2018'!$Q$8:$Q$1110)</f>
        <v>0</v>
      </c>
      <c r="AE221" s="615">
        <f>ROUND(AD221/1000,0)</f>
        <v>0</v>
      </c>
      <c r="AF221" s="615"/>
      <c r="AG221" s="615"/>
      <c r="AH221" s="615"/>
      <c r="AI221" s="615"/>
      <c r="AJ221" s="64" t="s">
        <v>389</v>
      </c>
    </row>
    <row r="222" spans="1:36" s="68" customFormat="1" ht="15" customHeight="1">
      <c r="A222" s="64"/>
      <c r="B222" s="613" t="s">
        <v>791</v>
      </c>
      <c r="C222" s="613"/>
      <c r="D222" s="613"/>
      <c r="E222" s="613"/>
      <c r="F222" s="613"/>
      <c r="G222" s="613"/>
      <c r="H222" s="614" t="s">
        <v>792</v>
      </c>
      <c r="I222" s="614" t="s">
        <v>793</v>
      </c>
      <c r="J222" s="614" t="s">
        <v>793</v>
      </c>
      <c r="K222" s="614" t="s">
        <v>793</v>
      </c>
      <c r="L222" s="614" t="s">
        <v>793</v>
      </c>
      <c r="M222" s="614" t="s">
        <v>793</v>
      </c>
      <c r="N222" s="614" t="s">
        <v>793</v>
      </c>
      <c r="O222" s="614" t="s">
        <v>793</v>
      </c>
      <c r="P222" s="614" t="s">
        <v>793</v>
      </c>
      <c r="Q222" s="614" t="s">
        <v>793</v>
      </c>
      <c r="R222" s="614"/>
      <c r="S222" s="614"/>
      <c r="T222" s="614"/>
      <c r="U222" s="614"/>
      <c r="V222" s="614" t="s">
        <v>793</v>
      </c>
      <c r="W222" s="614" t="s">
        <v>793</v>
      </c>
      <c r="X222" s="614" t="s">
        <v>793</v>
      </c>
      <c r="Y222" s="614" t="s">
        <v>793</v>
      </c>
      <c r="Z222" s="614" t="s">
        <v>793</v>
      </c>
      <c r="AA222" s="614" t="s">
        <v>793</v>
      </c>
      <c r="AB222" s="614" t="s">
        <v>793</v>
      </c>
      <c r="AC222" s="614" t="s">
        <v>793</v>
      </c>
      <c r="AD222" s="295">
        <f>SUMIF('pdc2018'!$G$8:$G$1110,'CE MINISTERIALE'!$B222,'pdc2018'!$Q$8:$Q$1110)</f>
        <v>3800000</v>
      </c>
      <c r="AE222" s="615">
        <f>ROUND(AD222/1000,0)</f>
        <v>3800</v>
      </c>
      <c r="AF222" s="615"/>
      <c r="AG222" s="615"/>
      <c r="AH222" s="615"/>
      <c r="AI222" s="615"/>
      <c r="AJ222" s="64" t="s">
        <v>389</v>
      </c>
    </row>
    <row r="223" spans="1:36" s="68" customFormat="1" ht="15" customHeight="1">
      <c r="A223" s="70"/>
      <c r="B223" s="613" t="s">
        <v>794</v>
      </c>
      <c r="C223" s="613"/>
      <c r="D223" s="613"/>
      <c r="E223" s="613"/>
      <c r="F223" s="613"/>
      <c r="G223" s="613"/>
      <c r="H223" s="614" t="s">
        <v>795</v>
      </c>
      <c r="I223" s="614" t="s">
        <v>54</v>
      </c>
      <c r="J223" s="614" t="s">
        <v>54</v>
      </c>
      <c r="K223" s="614" t="s">
        <v>54</v>
      </c>
      <c r="L223" s="614" t="s">
        <v>54</v>
      </c>
      <c r="M223" s="614" t="s">
        <v>54</v>
      </c>
      <c r="N223" s="614" t="s">
        <v>54</v>
      </c>
      <c r="O223" s="614" t="s">
        <v>54</v>
      </c>
      <c r="P223" s="614" t="s">
        <v>54</v>
      </c>
      <c r="Q223" s="614" t="s">
        <v>54</v>
      </c>
      <c r="R223" s="614"/>
      <c r="S223" s="614"/>
      <c r="T223" s="614"/>
      <c r="U223" s="614"/>
      <c r="V223" s="614" t="s">
        <v>54</v>
      </c>
      <c r="W223" s="614" t="s">
        <v>54</v>
      </c>
      <c r="X223" s="614" t="s">
        <v>54</v>
      </c>
      <c r="Y223" s="614" t="s">
        <v>54</v>
      </c>
      <c r="Z223" s="614" t="s">
        <v>54</v>
      </c>
      <c r="AA223" s="614" t="s">
        <v>54</v>
      </c>
      <c r="AB223" s="614" t="s">
        <v>54</v>
      </c>
      <c r="AC223" s="614" t="s">
        <v>54</v>
      </c>
      <c r="AD223" s="295">
        <f>SUMIF('pdc2018'!$G$8:$G$1110,'CE MINISTERIALE'!$B223,'pdc2018'!$Q$8:$Q$1110)</f>
        <v>5260000</v>
      </c>
      <c r="AE223" s="615">
        <f>ROUND(AD223/1000,0)</f>
        <v>5260</v>
      </c>
      <c r="AF223" s="615"/>
      <c r="AG223" s="615"/>
      <c r="AH223" s="615"/>
      <c r="AI223" s="615"/>
      <c r="AJ223" s="64" t="s">
        <v>389</v>
      </c>
    </row>
    <row r="224" spans="1:36" s="68" customFormat="1" ht="15" customHeight="1">
      <c r="A224" s="64"/>
      <c r="B224" s="606" t="s">
        <v>796</v>
      </c>
      <c r="C224" s="606"/>
      <c r="D224" s="606"/>
      <c r="E224" s="606"/>
      <c r="F224" s="606"/>
      <c r="G224" s="606"/>
      <c r="H224" s="607" t="s">
        <v>797</v>
      </c>
      <c r="I224" s="607" t="s">
        <v>798</v>
      </c>
      <c r="J224" s="607" t="s">
        <v>798</v>
      </c>
      <c r="K224" s="607" t="s">
        <v>798</v>
      </c>
      <c r="L224" s="607" t="s">
        <v>798</v>
      </c>
      <c r="M224" s="607" t="s">
        <v>798</v>
      </c>
      <c r="N224" s="607" t="s">
        <v>798</v>
      </c>
      <c r="O224" s="607" t="s">
        <v>798</v>
      </c>
      <c r="P224" s="607" t="s">
        <v>798</v>
      </c>
      <c r="Q224" s="607" t="s">
        <v>798</v>
      </c>
      <c r="R224" s="607"/>
      <c r="S224" s="607"/>
      <c r="T224" s="607"/>
      <c r="U224" s="607"/>
      <c r="V224" s="607" t="s">
        <v>798</v>
      </c>
      <c r="W224" s="607" t="s">
        <v>798</v>
      </c>
      <c r="X224" s="607" t="s">
        <v>798</v>
      </c>
      <c r="Y224" s="607" t="s">
        <v>798</v>
      </c>
      <c r="Z224" s="607" t="s">
        <v>798</v>
      </c>
      <c r="AA224" s="607" t="s">
        <v>798</v>
      </c>
      <c r="AB224" s="607" t="s">
        <v>798</v>
      </c>
      <c r="AC224" s="607" t="s">
        <v>798</v>
      </c>
      <c r="AD224" s="297">
        <f>SUM(AD225:AD230)</f>
        <v>2717500</v>
      </c>
      <c r="AE224" s="608">
        <f>SUM(AE225:AI230)</f>
        <v>2718</v>
      </c>
      <c r="AF224" s="608"/>
      <c r="AG224" s="608"/>
      <c r="AH224" s="608"/>
      <c r="AI224" s="608"/>
      <c r="AJ224" s="64" t="s">
        <v>389</v>
      </c>
    </row>
    <row r="225" spans="1:36" s="68" customFormat="1" ht="15" customHeight="1">
      <c r="A225" s="64" t="s">
        <v>413</v>
      </c>
      <c r="B225" s="613" t="s">
        <v>799</v>
      </c>
      <c r="C225" s="613"/>
      <c r="D225" s="613"/>
      <c r="E225" s="613"/>
      <c r="F225" s="613"/>
      <c r="G225" s="613"/>
      <c r="H225" s="614" t="s">
        <v>800</v>
      </c>
      <c r="I225" s="614" t="s">
        <v>801</v>
      </c>
      <c r="J225" s="614" t="s">
        <v>801</v>
      </c>
      <c r="K225" s="614" t="s">
        <v>801</v>
      </c>
      <c r="L225" s="614" t="s">
        <v>801</v>
      </c>
      <c r="M225" s="614" t="s">
        <v>801</v>
      </c>
      <c r="N225" s="614" t="s">
        <v>801</v>
      </c>
      <c r="O225" s="614" t="s">
        <v>801</v>
      </c>
      <c r="P225" s="614" t="s">
        <v>801</v>
      </c>
      <c r="Q225" s="614" t="s">
        <v>801</v>
      </c>
      <c r="R225" s="614"/>
      <c r="S225" s="614"/>
      <c r="T225" s="614"/>
      <c r="U225" s="614"/>
      <c r="V225" s="614" t="s">
        <v>801</v>
      </c>
      <c r="W225" s="614" t="s">
        <v>801</v>
      </c>
      <c r="X225" s="614" t="s">
        <v>801</v>
      </c>
      <c r="Y225" s="614" t="s">
        <v>801</v>
      </c>
      <c r="Z225" s="614" t="s">
        <v>801</v>
      </c>
      <c r="AA225" s="614" t="s">
        <v>801</v>
      </c>
      <c r="AB225" s="614" t="s">
        <v>801</v>
      </c>
      <c r="AC225" s="614" t="s">
        <v>801</v>
      </c>
      <c r="AD225" s="295">
        <f>SUMIF('pdc2018'!$G$8:$G$1110,'CE MINISTERIALE'!$B225,'pdc2018'!$Q$8:$Q$1110)</f>
        <v>0</v>
      </c>
      <c r="AE225" s="615">
        <f t="shared" ref="AE225:AE230" si="8">ROUND(AD225/1000,0)</f>
        <v>0</v>
      </c>
      <c r="AF225" s="615"/>
      <c r="AG225" s="615"/>
      <c r="AH225" s="615"/>
      <c r="AI225" s="615"/>
      <c r="AJ225" s="64" t="s">
        <v>389</v>
      </c>
    </row>
    <row r="226" spans="1:36" s="68" customFormat="1" ht="15" customHeight="1">
      <c r="A226" s="64"/>
      <c r="B226" s="613" t="s">
        <v>802</v>
      </c>
      <c r="C226" s="613"/>
      <c r="D226" s="613"/>
      <c r="E226" s="613"/>
      <c r="F226" s="613"/>
      <c r="G226" s="613"/>
      <c r="H226" s="614" t="s">
        <v>803</v>
      </c>
      <c r="I226" s="614" t="s">
        <v>786</v>
      </c>
      <c r="J226" s="614" t="s">
        <v>786</v>
      </c>
      <c r="K226" s="614" t="s">
        <v>786</v>
      </c>
      <c r="L226" s="614" t="s">
        <v>786</v>
      </c>
      <c r="M226" s="614" t="s">
        <v>786</v>
      </c>
      <c r="N226" s="614" t="s">
        <v>786</v>
      </c>
      <c r="O226" s="614" t="s">
        <v>786</v>
      </c>
      <c r="P226" s="614" t="s">
        <v>786</v>
      </c>
      <c r="Q226" s="614" t="s">
        <v>786</v>
      </c>
      <c r="R226" s="614"/>
      <c r="S226" s="614"/>
      <c r="T226" s="614"/>
      <c r="U226" s="614"/>
      <c r="V226" s="614" t="s">
        <v>786</v>
      </c>
      <c r="W226" s="614" t="s">
        <v>786</v>
      </c>
      <c r="X226" s="614" t="s">
        <v>786</v>
      </c>
      <c r="Y226" s="614" t="s">
        <v>786</v>
      </c>
      <c r="Z226" s="614" t="s">
        <v>786</v>
      </c>
      <c r="AA226" s="614" t="s">
        <v>786</v>
      </c>
      <c r="AB226" s="614" t="s">
        <v>786</v>
      </c>
      <c r="AC226" s="614" t="s">
        <v>786</v>
      </c>
      <c r="AD226" s="295">
        <f>SUMIF('pdc2018'!$G$8:$G$1110,'CE MINISTERIALE'!$B226,'pdc2018'!$Q$8:$Q$1110)</f>
        <v>78500</v>
      </c>
      <c r="AE226" s="615">
        <f t="shared" si="8"/>
        <v>79</v>
      </c>
      <c r="AF226" s="615"/>
      <c r="AG226" s="615"/>
      <c r="AH226" s="615"/>
      <c r="AI226" s="615"/>
      <c r="AJ226" s="64" t="s">
        <v>389</v>
      </c>
    </row>
    <row r="227" spans="1:36" s="68" customFormat="1" ht="15" customHeight="1">
      <c r="A227" s="64" t="s">
        <v>1954</v>
      </c>
      <c r="B227" s="613" t="s">
        <v>804</v>
      </c>
      <c r="C227" s="613"/>
      <c r="D227" s="613"/>
      <c r="E227" s="613"/>
      <c r="F227" s="613"/>
      <c r="G227" s="613"/>
      <c r="H227" s="614" t="s">
        <v>805</v>
      </c>
      <c r="I227" s="614" t="s">
        <v>806</v>
      </c>
      <c r="J227" s="614" t="s">
        <v>806</v>
      </c>
      <c r="K227" s="614" t="s">
        <v>806</v>
      </c>
      <c r="L227" s="614" t="s">
        <v>806</v>
      </c>
      <c r="M227" s="614" t="s">
        <v>806</v>
      </c>
      <c r="N227" s="614" t="s">
        <v>806</v>
      </c>
      <c r="O227" s="614" t="s">
        <v>806</v>
      </c>
      <c r="P227" s="614" t="s">
        <v>806</v>
      </c>
      <c r="Q227" s="614" t="s">
        <v>806</v>
      </c>
      <c r="R227" s="614"/>
      <c r="S227" s="614"/>
      <c r="T227" s="614"/>
      <c r="U227" s="614"/>
      <c r="V227" s="614" t="s">
        <v>806</v>
      </c>
      <c r="W227" s="614" t="s">
        <v>806</v>
      </c>
      <c r="X227" s="614" t="s">
        <v>806</v>
      </c>
      <c r="Y227" s="614" t="s">
        <v>806</v>
      </c>
      <c r="Z227" s="614" t="s">
        <v>806</v>
      </c>
      <c r="AA227" s="614" t="s">
        <v>806</v>
      </c>
      <c r="AB227" s="614" t="s">
        <v>806</v>
      </c>
      <c r="AC227" s="614" t="s">
        <v>806</v>
      </c>
      <c r="AD227" s="295">
        <f>SUMIF('pdc2018'!$G$8:$G$1110,'CE MINISTERIALE'!$B227,'pdc2018'!$Q$8:$Q$1110)</f>
        <v>1314000</v>
      </c>
      <c r="AE227" s="615">
        <f t="shared" si="8"/>
        <v>1314</v>
      </c>
      <c r="AF227" s="615"/>
      <c r="AG227" s="615"/>
      <c r="AH227" s="615"/>
      <c r="AI227" s="615"/>
      <c r="AJ227" s="64" t="s">
        <v>389</v>
      </c>
    </row>
    <row r="228" spans="1:36" s="68" customFormat="1" ht="15" customHeight="1">
      <c r="A228" s="64"/>
      <c r="B228" s="613" t="s">
        <v>807</v>
      </c>
      <c r="C228" s="613"/>
      <c r="D228" s="613"/>
      <c r="E228" s="613"/>
      <c r="F228" s="613"/>
      <c r="G228" s="613"/>
      <c r="H228" s="614" t="s">
        <v>808</v>
      </c>
      <c r="I228" s="614" t="s">
        <v>809</v>
      </c>
      <c r="J228" s="614" t="s">
        <v>809</v>
      </c>
      <c r="K228" s="614" t="s">
        <v>809</v>
      </c>
      <c r="L228" s="614" t="s">
        <v>809</v>
      </c>
      <c r="M228" s="614" t="s">
        <v>809</v>
      </c>
      <c r="N228" s="614" t="s">
        <v>809</v>
      </c>
      <c r="O228" s="614" t="s">
        <v>809</v>
      </c>
      <c r="P228" s="614" t="s">
        <v>809</v>
      </c>
      <c r="Q228" s="614" t="s">
        <v>809</v>
      </c>
      <c r="R228" s="614"/>
      <c r="S228" s="614"/>
      <c r="T228" s="614"/>
      <c r="U228" s="614"/>
      <c r="V228" s="614" t="s">
        <v>809</v>
      </c>
      <c r="W228" s="614" t="s">
        <v>809</v>
      </c>
      <c r="X228" s="614" t="s">
        <v>809</v>
      </c>
      <c r="Y228" s="614" t="s">
        <v>809</v>
      </c>
      <c r="Z228" s="614" t="s">
        <v>809</v>
      </c>
      <c r="AA228" s="614" t="s">
        <v>809</v>
      </c>
      <c r="AB228" s="614" t="s">
        <v>809</v>
      </c>
      <c r="AC228" s="614" t="s">
        <v>809</v>
      </c>
      <c r="AD228" s="295">
        <f>SUMIF('pdc2018'!$G$8:$G$1110,'CE MINISTERIALE'!$B228,'pdc2018'!$Q$8:$Q$1110)</f>
        <v>1325000</v>
      </c>
      <c r="AE228" s="615">
        <f t="shared" si="8"/>
        <v>1325</v>
      </c>
      <c r="AF228" s="615"/>
      <c r="AG228" s="615"/>
      <c r="AH228" s="615"/>
      <c r="AI228" s="615"/>
      <c r="AJ228" s="64" t="s">
        <v>389</v>
      </c>
    </row>
    <row r="229" spans="1:36" s="68" customFormat="1" ht="15" customHeight="1">
      <c r="A229" s="70"/>
      <c r="B229" s="613" t="s">
        <v>810</v>
      </c>
      <c r="C229" s="613"/>
      <c r="D229" s="613"/>
      <c r="E229" s="613"/>
      <c r="F229" s="613"/>
      <c r="G229" s="613"/>
      <c r="H229" s="614" t="s">
        <v>811</v>
      </c>
      <c r="I229" s="614" t="s">
        <v>54</v>
      </c>
      <c r="J229" s="614" t="s">
        <v>54</v>
      </c>
      <c r="K229" s="614" t="s">
        <v>54</v>
      </c>
      <c r="L229" s="614" t="s">
        <v>54</v>
      </c>
      <c r="M229" s="614" t="s">
        <v>54</v>
      </c>
      <c r="N229" s="614" t="s">
        <v>54</v>
      </c>
      <c r="O229" s="614" t="s">
        <v>54</v>
      </c>
      <c r="P229" s="614" t="s">
        <v>54</v>
      </c>
      <c r="Q229" s="614" t="s">
        <v>54</v>
      </c>
      <c r="R229" s="614"/>
      <c r="S229" s="614"/>
      <c r="T229" s="614"/>
      <c r="U229" s="614"/>
      <c r="V229" s="614" t="s">
        <v>54</v>
      </c>
      <c r="W229" s="614" t="s">
        <v>54</v>
      </c>
      <c r="X229" s="614" t="s">
        <v>54</v>
      </c>
      <c r="Y229" s="614" t="s">
        <v>54</v>
      </c>
      <c r="Z229" s="614" t="s">
        <v>54</v>
      </c>
      <c r="AA229" s="614" t="s">
        <v>54</v>
      </c>
      <c r="AB229" s="614" t="s">
        <v>54</v>
      </c>
      <c r="AC229" s="614" t="s">
        <v>54</v>
      </c>
      <c r="AD229" s="295">
        <f>SUMIF('pdc2018'!$G$8:$G$1110,'CE MINISTERIALE'!$B229,'pdc2018'!$Q$8:$Q$1110)</f>
        <v>0</v>
      </c>
      <c r="AE229" s="615">
        <f t="shared" si="8"/>
        <v>0</v>
      </c>
      <c r="AF229" s="615"/>
      <c r="AG229" s="615"/>
      <c r="AH229" s="615"/>
      <c r="AI229" s="615"/>
      <c r="AJ229" s="64" t="s">
        <v>389</v>
      </c>
    </row>
    <row r="230" spans="1:36" s="68" customFormat="1" ht="15" customHeight="1">
      <c r="A230" s="64"/>
      <c r="B230" s="613" t="s">
        <v>812</v>
      </c>
      <c r="C230" s="613"/>
      <c r="D230" s="613"/>
      <c r="E230" s="613"/>
      <c r="F230" s="613"/>
      <c r="G230" s="613"/>
      <c r="H230" s="614" t="s">
        <v>813</v>
      </c>
      <c r="I230" s="614" t="s">
        <v>814</v>
      </c>
      <c r="J230" s="614" t="s">
        <v>814</v>
      </c>
      <c r="K230" s="614" t="s">
        <v>814</v>
      </c>
      <c r="L230" s="614" t="s">
        <v>814</v>
      </c>
      <c r="M230" s="614" t="s">
        <v>814</v>
      </c>
      <c r="N230" s="614" t="s">
        <v>814</v>
      </c>
      <c r="O230" s="614" t="s">
        <v>814</v>
      </c>
      <c r="P230" s="614" t="s">
        <v>814</v>
      </c>
      <c r="Q230" s="614" t="s">
        <v>814</v>
      </c>
      <c r="R230" s="614"/>
      <c r="S230" s="614"/>
      <c r="T230" s="614"/>
      <c r="U230" s="614"/>
      <c r="V230" s="614" t="s">
        <v>814</v>
      </c>
      <c r="W230" s="614" t="s">
        <v>814</v>
      </c>
      <c r="X230" s="614" t="s">
        <v>814</v>
      </c>
      <c r="Y230" s="614" t="s">
        <v>814</v>
      </c>
      <c r="Z230" s="614" t="s">
        <v>814</v>
      </c>
      <c r="AA230" s="614" t="s">
        <v>814</v>
      </c>
      <c r="AB230" s="614" t="s">
        <v>814</v>
      </c>
      <c r="AC230" s="614" t="s">
        <v>814</v>
      </c>
      <c r="AD230" s="295">
        <f>SUMIF('pdc2018'!$G$8:$G$1110,'CE MINISTERIALE'!$B230,'pdc2018'!$Q$8:$Q$1110)</f>
        <v>0</v>
      </c>
      <c r="AE230" s="615">
        <f t="shared" si="8"/>
        <v>0</v>
      </c>
      <c r="AF230" s="615"/>
      <c r="AG230" s="615"/>
      <c r="AH230" s="615"/>
      <c r="AI230" s="615"/>
      <c r="AJ230" s="64" t="s">
        <v>389</v>
      </c>
    </row>
    <row r="231" spans="1:36" s="68" customFormat="1" ht="15" customHeight="1">
      <c r="A231" s="64"/>
      <c r="B231" s="606" t="s">
        <v>815</v>
      </c>
      <c r="C231" s="606"/>
      <c r="D231" s="606"/>
      <c r="E231" s="606"/>
      <c r="F231" s="606"/>
      <c r="G231" s="606"/>
      <c r="H231" s="607" t="s">
        <v>816</v>
      </c>
      <c r="I231" s="607" t="s">
        <v>817</v>
      </c>
      <c r="J231" s="607" t="s">
        <v>817</v>
      </c>
      <c r="K231" s="607" t="s">
        <v>817</v>
      </c>
      <c r="L231" s="607" t="s">
        <v>817</v>
      </c>
      <c r="M231" s="607" t="s">
        <v>817</v>
      </c>
      <c r="N231" s="607" t="s">
        <v>817</v>
      </c>
      <c r="O231" s="607" t="s">
        <v>817</v>
      </c>
      <c r="P231" s="607" t="s">
        <v>817</v>
      </c>
      <c r="Q231" s="607" t="s">
        <v>817</v>
      </c>
      <c r="R231" s="607"/>
      <c r="S231" s="607"/>
      <c r="T231" s="607"/>
      <c r="U231" s="607"/>
      <c r="V231" s="607" t="s">
        <v>817</v>
      </c>
      <c r="W231" s="607" t="s">
        <v>817</v>
      </c>
      <c r="X231" s="607" t="s">
        <v>817</v>
      </c>
      <c r="Y231" s="607" t="s">
        <v>817</v>
      </c>
      <c r="Z231" s="607" t="s">
        <v>817</v>
      </c>
      <c r="AA231" s="607" t="s">
        <v>817</v>
      </c>
      <c r="AB231" s="607" t="s">
        <v>817</v>
      </c>
      <c r="AC231" s="607" t="s">
        <v>817</v>
      </c>
      <c r="AD231" s="297">
        <f>SUM(AD232:AD236)</f>
        <v>665000</v>
      </c>
      <c r="AE231" s="608">
        <f>SUM(AE232:AE236)</f>
        <v>665</v>
      </c>
      <c r="AF231" s="608"/>
      <c r="AG231" s="608"/>
      <c r="AH231" s="608"/>
      <c r="AI231" s="608"/>
      <c r="AJ231" s="64" t="s">
        <v>389</v>
      </c>
    </row>
    <row r="232" spans="1:36" s="68" customFormat="1" ht="15" customHeight="1">
      <c r="A232" s="64" t="s">
        <v>413</v>
      </c>
      <c r="B232" s="613" t="s">
        <v>818</v>
      </c>
      <c r="C232" s="613"/>
      <c r="D232" s="613"/>
      <c r="E232" s="613"/>
      <c r="F232" s="613"/>
      <c r="G232" s="613"/>
      <c r="H232" s="614" t="s">
        <v>819</v>
      </c>
      <c r="I232" s="614" t="s">
        <v>820</v>
      </c>
      <c r="J232" s="614" t="s">
        <v>820</v>
      </c>
      <c r="K232" s="614" t="s">
        <v>820</v>
      </c>
      <c r="L232" s="614" t="s">
        <v>820</v>
      </c>
      <c r="M232" s="614" t="s">
        <v>820</v>
      </c>
      <c r="N232" s="614" t="s">
        <v>820</v>
      </c>
      <c r="O232" s="614" t="s">
        <v>820</v>
      </c>
      <c r="P232" s="614" t="s">
        <v>820</v>
      </c>
      <c r="Q232" s="614" t="s">
        <v>820</v>
      </c>
      <c r="R232" s="614"/>
      <c r="S232" s="614"/>
      <c r="T232" s="614"/>
      <c r="U232" s="614"/>
      <c r="V232" s="614" t="s">
        <v>820</v>
      </c>
      <c r="W232" s="614" t="s">
        <v>820</v>
      </c>
      <c r="X232" s="614" t="s">
        <v>820</v>
      </c>
      <c r="Y232" s="614" t="s">
        <v>820</v>
      </c>
      <c r="Z232" s="614" t="s">
        <v>820</v>
      </c>
      <c r="AA232" s="614" t="s">
        <v>820</v>
      </c>
      <c r="AB232" s="614" t="s">
        <v>820</v>
      </c>
      <c r="AC232" s="614" t="s">
        <v>820</v>
      </c>
      <c r="AD232" s="295">
        <f>SUMIF('pdc2018'!$G$8:$G$1110,'CE MINISTERIALE'!$B232,'pdc2018'!$Q$8:$Q$1110)</f>
        <v>0</v>
      </c>
      <c r="AE232" s="615">
        <f>ROUND(AD232/1000,0)</f>
        <v>0</v>
      </c>
      <c r="AF232" s="615"/>
      <c r="AG232" s="615"/>
      <c r="AH232" s="615"/>
      <c r="AI232" s="615"/>
      <c r="AJ232" s="64" t="s">
        <v>389</v>
      </c>
    </row>
    <row r="233" spans="1:36" s="68" customFormat="1" ht="15" customHeight="1">
      <c r="A233" s="64"/>
      <c r="B233" s="613" t="s">
        <v>821</v>
      </c>
      <c r="C233" s="613"/>
      <c r="D233" s="613"/>
      <c r="E233" s="613"/>
      <c r="F233" s="613"/>
      <c r="G233" s="613"/>
      <c r="H233" s="614" t="s">
        <v>822</v>
      </c>
      <c r="I233" s="614" t="s">
        <v>803</v>
      </c>
      <c r="J233" s="614" t="s">
        <v>803</v>
      </c>
      <c r="K233" s="614" t="s">
        <v>803</v>
      </c>
      <c r="L233" s="614" t="s">
        <v>803</v>
      </c>
      <c r="M233" s="614" t="s">
        <v>803</v>
      </c>
      <c r="N233" s="614" t="s">
        <v>803</v>
      </c>
      <c r="O233" s="614" t="s">
        <v>803</v>
      </c>
      <c r="P233" s="614" t="s">
        <v>803</v>
      </c>
      <c r="Q233" s="614" t="s">
        <v>803</v>
      </c>
      <c r="R233" s="614"/>
      <c r="S233" s="614"/>
      <c r="T233" s="614"/>
      <c r="U233" s="614"/>
      <c r="V233" s="614" t="s">
        <v>803</v>
      </c>
      <c r="W233" s="614" t="s">
        <v>803</v>
      </c>
      <c r="X233" s="614" t="s">
        <v>803</v>
      </c>
      <c r="Y233" s="614" t="s">
        <v>803</v>
      </c>
      <c r="Z233" s="614" t="s">
        <v>803</v>
      </c>
      <c r="AA233" s="614" t="s">
        <v>803</v>
      </c>
      <c r="AB233" s="614" t="s">
        <v>803</v>
      </c>
      <c r="AC233" s="614" t="s">
        <v>803</v>
      </c>
      <c r="AD233" s="295">
        <f>SUMIF('pdc2018'!$G$8:$G$1110,'CE MINISTERIALE'!$B233,'pdc2018'!$Q$8:$Q$1110)</f>
        <v>0</v>
      </c>
      <c r="AE233" s="615">
        <f>ROUND(AD233/1000,0)</f>
        <v>0</v>
      </c>
      <c r="AF233" s="615"/>
      <c r="AG233" s="615"/>
      <c r="AH233" s="615"/>
      <c r="AI233" s="615"/>
      <c r="AJ233" s="64" t="s">
        <v>389</v>
      </c>
    </row>
    <row r="234" spans="1:36" s="68" customFormat="1" ht="15" customHeight="1">
      <c r="A234" s="64" t="s">
        <v>1954</v>
      </c>
      <c r="B234" s="613" t="s">
        <v>823</v>
      </c>
      <c r="C234" s="613"/>
      <c r="D234" s="613"/>
      <c r="E234" s="613"/>
      <c r="F234" s="613"/>
      <c r="G234" s="613"/>
      <c r="H234" s="614" t="s">
        <v>824</v>
      </c>
      <c r="I234" s="614" t="s">
        <v>825</v>
      </c>
      <c r="J234" s="614" t="s">
        <v>825</v>
      </c>
      <c r="K234" s="614" t="s">
        <v>825</v>
      </c>
      <c r="L234" s="614" t="s">
        <v>825</v>
      </c>
      <c r="M234" s="614" t="s">
        <v>825</v>
      </c>
      <c r="N234" s="614" t="s">
        <v>825</v>
      </c>
      <c r="O234" s="614" t="s">
        <v>825</v>
      </c>
      <c r="P234" s="614" t="s">
        <v>825</v>
      </c>
      <c r="Q234" s="614" t="s">
        <v>825</v>
      </c>
      <c r="R234" s="614"/>
      <c r="S234" s="614"/>
      <c r="T234" s="614"/>
      <c r="U234" s="614"/>
      <c r="V234" s="614" t="s">
        <v>825</v>
      </c>
      <c r="W234" s="614" t="s">
        <v>825</v>
      </c>
      <c r="X234" s="614" t="s">
        <v>825</v>
      </c>
      <c r="Y234" s="614" t="s">
        <v>825</v>
      </c>
      <c r="Z234" s="614" t="s">
        <v>825</v>
      </c>
      <c r="AA234" s="614" t="s">
        <v>825</v>
      </c>
      <c r="AB234" s="614" t="s">
        <v>825</v>
      </c>
      <c r="AC234" s="614" t="s">
        <v>825</v>
      </c>
      <c r="AD234" s="295">
        <f>SUMIF('pdc2018'!$G$8:$G$1110,'CE MINISTERIALE'!$B234,'pdc2018'!$Q$8:$Q$1110)</f>
        <v>627000</v>
      </c>
      <c r="AE234" s="615">
        <f>ROUND(AD234/1000,0)</f>
        <v>627</v>
      </c>
      <c r="AF234" s="615"/>
      <c r="AG234" s="615"/>
      <c r="AH234" s="615"/>
      <c r="AI234" s="615"/>
      <c r="AJ234" s="64" t="s">
        <v>389</v>
      </c>
    </row>
    <row r="235" spans="1:36" s="68" customFormat="1" ht="15" customHeight="1">
      <c r="A235" s="64"/>
      <c r="B235" s="613" t="s">
        <v>826</v>
      </c>
      <c r="C235" s="613"/>
      <c r="D235" s="613"/>
      <c r="E235" s="613"/>
      <c r="F235" s="613"/>
      <c r="G235" s="613"/>
      <c r="H235" s="614" t="s">
        <v>832</v>
      </c>
      <c r="I235" s="614" t="s">
        <v>833</v>
      </c>
      <c r="J235" s="614" t="s">
        <v>833</v>
      </c>
      <c r="K235" s="614" t="s">
        <v>833</v>
      </c>
      <c r="L235" s="614" t="s">
        <v>833</v>
      </c>
      <c r="M235" s="614" t="s">
        <v>833</v>
      </c>
      <c r="N235" s="614" t="s">
        <v>833</v>
      </c>
      <c r="O235" s="614" t="s">
        <v>833</v>
      </c>
      <c r="P235" s="614" t="s">
        <v>833</v>
      </c>
      <c r="Q235" s="614" t="s">
        <v>833</v>
      </c>
      <c r="R235" s="614"/>
      <c r="S235" s="614"/>
      <c r="T235" s="614"/>
      <c r="U235" s="614"/>
      <c r="V235" s="614" t="s">
        <v>833</v>
      </c>
      <c r="W235" s="614" t="s">
        <v>833</v>
      </c>
      <c r="X235" s="614" t="s">
        <v>833</v>
      </c>
      <c r="Y235" s="614" t="s">
        <v>833</v>
      </c>
      <c r="Z235" s="614" t="s">
        <v>833</v>
      </c>
      <c r="AA235" s="614" t="s">
        <v>833</v>
      </c>
      <c r="AB235" s="614" t="s">
        <v>833</v>
      </c>
      <c r="AC235" s="614" t="s">
        <v>833</v>
      </c>
      <c r="AD235" s="295">
        <f>SUMIF('pdc2018'!$G$8:$G$1110,'CE MINISTERIALE'!$B235,'pdc2018'!$Q$8:$Q$1110)</f>
        <v>38000</v>
      </c>
      <c r="AE235" s="615">
        <f>ROUND(AD235/1000,0)</f>
        <v>38</v>
      </c>
      <c r="AF235" s="615"/>
      <c r="AG235" s="615"/>
      <c r="AH235" s="615"/>
      <c r="AI235" s="615"/>
      <c r="AJ235" s="64" t="s">
        <v>389</v>
      </c>
    </row>
    <row r="236" spans="1:36" s="68" customFormat="1" ht="15" customHeight="1">
      <c r="A236" s="64"/>
      <c r="B236" s="613" t="s">
        <v>834</v>
      </c>
      <c r="C236" s="613"/>
      <c r="D236" s="613"/>
      <c r="E236" s="613"/>
      <c r="F236" s="613"/>
      <c r="G236" s="613"/>
      <c r="H236" s="614" t="s">
        <v>835</v>
      </c>
      <c r="I236" s="614" t="s">
        <v>836</v>
      </c>
      <c r="J236" s="614" t="s">
        <v>836</v>
      </c>
      <c r="K236" s="614" t="s">
        <v>836</v>
      </c>
      <c r="L236" s="614" t="s">
        <v>836</v>
      </c>
      <c r="M236" s="614" t="s">
        <v>836</v>
      </c>
      <c r="N236" s="614" t="s">
        <v>836</v>
      </c>
      <c r="O236" s="614" t="s">
        <v>836</v>
      </c>
      <c r="P236" s="614" t="s">
        <v>836</v>
      </c>
      <c r="Q236" s="614" t="s">
        <v>836</v>
      </c>
      <c r="R236" s="614"/>
      <c r="S236" s="614"/>
      <c r="T236" s="614"/>
      <c r="U236" s="614"/>
      <c r="V236" s="614" t="s">
        <v>836</v>
      </c>
      <c r="W236" s="614" t="s">
        <v>836</v>
      </c>
      <c r="X236" s="614" t="s">
        <v>836</v>
      </c>
      <c r="Y236" s="614" t="s">
        <v>836</v>
      </c>
      <c r="Z236" s="614" t="s">
        <v>836</v>
      </c>
      <c r="AA236" s="614" t="s">
        <v>836</v>
      </c>
      <c r="AB236" s="614" t="s">
        <v>836</v>
      </c>
      <c r="AC236" s="614" t="s">
        <v>836</v>
      </c>
      <c r="AD236" s="295">
        <f>SUMIF('pdc2018'!$G$8:$G$1110,'CE MINISTERIALE'!$B236,'pdc2018'!$Q$8:$Q$1110)</f>
        <v>0</v>
      </c>
      <c r="AE236" s="615">
        <f>ROUND(AD236/1000,0)</f>
        <v>0</v>
      </c>
      <c r="AF236" s="615"/>
      <c r="AG236" s="615"/>
      <c r="AH236" s="615"/>
      <c r="AI236" s="615"/>
      <c r="AJ236" s="64" t="s">
        <v>389</v>
      </c>
    </row>
    <row r="237" spans="1:36" s="68" customFormat="1" ht="15" customHeight="1">
      <c r="A237" s="64"/>
      <c r="B237" s="606" t="s">
        <v>837</v>
      </c>
      <c r="C237" s="606"/>
      <c r="D237" s="606"/>
      <c r="E237" s="606"/>
      <c r="F237" s="606"/>
      <c r="G237" s="606"/>
      <c r="H237" s="607" t="s">
        <v>838</v>
      </c>
      <c r="I237" s="607" t="s">
        <v>839</v>
      </c>
      <c r="J237" s="607" t="s">
        <v>839</v>
      </c>
      <c r="K237" s="607" t="s">
        <v>839</v>
      </c>
      <c r="L237" s="607" t="s">
        <v>839</v>
      </c>
      <c r="M237" s="607" t="s">
        <v>839</v>
      </c>
      <c r="N237" s="607" t="s">
        <v>839</v>
      </c>
      <c r="O237" s="607" t="s">
        <v>839</v>
      </c>
      <c r="P237" s="607" t="s">
        <v>839</v>
      </c>
      <c r="Q237" s="607" t="s">
        <v>839</v>
      </c>
      <c r="R237" s="607"/>
      <c r="S237" s="607"/>
      <c r="T237" s="607"/>
      <c r="U237" s="607"/>
      <c r="V237" s="607" t="s">
        <v>839</v>
      </c>
      <c r="W237" s="607" t="s">
        <v>839</v>
      </c>
      <c r="X237" s="607" t="s">
        <v>839</v>
      </c>
      <c r="Y237" s="607" t="s">
        <v>839</v>
      </c>
      <c r="Z237" s="607" t="s">
        <v>839</v>
      </c>
      <c r="AA237" s="607" t="s">
        <v>839</v>
      </c>
      <c r="AB237" s="607" t="s">
        <v>839</v>
      </c>
      <c r="AC237" s="607" t="s">
        <v>839</v>
      </c>
      <c r="AD237" s="297">
        <f>SUM(AD238:AD241)</f>
        <v>32615000</v>
      </c>
      <c r="AE237" s="608">
        <f>SUM(AE238:AI241)</f>
        <v>32615</v>
      </c>
      <c r="AF237" s="608"/>
      <c r="AG237" s="608"/>
      <c r="AH237" s="608"/>
      <c r="AI237" s="608"/>
      <c r="AJ237" s="64" t="s">
        <v>389</v>
      </c>
    </row>
    <row r="238" spans="1:36" s="68" customFormat="1" ht="15" customHeight="1">
      <c r="A238" s="64" t="s">
        <v>413</v>
      </c>
      <c r="B238" s="613" t="s">
        <v>840</v>
      </c>
      <c r="C238" s="613"/>
      <c r="D238" s="613"/>
      <c r="E238" s="613"/>
      <c r="F238" s="613"/>
      <c r="G238" s="613"/>
      <c r="H238" s="614" t="s">
        <v>841</v>
      </c>
      <c r="I238" s="614" t="s">
        <v>842</v>
      </c>
      <c r="J238" s="614" t="s">
        <v>842</v>
      </c>
      <c r="K238" s="614" t="s">
        <v>842</v>
      </c>
      <c r="L238" s="614" t="s">
        <v>842</v>
      </c>
      <c r="M238" s="614" t="s">
        <v>842</v>
      </c>
      <c r="N238" s="614" t="s">
        <v>842</v>
      </c>
      <c r="O238" s="614" t="s">
        <v>842</v>
      </c>
      <c r="P238" s="614" t="s">
        <v>842</v>
      </c>
      <c r="Q238" s="614" t="s">
        <v>842</v>
      </c>
      <c r="R238" s="614"/>
      <c r="S238" s="614"/>
      <c r="T238" s="614"/>
      <c r="U238" s="614"/>
      <c r="V238" s="614" t="s">
        <v>842</v>
      </c>
      <c r="W238" s="614" t="s">
        <v>842</v>
      </c>
      <c r="X238" s="614" t="s">
        <v>842</v>
      </c>
      <c r="Y238" s="614" t="s">
        <v>842</v>
      </c>
      <c r="Z238" s="614" t="s">
        <v>842</v>
      </c>
      <c r="AA238" s="614" t="s">
        <v>842</v>
      </c>
      <c r="AB238" s="614" t="s">
        <v>842</v>
      </c>
      <c r="AC238" s="614" t="s">
        <v>842</v>
      </c>
      <c r="AD238" s="295">
        <f>SUMIF('pdc2018'!$G$8:$G$1110,'CE MINISTERIALE'!$B238,'pdc2018'!$Q$8:$Q$1110)</f>
        <v>0</v>
      </c>
      <c r="AE238" s="615">
        <f>ROUND(AD238/1000,0)</f>
        <v>0</v>
      </c>
      <c r="AF238" s="615"/>
      <c r="AG238" s="615"/>
      <c r="AH238" s="615"/>
      <c r="AI238" s="615"/>
      <c r="AJ238" s="64" t="s">
        <v>389</v>
      </c>
    </row>
    <row r="239" spans="1:36" s="68" customFormat="1" ht="15" customHeight="1">
      <c r="A239" s="64"/>
      <c r="B239" s="613" t="s">
        <v>843</v>
      </c>
      <c r="C239" s="613"/>
      <c r="D239" s="613"/>
      <c r="E239" s="613"/>
      <c r="F239" s="613"/>
      <c r="G239" s="613"/>
      <c r="H239" s="614" t="s">
        <v>844</v>
      </c>
      <c r="I239" s="614" t="s">
        <v>822</v>
      </c>
      <c r="J239" s="614" t="s">
        <v>822</v>
      </c>
      <c r="K239" s="614" t="s">
        <v>822</v>
      </c>
      <c r="L239" s="614" t="s">
        <v>822</v>
      </c>
      <c r="M239" s="614" t="s">
        <v>822</v>
      </c>
      <c r="N239" s="614" t="s">
        <v>822</v>
      </c>
      <c r="O239" s="614" t="s">
        <v>822</v>
      </c>
      <c r="P239" s="614" t="s">
        <v>822</v>
      </c>
      <c r="Q239" s="614" t="s">
        <v>822</v>
      </c>
      <c r="R239" s="614"/>
      <c r="S239" s="614"/>
      <c r="T239" s="614"/>
      <c r="U239" s="614"/>
      <c r="V239" s="614" t="s">
        <v>822</v>
      </c>
      <c r="W239" s="614" t="s">
        <v>822</v>
      </c>
      <c r="X239" s="614" t="s">
        <v>822</v>
      </c>
      <c r="Y239" s="614" t="s">
        <v>822</v>
      </c>
      <c r="Z239" s="614" t="s">
        <v>822</v>
      </c>
      <c r="AA239" s="614" t="s">
        <v>822</v>
      </c>
      <c r="AB239" s="614" t="s">
        <v>822</v>
      </c>
      <c r="AC239" s="614" t="s">
        <v>822</v>
      </c>
      <c r="AD239" s="295">
        <f>SUMIF('pdc2018'!$G$8:$G$1110,'CE MINISTERIALE'!$B239,'pdc2018'!$Q$8:$Q$1110)</f>
        <v>0</v>
      </c>
      <c r="AE239" s="615">
        <f>ROUND(AD239/1000,0)</f>
        <v>0</v>
      </c>
      <c r="AF239" s="615"/>
      <c r="AG239" s="615"/>
      <c r="AH239" s="615"/>
      <c r="AI239" s="615"/>
      <c r="AJ239" s="64" t="s">
        <v>389</v>
      </c>
    </row>
    <row r="240" spans="1:36" s="68" customFormat="1" ht="15" customHeight="1">
      <c r="A240" s="64" t="s">
        <v>1954</v>
      </c>
      <c r="B240" s="613" t="s">
        <v>845</v>
      </c>
      <c r="C240" s="613"/>
      <c r="D240" s="613"/>
      <c r="E240" s="613"/>
      <c r="F240" s="613"/>
      <c r="G240" s="613"/>
      <c r="H240" s="614" t="s">
        <v>846</v>
      </c>
      <c r="I240" s="614" t="s">
        <v>847</v>
      </c>
      <c r="J240" s="614" t="s">
        <v>847</v>
      </c>
      <c r="K240" s="614" t="s">
        <v>847</v>
      </c>
      <c r="L240" s="614" t="s">
        <v>847</v>
      </c>
      <c r="M240" s="614" t="s">
        <v>847</v>
      </c>
      <c r="N240" s="614" t="s">
        <v>847</v>
      </c>
      <c r="O240" s="614" t="s">
        <v>847</v>
      </c>
      <c r="P240" s="614" t="s">
        <v>847</v>
      </c>
      <c r="Q240" s="614" t="s">
        <v>847</v>
      </c>
      <c r="R240" s="614"/>
      <c r="S240" s="614"/>
      <c r="T240" s="614"/>
      <c r="U240" s="614"/>
      <c r="V240" s="614" t="s">
        <v>847</v>
      </c>
      <c r="W240" s="614" t="s">
        <v>847</v>
      </c>
      <c r="X240" s="614" t="s">
        <v>847</v>
      </c>
      <c r="Y240" s="614" t="s">
        <v>847</v>
      </c>
      <c r="Z240" s="614" t="s">
        <v>847</v>
      </c>
      <c r="AA240" s="614" t="s">
        <v>847</v>
      </c>
      <c r="AB240" s="614" t="s">
        <v>847</v>
      </c>
      <c r="AC240" s="614" t="s">
        <v>847</v>
      </c>
      <c r="AD240" s="295">
        <f>SUMIF('pdc2018'!$G$8:$G$1110,'CE MINISTERIALE'!$B240,'pdc2018'!$Q$8:$Q$1110)</f>
        <v>496000</v>
      </c>
      <c r="AE240" s="615">
        <f>ROUND(AD240/1000,0)</f>
        <v>496</v>
      </c>
      <c r="AF240" s="615"/>
      <c r="AG240" s="615"/>
      <c r="AH240" s="615"/>
      <c r="AI240" s="615"/>
      <c r="AJ240" s="64" t="s">
        <v>389</v>
      </c>
    </row>
    <row r="241" spans="1:36" s="68" customFormat="1" ht="15" customHeight="1">
      <c r="A241" s="64"/>
      <c r="B241" s="613" t="s">
        <v>848</v>
      </c>
      <c r="C241" s="613"/>
      <c r="D241" s="613"/>
      <c r="E241" s="613"/>
      <c r="F241" s="613"/>
      <c r="G241" s="613"/>
      <c r="H241" s="614" t="s">
        <v>849</v>
      </c>
      <c r="I241" s="614" t="s">
        <v>832</v>
      </c>
      <c r="J241" s="614" t="s">
        <v>832</v>
      </c>
      <c r="K241" s="614" t="s">
        <v>832</v>
      </c>
      <c r="L241" s="614" t="s">
        <v>832</v>
      </c>
      <c r="M241" s="614" t="s">
        <v>832</v>
      </c>
      <c r="N241" s="614" t="s">
        <v>832</v>
      </c>
      <c r="O241" s="614" t="s">
        <v>832</v>
      </c>
      <c r="P241" s="614" t="s">
        <v>832</v>
      </c>
      <c r="Q241" s="614" t="s">
        <v>832</v>
      </c>
      <c r="R241" s="614"/>
      <c r="S241" s="614"/>
      <c r="T241" s="614"/>
      <c r="U241" s="614"/>
      <c r="V241" s="614" t="s">
        <v>832</v>
      </c>
      <c r="W241" s="614" t="s">
        <v>832</v>
      </c>
      <c r="X241" s="614" t="s">
        <v>832</v>
      </c>
      <c r="Y241" s="614" t="s">
        <v>832</v>
      </c>
      <c r="Z241" s="614" t="s">
        <v>832</v>
      </c>
      <c r="AA241" s="614" t="s">
        <v>832</v>
      </c>
      <c r="AB241" s="614" t="s">
        <v>832</v>
      </c>
      <c r="AC241" s="614" t="s">
        <v>832</v>
      </c>
      <c r="AD241" s="295">
        <f>SUMIF('pdc2018'!$G$8:$G$1110,'CE MINISTERIALE'!$B241,'pdc2018'!$Q$8:$Q$1110)</f>
        <v>32119000</v>
      </c>
      <c r="AE241" s="615">
        <f>ROUND(AD241/1000,0)</f>
        <v>32119</v>
      </c>
      <c r="AF241" s="615"/>
      <c r="AG241" s="615"/>
      <c r="AH241" s="615"/>
      <c r="AI241" s="615"/>
      <c r="AJ241" s="64" t="s">
        <v>389</v>
      </c>
    </row>
    <row r="242" spans="1:36" s="68" customFormat="1" ht="15" customHeight="1">
      <c r="A242" s="64"/>
      <c r="B242" s="606" t="s">
        <v>850</v>
      </c>
      <c r="C242" s="606"/>
      <c r="D242" s="606"/>
      <c r="E242" s="606"/>
      <c r="F242" s="606"/>
      <c r="G242" s="606"/>
      <c r="H242" s="607" t="s">
        <v>851</v>
      </c>
      <c r="I242" s="607" t="s">
        <v>852</v>
      </c>
      <c r="J242" s="607" t="s">
        <v>852</v>
      </c>
      <c r="K242" s="607" t="s">
        <v>852</v>
      </c>
      <c r="L242" s="607" t="s">
        <v>852</v>
      </c>
      <c r="M242" s="607" t="s">
        <v>852</v>
      </c>
      <c r="N242" s="607" t="s">
        <v>852</v>
      </c>
      <c r="O242" s="607" t="s">
        <v>852</v>
      </c>
      <c r="P242" s="607" t="s">
        <v>852</v>
      </c>
      <c r="Q242" s="607" t="s">
        <v>852</v>
      </c>
      <c r="R242" s="607"/>
      <c r="S242" s="607"/>
      <c r="T242" s="607"/>
      <c r="U242" s="607"/>
      <c r="V242" s="607" t="s">
        <v>852</v>
      </c>
      <c r="W242" s="607" t="s">
        <v>852</v>
      </c>
      <c r="X242" s="607" t="s">
        <v>852</v>
      </c>
      <c r="Y242" s="607" t="s">
        <v>852</v>
      </c>
      <c r="Z242" s="607" t="s">
        <v>852</v>
      </c>
      <c r="AA242" s="607" t="s">
        <v>852</v>
      </c>
      <c r="AB242" s="607" t="s">
        <v>852</v>
      </c>
      <c r="AC242" s="607" t="s">
        <v>852</v>
      </c>
      <c r="AD242" s="297">
        <f>SUM(AD243:AD247)</f>
        <v>52087000</v>
      </c>
      <c r="AE242" s="608">
        <f>SUM(AE243:AI247)</f>
        <v>52087</v>
      </c>
      <c r="AF242" s="608"/>
      <c r="AG242" s="608"/>
      <c r="AH242" s="608"/>
      <c r="AI242" s="608"/>
      <c r="AJ242" s="64" t="s">
        <v>389</v>
      </c>
    </row>
    <row r="243" spans="1:36" s="68" customFormat="1" ht="15" customHeight="1">
      <c r="A243" s="64" t="s">
        <v>413</v>
      </c>
      <c r="B243" s="613" t="s">
        <v>853</v>
      </c>
      <c r="C243" s="613"/>
      <c r="D243" s="613"/>
      <c r="E243" s="613"/>
      <c r="F243" s="613"/>
      <c r="G243" s="613"/>
      <c r="H243" s="614" t="s">
        <v>854</v>
      </c>
      <c r="I243" s="614" t="s">
        <v>855</v>
      </c>
      <c r="J243" s="614" t="s">
        <v>855</v>
      </c>
      <c r="K243" s="614" t="s">
        <v>855</v>
      </c>
      <c r="L243" s="614" t="s">
        <v>855</v>
      </c>
      <c r="M243" s="614" t="s">
        <v>855</v>
      </c>
      <c r="N243" s="614" t="s">
        <v>855</v>
      </c>
      <c r="O243" s="614" t="s">
        <v>855</v>
      </c>
      <c r="P243" s="614" t="s">
        <v>855</v>
      </c>
      <c r="Q243" s="614" t="s">
        <v>855</v>
      </c>
      <c r="R243" s="614"/>
      <c r="S243" s="614"/>
      <c r="T243" s="614"/>
      <c r="U243" s="614"/>
      <c r="V243" s="614" t="s">
        <v>855</v>
      </c>
      <c r="W243" s="614" t="s">
        <v>855</v>
      </c>
      <c r="X243" s="614" t="s">
        <v>855</v>
      </c>
      <c r="Y243" s="614" t="s">
        <v>855</v>
      </c>
      <c r="Z243" s="614" t="s">
        <v>855</v>
      </c>
      <c r="AA243" s="614" t="s">
        <v>855</v>
      </c>
      <c r="AB243" s="614" t="s">
        <v>855</v>
      </c>
      <c r="AC243" s="614" t="s">
        <v>855</v>
      </c>
      <c r="AD243" s="295">
        <f>SUMIF('pdc2018'!$G$8:$G$1110,'CE MINISTERIALE'!$B243,'pdc2018'!$Q$8:$Q$1110)</f>
        <v>0</v>
      </c>
      <c r="AE243" s="615">
        <f>ROUND(AD243/1000,0)</f>
        <v>0</v>
      </c>
      <c r="AF243" s="615"/>
      <c r="AG243" s="615"/>
      <c r="AH243" s="615"/>
      <c r="AI243" s="615"/>
      <c r="AJ243" s="64" t="s">
        <v>389</v>
      </c>
    </row>
    <row r="244" spans="1:36" s="68" customFormat="1" ht="15" customHeight="1">
      <c r="A244" s="64"/>
      <c r="B244" s="613" t="s">
        <v>856</v>
      </c>
      <c r="C244" s="613"/>
      <c r="D244" s="613"/>
      <c r="E244" s="613"/>
      <c r="F244" s="613"/>
      <c r="G244" s="613"/>
      <c r="H244" s="614" t="s">
        <v>857</v>
      </c>
      <c r="I244" s="614" t="s">
        <v>858</v>
      </c>
      <c r="J244" s="614" t="s">
        <v>858</v>
      </c>
      <c r="K244" s="614" t="s">
        <v>858</v>
      </c>
      <c r="L244" s="614" t="s">
        <v>858</v>
      </c>
      <c r="M244" s="614" t="s">
        <v>858</v>
      </c>
      <c r="N244" s="614" t="s">
        <v>858</v>
      </c>
      <c r="O244" s="614" t="s">
        <v>858</v>
      </c>
      <c r="P244" s="614" t="s">
        <v>858</v>
      </c>
      <c r="Q244" s="614" t="s">
        <v>858</v>
      </c>
      <c r="R244" s="614"/>
      <c r="S244" s="614"/>
      <c r="T244" s="614"/>
      <c r="U244" s="614"/>
      <c r="V244" s="614" t="s">
        <v>858</v>
      </c>
      <c r="W244" s="614" t="s">
        <v>858</v>
      </c>
      <c r="X244" s="614" t="s">
        <v>858</v>
      </c>
      <c r="Y244" s="614" t="s">
        <v>858</v>
      </c>
      <c r="Z244" s="614" t="s">
        <v>858</v>
      </c>
      <c r="AA244" s="614" t="s">
        <v>858</v>
      </c>
      <c r="AB244" s="614" t="s">
        <v>858</v>
      </c>
      <c r="AC244" s="614" t="s">
        <v>858</v>
      </c>
      <c r="AD244" s="295">
        <f>SUMIF('pdc2018'!$G$8:$G$1110,'CE MINISTERIALE'!$B244,'pdc2018'!$Q$8:$Q$1110)</f>
        <v>27440000</v>
      </c>
      <c r="AE244" s="615">
        <f>ROUND(AD244/1000,0)</f>
        <v>27440</v>
      </c>
      <c r="AF244" s="615"/>
      <c r="AG244" s="615"/>
      <c r="AH244" s="615"/>
      <c r="AI244" s="615"/>
      <c r="AJ244" s="64" t="s">
        <v>389</v>
      </c>
    </row>
    <row r="245" spans="1:36" s="68" customFormat="1" ht="15" customHeight="1">
      <c r="A245" s="64" t="s">
        <v>1961</v>
      </c>
      <c r="B245" s="613" t="s">
        <v>859</v>
      </c>
      <c r="C245" s="613"/>
      <c r="D245" s="613"/>
      <c r="E245" s="613"/>
      <c r="F245" s="613"/>
      <c r="G245" s="613"/>
      <c r="H245" s="614" t="s">
        <v>860</v>
      </c>
      <c r="I245" s="614" t="s">
        <v>861</v>
      </c>
      <c r="J245" s="614" t="s">
        <v>861</v>
      </c>
      <c r="K245" s="614" t="s">
        <v>861</v>
      </c>
      <c r="L245" s="614" t="s">
        <v>861</v>
      </c>
      <c r="M245" s="614" t="s">
        <v>861</v>
      </c>
      <c r="N245" s="614" t="s">
        <v>861</v>
      </c>
      <c r="O245" s="614" t="s">
        <v>861</v>
      </c>
      <c r="P245" s="614" t="s">
        <v>861</v>
      </c>
      <c r="Q245" s="614" t="s">
        <v>861</v>
      </c>
      <c r="R245" s="614"/>
      <c r="S245" s="614"/>
      <c r="T245" s="614"/>
      <c r="U245" s="614"/>
      <c r="V245" s="614" t="s">
        <v>861</v>
      </c>
      <c r="W245" s="614" t="s">
        <v>861</v>
      </c>
      <c r="X245" s="614" t="s">
        <v>861</v>
      </c>
      <c r="Y245" s="614" t="s">
        <v>861</v>
      </c>
      <c r="Z245" s="614" t="s">
        <v>861</v>
      </c>
      <c r="AA245" s="614" t="s">
        <v>861</v>
      </c>
      <c r="AB245" s="614" t="s">
        <v>861</v>
      </c>
      <c r="AC245" s="614" t="s">
        <v>861</v>
      </c>
      <c r="AD245" s="295">
        <f>SUMIF('pdc2018'!$G$8:$G$1110,'CE MINISTERIALE'!$B245,'pdc2018'!$Q$8:$Q$1110)</f>
        <v>700000</v>
      </c>
      <c r="AE245" s="615">
        <f>ROUND(AD245/1000,0)</f>
        <v>700</v>
      </c>
      <c r="AF245" s="615"/>
      <c r="AG245" s="615"/>
      <c r="AH245" s="615"/>
      <c r="AI245" s="615"/>
      <c r="AJ245" s="64" t="s">
        <v>389</v>
      </c>
    </row>
    <row r="246" spans="1:36" s="68" customFormat="1" ht="15" customHeight="1">
      <c r="A246" s="64"/>
      <c r="B246" s="613" t="s">
        <v>862</v>
      </c>
      <c r="C246" s="613"/>
      <c r="D246" s="613"/>
      <c r="E246" s="613"/>
      <c r="F246" s="613"/>
      <c r="G246" s="613"/>
      <c r="H246" s="614" t="s">
        <v>863</v>
      </c>
      <c r="I246" s="614" t="s">
        <v>864</v>
      </c>
      <c r="J246" s="614" t="s">
        <v>864</v>
      </c>
      <c r="K246" s="614" t="s">
        <v>864</v>
      </c>
      <c r="L246" s="614" t="s">
        <v>864</v>
      </c>
      <c r="M246" s="614" t="s">
        <v>864</v>
      </c>
      <c r="N246" s="614" t="s">
        <v>864</v>
      </c>
      <c r="O246" s="614" t="s">
        <v>864</v>
      </c>
      <c r="P246" s="614" t="s">
        <v>864</v>
      </c>
      <c r="Q246" s="614" t="s">
        <v>864</v>
      </c>
      <c r="R246" s="614"/>
      <c r="S246" s="614"/>
      <c r="T246" s="614"/>
      <c r="U246" s="614"/>
      <c r="V246" s="614" t="s">
        <v>864</v>
      </c>
      <c r="W246" s="614" t="s">
        <v>864</v>
      </c>
      <c r="X246" s="614" t="s">
        <v>864</v>
      </c>
      <c r="Y246" s="614" t="s">
        <v>864</v>
      </c>
      <c r="Z246" s="614" t="s">
        <v>864</v>
      </c>
      <c r="AA246" s="614" t="s">
        <v>864</v>
      </c>
      <c r="AB246" s="614" t="s">
        <v>864</v>
      </c>
      <c r="AC246" s="614" t="s">
        <v>864</v>
      </c>
      <c r="AD246" s="295">
        <f>SUMIF('pdc2018'!$G$8:$G$1110,'CE MINISTERIALE'!$B246,'pdc2018'!$Q$8:$Q$1110)</f>
        <v>22380000</v>
      </c>
      <c r="AE246" s="615">
        <f>ROUND(AD246/1000,0)</f>
        <v>22380</v>
      </c>
      <c r="AF246" s="615"/>
      <c r="AG246" s="615"/>
      <c r="AH246" s="615"/>
      <c r="AI246" s="615"/>
      <c r="AJ246" s="64" t="s">
        <v>389</v>
      </c>
    </row>
    <row r="247" spans="1:36" s="68" customFormat="1" ht="15" customHeight="1">
      <c r="A247" s="64"/>
      <c r="B247" s="613" t="s">
        <v>865</v>
      </c>
      <c r="C247" s="613"/>
      <c r="D247" s="613"/>
      <c r="E247" s="613"/>
      <c r="F247" s="613"/>
      <c r="G247" s="613"/>
      <c r="H247" s="614" t="s">
        <v>866</v>
      </c>
      <c r="I247" s="614" t="s">
        <v>54</v>
      </c>
      <c r="J247" s="614" t="s">
        <v>54</v>
      </c>
      <c r="K247" s="614" t="s">
        <v>54</v>
      </c>
      <c r="L247" s="614" t="s">
        <v>54</v>
      </c>
      <c r="M247" s="614" t="s">
        <v>54</v>
      </c>
      <c r="N247" s="614" t="s">
        <v>54</v>
      </c>
      <c r="O247" s="614" t="s">
        <v>54</v>
      </c>
      <c r="P247" s="614" t="s">
        <v>54</v>
      </c>
      <c r="Q247" s="614" t="s">
        <v>54</v>
      </c>
      <c r="R247" s="614"/>
      <c r="S247" s="614"/>
      <c r="T247" s="614"/>
      <c r="U247" s="614"/>
      <c r="V247" s="614" t="s">
        <v>54</v>
      </c>
      <c r="W247" s="614" t="s">
        <v>54</v>
      </c>
      <c r="X247" s="614" t="s">
        <v>54</v>
      </c>
      <c r="Y247" s="614" t="s">
        <v>54</v>
      </c>
      <c r="Z247" s="614" t="s">
        <v>54</v>
      </c>
      <c r="AA247" s="614" t="s">
        <v>54</v>
      </c>
      <c r="AB247" s="614" t="s">
        <v>54</v>
      </c>
      <c r="AC247" s="614" t="s">
        <v>54</v>
      </c>
      <c r="AD247" s="295">
        <f>SUMIF('pdc2018'!$G$8:$G$1110,'CE MINISTERIALE'!$B247,'pdc2018'!$Q$8:$Q$1110)</f>
        <v>1567000</v>
      </c>
      <c r="AE247" s="615">
        <f>ROUND(AD247/1000,0)</f>
        <v>1567</v>
      </c>
      <c r="AF247" s="615"/>
      <c r="AG247" s="615"/>
      <c r="AH247" s="615"/>
      <c r="AI247" s="615"/>
      <c r="AJ247" s="64" t="s">
        <v>389</v>
      </c>
    </row>
    <row r="248" spans="1:36" s="68" customFormat="1" ht="15" customHeight="1">
      <c r="A248" s="70"/>
      <c r="B248" s="606" t="s">
        <v>867</v>
      </c>
      <c r="C248" s="606"/>
      <c r="D248" s="606"/>
      <c r="E248" s="606"/>
      <c r="F248" s="606"/>
      <c r="G248" s="606"/>
      <c r="H248" s="607" t="s">
        <v>868</v>
      </c>
      <c r="I248" s="607" t="s">
        <v>869</v>
      </c>
      <c r="J248" s="607" t="s">
        <v>869</v>
      </c>
      <c r="K248" s="607" t="s">
        <v>869</v>
      </c>
      <c r="L248" s="607" t="s">
        <v>869</v>
      </c>
      <c r="M248" s="607" t="s">
        <v>869</v>
      </c>
      <c r="N248" s="607" t="s">
        <v>869</v>
      </c>
      <c r="O248" s="607" t="s">
        <v>869</v>
      </c>
      <c r="P248" s="607" t="s">
        <v>869</v>
      </c>
      <c r="Q248" s="607" t="s">
        <v>869</v>
      </c>
      <c r="R248" s="607"/>
      <c r="S248" s="607"/>
      <c r="T248" s="607"/>
      <c r="U248" s="607"/>
      <c r="V248" s="607" t="s">
        <v>869</v>
      </c>
      <c r="W248" s="607" t="s">
        <v>869</v>
      </c>
      <c r="X248" s="607" t="s">
        <v>869</v>
      </c>
      <c r="Y248" s="607" t="s">
        <v>869</v>
      </c>
      <c r="Z248" s="607" t="s">
        <v>869</v>
      </c>
      <c r="AA248" s="607" t="s">
        <v>869</v>
      </c>
      <c r="AB248" s="607" t="s">
        <v>869</v>
      </c>
      <c r="AC248" s="607" t="s">
        <v>869</v>
      </c>
      <c r="AD248" s="297">
        <f>SUM(AD249:AD255)</f>
        <v>2305000</v>
      </c>
      <c r="AE248" s="608">
        <f>SUM(AE249:AI255)</f>
        <v>2305</v>
      </c>
      <c r="AF248" s="608"/>
      <c r="AG248" s="608"/>
      <c r="AH248" s="608"/>
      <c r="AI248" s="608"/>
      <c r="AJ248" s="64" t="s">
        <v>389</v>
      </c>
    </row>
    <row r="249" spans="1:36" s="68" customFormat="1" ht="15" customHeight="1">
      <c r="A249" s="64"/>
      <c r="B249" s="613" t="s">
        <v>870</v>
      </c>
      <c r="C249" s="613"/>
      <c r="D249" s="613"/>
      <c r="E249" s="613"/>
      <c r="F249" s="613"/>
      <c r="G249" s="613"/>
      <c r="H249" s="614" t="s">
        <v>871</v>
      </c>
      <c r="I249" s="614" t="s">
        <v>472</v>
      </c>
      <c r="J249" s="614" t="s">
        <v>472</v>
      </c>
      <c r="K249" s="614" t="s">
        <v>472</v>
      </c>
      <c r="L249" s="614" t="s">
        <v>472</v>
      </c>
      <c r="M249" s="614" t="s">
        <v>472</v>
      </c>
      <c r="N249" s="614" t="s">
        <v>472</v>
      </c>
      <c r="O249" s="614" t="s">
        <v>472</v>
      </c>
      <c r="P249" s="614" t="s">
        <v>472</v>
      </c>
      <c r="Q249" s="614" t="s">
        <v>472</v>
      </c>
      <c r="R249" s="614"/>
      <c r="S249" s="614"/>
      <c r="T249" s="614"/>
      <c r="U249" s="614"/>
      <c r="V249" s="614" t="s">
        <v>472</v>
      </c>
      <c r="W249" s="614" t="s">
        <v>472</v>
      </c>
      <c r="X249" s="614" t="s">
        <v>472</v>
      </c>
      <c r="Y249" s="614" t="s">
        <v>472</v>
      </c>
      <c r="Z249" s="614" t="s">
        <v>472</v>
      </c>
      <c r="AA249" s="614" t="s">
        <v>472</v>
      </c>
      <c r="AB249" s="614" t="s">
        <v>472</v>
      </c>
      <c r="AC249" s="614" t="s">
        <v>472</v>
      </c>
      <c r="AD249" s="295">
        <f>SUMIF('pdc2018'!$G$8:$G$1110,'CE MINISTERIALE'!$B249,'pdc2018'!$Q$8:$Q$1110)</f>
        <v>0</v>
      </c>
      <c r="AE249" s="615">
        <f t="shared" ref="AE249:AE255" si="9">ROUND(AD249/1000,0)</f>
        <v>0</v>
      </c>
      <c r="AF249" s="615"/>
      <c r="AG249" s="615"/>
      <c r="AH249" s="615"/>
      <c r="AI249" s="615"/>
      <c r="AJ249" s="64" t="s">
        <v>389</v>
      </c>
    </row>
    <row r="250" spans="1:36" s="68" customFormat="1" ht="15" customHeight="1">
      <c r="A250" s="64"/>
      <c r="B250" s="613" t="s">
        <v>872</v>
      </c>
      <c r="C250" s="613"/>
      <c r="D250" s="613"/>
      <c r="E250" s="613"/>
      <c r="F250" s="613"/>
      <c r="G250" s="613"/>
      <c r="H250" s="614" t="s">
        <v>873</v>
      </c>
      <c r="I250" s="614" t="s">
        <v>475</v>
      </c>
      <c r="J250" s="614" t="s">
        <v>475</v>
      </c>
      <c r="K250" s="614" t="s">
        <v>475</v>
      </c>
      <c r="L250" s="614" t="s">
        <v>475</v>
      </c>
      <c r="M250" s="614" t="s">
        <v>475</v>
      </c>
      <c r="N250" s="614" t="s">
        <v>475</v>
      </c>
      <c r="O250" s="614" t="s">
        <v>475</v>
      </c>
      <c r="P250" s="614" t="s">
        <v>475</v>
      </c>
      <c r="Q250" s="614" t="s">
        <v>475</v>
      </c>
      <c r="R250" s="614"/>
      <c r="S250" s="614"/>
      <c r="T250" s="614"/>
      <c r="U250" s="614"/>
      <c r="V250" s="614" t="s">
        <v>475</v>
      </c>
      <c r="W250" s="614" t="s">
        <v>475</v>
      </c>
      <c r="X250" s="614" t="s">
        <v>475</v>
      </c>
      <c r="Y250" s="614" t="s">
        <v>475</v>
      </c>
      <c r="Z250" s="614" t="s">
        <v>475</v>
      </c>
      <c r="AA250" s="614" t="s">
        <v>475</v>
      </c>
      <c r="AB250" s="614" t="s">
        <v>475</v>
      </c>
      <c r="AC250" s="614" t="s">
        <v>475</v>
      </c>
      <c r="AD250" s="295">
        <f>SUMIF('pdc2018'!$G$8:$G$1110,'CE MINISTERIALE'!$B250,'pdc2018'!$Q$8:$Q$1110)</f>
        <v>1820000</v>
      </c>
      <c r="AE250" s="615">
        <f t="shared" si="9"/>
        <v>1820</v>
      </c>
      <c r="AF250" s="615"/>
      <c r="AG250" s="615"/>
      <c r="AH250" s="615"/>
      <c r="AI250" s="615"/>
      <c r="AJ250" s="64" t="s">
        <v>389</v>
      </c>
    </row>
    <row r="251" spans="1:36" s="68" customFormat="1" ht="15" customHeight="1">
      <c r="A251" s="64"/>
      <c r="B251" s="613" t="s">
        <v>874</v>
      </c>
      <c r="C251" s="613"/>
      <c r="D251" s="613"/>
      <c r="E251" s="613"/>
      <c r="F251" s="613"/>
      <c r="G251" s="613"/>
      <c r="H251" s="614" t="s">
        <v>434</v>
      </c>
      <c r="I251" s="614" t="s">
        <v>478</v>
      </c>
      <c r="J251" s="614" t="s">
        <v>478</v>
      </c>
      <c r="K251" s="614" t="s">
        <v>478</v>
      </c>
      <c r="L251" s="614" t="s">
        <v>478</v>
      </c>
      <c r="M251" s="614" t="s">
        <v>478</v>
      </c>
      <c r="N251" s="614" t="s">
        <v>478</v>
      </c>
      <c r="O251" s="614" t="s">
        <v>478</v>
      </c>
      <c r="P251" s="614" t="s">
        <v>478</v>
      </c>
      <c r="Q251" s="614" t="s">
        <v>478</v>
      </c>
      <c r="R251" s="614"/>
      <c r="S251" s="614"/>
      <c r="T251" s="614"/>
      <c r="U251" s="614"/>
      <c r="V251" s="614" t="s">
        <v>478</v>
      </c>
      <c r="W251" s="614" t="s">
        <v>478</v>
      </c>
      <c r="X251" s="614" t="s">
        <v>478</v>
      </c>
      <c r="Y251" s="614" t="s">
        <v>478</v>
      </c>
      <c r="Z251" s="614" t="s">
        <v>478</v>
      </c>
      <c r="AA251" s="614" t="s">
        <v>478</v>
      </c>
      <c r="AB251" s="614" t="s">
        <v>478</v>
      </c>
      <c r="AC251" s="614" t="s">
        <v>478</v>
      </c>
      <c r="AD251" s="295">
        <f>SUMIF('pdc2018'!$G$8:$G$1110,'CE MINISTERIALE'!$B251,'pdc2018'!$Q$8:$Q$1110)</f>
        <v>0</v>
      </c>
      <c r="AE251" s="615">
        <f t="shared" si="9"/>
        <v>0</v>
      </c>
      <c r="AF251" s="615"/>
      <c r="AG251" s="615"/>
      <c r="AH251" s="615"/>
      <c r="AI251" s="615"/>
      <c r="AJ251" s="64" t="s">
        <v>389</v>
      </c>
    </row>
    <row r="252" spans="1:36" s="68" customFormat="1" ht="25.5" customHeight="1">
      <c r="A252" s="64"/>
      <c r="B252" s="613" t="s">
        <v>435</v>
      </c>
      <c r="C252" s="613"/>
      <c r="D252" s="613"/>
      <c r="E252" s="613"/>
      <c r="F252" s="613"/>
      <c r="G252" s="613"/>
      <c r="H252" s="614" t="s">
        <v>436</v>
      </c>
      <c r="I252" s="614" t="s">
        <v>481</v>
      </c>
      <c r="J252" s="614" t="s">
        <v>481</v>
      </c>
      <c r="K252" s="614" t="s">
        <v>481</v>
      </c>
      <c r="L252" s="614" t="s">
        <v>481</v>
      </c>
      <c r="M252" s="614" t="s">
        <v>481</v>
      </c>
      <c r="N252" s="614" t="s">
        <v>481</v>
      </c>
      <c r="O252" s="614" t="s">
        <v>481</v>
      </c>
      <c r="P252" s="614" t="s">
        <v>481</v>
      </c>
      <c r="Q252" s="614" t="s">
        <v>481</v>
      </c>
      <c r="R252" s="614"/>
      <c r="S252" s="614"/>
      <c r="T252" s="614"/>
      <c r="U252" s="614"/>
      <c r="V252" s="614" t="s">
        <v>481</v>
      </c>
      <c r="W252" s="614" t="s">
        <v>481</v>
      </c>
      <c r="X252" s="614" t="s">
        <v>481</v>
      </c>
      <c r="Y252" s="614" t="s">
        <v>481</v>
      </c>
      <c r="Z252" s="614" t="s">
        <v>481</v>
      </c>
      <c r="AA252" s="614" t="s">
        <v>481</v>
      </c>
      <c r="AB252" s="614" t="s">
        <v>481</v>
      </c>
      <c r="AC252" s="614" t="s">
        <v>481</v>
      </c>
      <c r="AD252" s="295">
        <f>SUMIF('pdc2018'!$G$8:$G$1110,'CE MINISTERIALE'!$B252,'pdc2018'!$Q$8:$Q$1110)</f>
        <v>120000</v>
      </c>
      <c r="AE252" s="615">
        <f t="shared" si="9"/>
        <v>120</v>
      </c>
      <c r="AF252" s="615"/>
      <c r="AG252" s="615"/>
      <c r="AH252" s="615"/>
      <c r="AI252" s="615"/>
      <c r="AJ252" s="64" t="s">
        <v>389</v>
      </c>
    </row>
    <row r="253" spans="1:36" s="68" customFormat="1" ht="25.5" customHeight="1">
      <c r="A253" s="64" t="s">
        <v>413</v>
      </c>
      <c r="B253" s="613" t="s">
        <v>437</v>
      </c>
      <c r="C253" s="613"/>
      <c r="D253" s="613"/>
      <c r="E253" s="613"/>
      <c r="F253" s="613"/>
      <c r="G253" s="613"/>
      <c r="H253" s="614" t="s">
        <v>438</v>
      </c>
      <c r="I253" s="614" t="s">
        <v>484</v>
      </c>
      <c r="J253" s="614" t="s">
        <v>484</v>
      </c>
      <c r="K253" s="614" t="s">
        <v>484</v>
      </c>
      <c r="L253" s="614" t="s">
        <v>484</v>
      </c>
      <c r="M253" s="614" t="s">
        <v>484</v>
      </c>
      <c r="N253" s="614" t="s">
        <v>484</v>
      </c>
      <c r="O253" s="614" t="s">
        <v>484</v>
      </c>
      <c r="P253" s="614" t="s">
        <v>484</v>
      </c>
      <c r="Q253" s="614" t="s">
        <v>484</v>
      </c>
      <c r="R253" s="614"/>
      <c r="S253" s="614"/>
      <c r="T253" s="614"/>
      <c r="U253" s="614"/>
      <c r="V253" s="614" t="s">
        <v>484</v>
      </c>
      <c r="W253" s="614" t="s">
        <v>484</v>
      </c>
      <c r="X253" s="614" t="s">
        <v>484</v>
      </c>
      <c r="Y253" s="614" t="s">
        <v>484</v>
      </c>
      <c r="Z253" s="614" t="s">
        <v>484</v>
      </c>
      <c r="AA253" s="614" t="s">
        <v>484</v>
      </c>
      <c r="AB253" s="614" t="s">
        <v>484</v>
      </c>
      <c r="AC253" s="614" t="s">
        <v>484</v>
      </c>
      <c r="AD253" s="295">
        <f>SUMIF('pdc2018'!$G$8:$G$1110,'CE MINISTERIALE'!$B253,'pdc2018'!$Q$8:$Q$1110)</f>
        <v>0</v>
      </c>
      <c r="AE253" s="615">
        <f t="shared" si="9"/>
        <v>0</v>
      </c>
      <c r="AF253" s="615"/>
      <c r="AG253" s="615"/>
      <c r="AH253" s="615"/>
      <c r="AI253" s="615"/>
      <c r="AJ253" s="64" t="s">
        <v>389</v>
      </c>
    </row>
    <row r="254" spans="1:36" s="68" customFormat="1" ht="15" customHeight="1">
      <c r="A254" s="64"/>
      <c r="B254" s="613" t="s">
        <v>439</v>
      </c>
      <c r="C254" s="613"/>
      <c r="D254" s="613"/>
      <c r="E254" s="613"/>
      <c r="F254" s="613"/>
      <c r="G254" s="613"/>
      <c r="H254" s="614" t="s">
        <v>440</v>
      </c>
      <c r="I254" s="614" t="s">
        <v>487</v>
      </c>
      <c r="J254" s="614" t="s">
        <v>487</v>
      </c>
      <c r="K254" s="614" t="s">
        <v>487</v>
      </c>
      <c r="L254" s="614" t="s">
        <v>487</v>
      </c>
      <c r="M254" s="614" t="s">
        <v>487</v>
      </c>
      <c r="N254" s="614" t="s">
        <v>487</v>
      </c>
      <c r="O254" s="614" t="s">
        <v>487</v>
      </c>
      <c r="P254" s="614" t="s">
        <v>487</v>
      </c>
      <c r="Q254" s="614" t="s">
        <v>487</v>
      </c>
      <c r="R254" s="614"/>
      <c r="S254" s="614"/>
      <c r="T254" s="614"/>
      <c r="U254" s="614"/>
      <c r="V254" s="614" t="s">
        <v>487</v>
      </c>
      <c r="W254" s="614" t="s">
        <v>487</v>
      </c>
      <c r="X254" s="614" t="s">
        <v>487</v>
      </c>
      <c r="Y254" s="614" t="s">
        <v>487</v>
      </c>
      <c r="Z254" s="614" t="s">
        <v>487</v>
      </c>
      <c r="AA254" s="614" t="s">
        <v>487</v>
      </c>
      <c r="AB254" s="614" t="s">
        <v>487</v>
      </c>
      <c r="AC254" s="614" t="s">
        <v>487</v>
      </c>
      <c r="AD254" s="295">
        <f>SUMIF('pdc2018'!$G$8:$G$1110,'CE MINISTERIALE'!$B254,'pdc2018'!$Q$8:$Q$1110)</f>
        <v>365000</v>
      </c>
      <c r="AE254" s="615">
        <f t="shared" si="9"/>
        <v>365</v>
      </c>
      <c r="AF254" s="615"/>
      <c r="AG254" s="615"/>
      <c r="AH254" s="615"/>
      <c r="AI254" s="615"/>
      <c r="AJ254" s="64" t="s">
        <v>389</v>
      </c>
    </row>
    <row r="255" spans="1:36" s="68" customFormat="1" ht="25.5" customHeight="1">
      <c r="A255" s="64" t="s">
        <v>413</v>
      </c>
      <c r="B255" s="613" t="s">
        <v>441</v>
      </c>
      <c r="C255" s="613"/>
      <c r="D255" s="613"/>
      <c r="E255" s="613"/>
      <c r="F255" s="613"/>
      <c r="G255" s="613"/>
      <c r="H255" s="614" t="s">
        <v>442</v>
      </c>
      <c r="I255" s="614" t="s">
        <v>490</v>
      </c>
      <c r="J255" s="614" t="s">
        <v>490</v>
      </c>
      <c r="K255" s="614" t="s">
        <v>490</v>
      </c>
      <c r="L255" s="614" t="s">
        <v>490</v>
      </c>
      <c r="M255" s="614" t="s">
        <v>490</v>
      </c>
      <c r="N255" s="614" t="s">
        <v>490</v>
      </c>
      <c r="O255" s="614" t="s">
        <v>490</v>
      </c>
      <c r="P255" s="614" t="s">
        <v>490</v>
      </c>
      <c r="Q255" s="614" t="s">
        <v>490</v>
      </c>
      <c r="R255" s="614"/>
      <c r="S255" s="614"/>
      <c r="T255" s="614"/>
      <c r="U255" s="614"/>
      <c r="V255" s="614" t="s">
        <v>490</v>
      </c>
      <c r="W255" s="614" t="s">
        <v>490</v>
      </c>
      <c r="X255" s="614" t="s">
        <v>490</v>
      </c>
      <c r="Y255" s="614" t="s">
        <v>490</v>
      </c>
      <c r="Z255" s="614" t="s">
        <v>490</v>
      </c>
      <c r="AA255" s="614" t="s">
        <v>490</v>
      </c>
      <c r="AB255" s="614" t="s">
        <v>490</v>
      </c>
      <c r="AC255" s="614" t="s">
        <v>490</v>
      </c>
      <c r="AD255" s="295">
        <f>SUMIF('pdc2018'!$G$8:$G$1110,'CE MINISTERIALE'!$B255,'pdc2018'!$Q$8:$Q$1110)</f>
        <v>0</v>
      </c>
      <c r="AE255" s="615">
        <f t="shared" si="9"/>
        <v>0</v>
      </c>
      <c r="AF255" s="615"/>
      <c r="AG255" s="615"/>
      <c r="AH255" s="615"/>
      <c r="AI255" s="615"/>
      <c r="AJ255" s="64" t="s">
        <v>389</v>
      </c>
    </row>
    <row r="256" spans="1:36" s="68" customFormat="1" ht="15" customHeight="1">
      <c r="A256" s="64"/>
      <c r="B256" s="606" t="s">
        <v>443</v>
      </c>
      <c r="C256" s="606"/>
      <c r="D256" s="606"/>
      <c r="E256" s="606"/>
      <c r="F256" s="606"/>
      <c r="G256" s="606"/>
      <c r="H256" s="607" t="s">
        <v>444</v>
      </c>
      <c r="I256" s="607" t="s">
        <v>445</v>
      </c>
      <c r="J256" s="607" t="s">
        <v>445</v>
      </c>
      <c r="K256" s="607" t="s">
        <v>445</v>
      </c>
      <c r="L256" s="607" t="s">
        <v>445</v>
      </c>
      <c r="M256" s="607" t="s">
        <v>445</v>
      </c>
      <c r="N256" s="607" t="s">
        <v>445</v>
      </c>
      <c r="O256" s="607" t="s">
        <v>445</v>
      </c>
      <c r="P256" s="607" t="s">
        <v>445</v>
      </c>
      <c r="Q256" s="607" t="s">
        <v>445</v>
      </c>
      <c r="R256" s="607"/>
      <c r="S256" s="607"/>
      <c r="T256" s="607"/>
      <c r="U256" s="607"/>
      <c r="V256" s="607" t="s">
        <v>445</v>
      </c>
      <c r="W256" s="607" t="s">
        <v>445</v>
      </c>
      <c r="X256" s="607" t="s">
        <v>445</v>
      </c>
      <c r="Y256" s="607" t="s">
        <v>445</v>
      </c>
      <c r="Z256" s="607" t="s">
        <v>445</v>
      </c>
      <c r="AA256" s="607" t="s">
        <v>445</v>
      </c>
      <c r="AB256" s="607" t="s">
        <v>445</v>
      </c>
      <c r="AC256" s="607" t="s">
        <v>445</v>
      </c>
      <c r="AD256" s="297">
        <f>SUM(AD257:AD262)</f>
        <v>6662700</v>
      </c>
      <c r="AE256" s="608">
        <f>SUM(AE257:AI262)</f>
        <v>6663</v>
      </c>
      <c r="AF256" s="608"/>
      <c r="AG256" s="608"/>
      <c r="AH256" s="608"/>
      <c r="AI256" s="608"/>
      <c r="AJ256" s="64" t="s">
        <v>389</v>
      </c>
    </row>
    <row r="257" spans="1:36" s="68" customFormat="1" ht="15" customHeight="1">
      <c r="A257" s="70"/>
      <c r="B257" s="613" t="s">
        <v>446</v>
      </c>
      <c r="C257" s="613"/>
      <c r="D257" s="613"/>
      <c r="E257" s="613"/>
      <c r="F257" s="613"/>
      <c r="G257" s="613"/>
      <c r="H257" s="614" t="s">
        <v>447</v>
      </c>
      <c r="I257" s="614" t="s">
        <v>448</v>
      </c>
      <c r="J257" s="614" t="s">
        <v>448</v>
      </c>
      <c r="K257" s="614" t="s">
        <v>448</v>
      </c>
      <c r="L257" s="614" t="s">
        <v>448</v>
      </c>
      <c r="M257" s="614" t="s">
        <v>448</v>
      </c>
      <c r="N257" s="614" t="s">
        <v>448</v>
      </c>
      <c r="O257" s="614" t="s">
        <v>448</v>
      </c>
      <c r="P257" s="614" t="s">
        <v>448</v>
      </c>
      <c r="Q257" s="614" t="s">
        <v>448</v>
      </c>
      <c r="R257" s="614"/>
      <c r="S257" s="614"/>
      <c r="T257" s="614"/>
      <c r="U257" s="614"/>
      <c r="V257" s="614" t="s">
        <v>448</v>
      </c>
      <c r="W257" s="614" t="s">
        <v>448</v>
      </c>
      <c r="X257" s="614" t="s">
        <v>448</v>
      </c>
      <c r="Y257" s="614" t="s">
        <v>448</v>
      </c>
      <c r="Z257" s="614" t="s">
        <v>448</v>
      </c>
      <c r="AA257" s="614" t="s">
        <v>448</v>
      </c>
      <c r="AB257" s="614" t="s">
        <v>448</v>
      </c>
      <c r="AC257" s="614" t="s">
        <v>448</v>
      </c>
      <c r="AD257" s="295">
        <f>SUMIF('pdc2018'!$G$8:$G$1110,'CE MINISTERIALE'!$B257,'pdc2018'!$Q$8:$Q$1110)</f>
        <v>730000</v>
      </c>
      <c r="AE257" s="615">
        <f t="shared" ref="AE257:AE262" si="10">ROUND(AD257/1000,0)</f>
        <v>730</v>
      </c>
      <c r="AF257" s="615"/>
      <c r="AG257" s="615"/>
      <c r="AH257" s="615"/>
      <c r="AI257" s="615"/>
      <c r="AJ257" s="64" t="s">
        <v>389</v>
      </c>
    </row>
    <row r="258" spans="1:36" s="68" customFormat="1" ht="15" customHeight="1">
      <c r="A258" s="70"/>
      <c r="B258" s="613" t="s">
        <v>449</v>
      </c>
      <c r="C258" s="613"/>
      <c r="D258" s="613"/>
      <c r="E258" s="613"/>
      <c r="F258" s="613"/>
      <c r="G258" s="613"/>
      <c r="H258" s="614" t="s">
        <v>450</v>
      </c>
      <c r="I258" s="614" t="s">
        <v>451</v>
      </c>
      <c r="J258" s="614" t="s">
        <v>451</v>
      </c>
      <c r="K258" s="614" t="s">
        <v>451</v>
      </c>
      <c r="L258" s="614" t="s">
        <v>451</v>
      </c>
      <c r="M258" s="614" t="s">
        <v>451</v>
      </c>
      <c r="N258" s="614" t="s">
        <v>451</v>
      </c>
      <c r="O258" s="614" t="s">
        <v>451</v>
      </c>
      <c r="P258" s="614" t="s">
        <v>451</v>
      </c>
      <c r="Q258" s="614" t="s">
        <v>451</v>
      </c>
      <c r="R258" s="614"/>
      <c r="S258" s="614"/>
      <c r="T258" s="614"/>
      <c r="U258" s="614"/>
      <c r="V258" s="614" t="s">
        <v>451</v>
      </c>
      <c r="W258" s="614" t="s">
        <v>451</v>
      </c>
      <c r="X258" s="614" t="s">
        <v>451</v>
      </c>
      <c r="Y258" s="614" t="s">
        <v>451</v>
      </c>
      <c r="Z258" s="614" t="s">
        <v>451</v>
      </c>
      <c r="AA258" s="614" t="s">
        <v>451</v>
      </c>
      <c r="AB258" s="614" t="s">
        <v>451</v>
      </c>
      <c r="AC258" s="614" t="s">
        <v>451</v>
      </c>
      <c r="AD258" s="295">
        <f>SUMIF('pdc2018'!$G$8:$G$1110,'CE MINISTERIALE'!$B258,'pdc2018'!$Q$8:$Q$1110)</f>
        <v>295000</v>
      </c>
      <c r="AE258" s="615">
        <f t="shared" si="10"/>
        <v>295</v>
      </c>
      <c r="AF258" s="615"/>
      <c r="AG258" s="615"/>
      <c r="AH258" s="615"/>
      <c r="AI258" s="615"/>
      <c r="AJ258" s="64" t="s">
        <v>389</v>
      </c>
    </row>
    <row r="259" spans="1:36" s="68" customFormat="1" ht="15" customHeight="1">
      <c r="A259" s="64"/>
      <c r="B259" s="613" t="s">
        <v>452</v>
      </c>
      <c r="C259" s="613"/>
      <c r="D259" s="613"/>
      <c r="E259" s="613"/>
      <c r="F259" s="613"/>
      <c r="G259" s="613"/>
      <c r="H259" s="614" t="s">
        <v>453</v>
      </c>
      <c r="I259" s="614" t="s">
        <v>454</v>
      </c>
      <c r="J259" s="614" t="s">
        <v>454</v>
      </c>
      <c r="K259" s="614" t="s">
        <v>454</v>
      </c>
      <c r="L259" s="614" t="s">
        <v>454</v>
      </c>
      <c r="M259" s="614" t="s">
        <v>454</v>
      </c>
      <c r="N259" s="614" t="s">
        <v>454</v>
      </c>
      <c r="O259" s="614" t="s">
        <v>454</v>
      </c>
      <c r="P259" s="614" t="s">
        <v>454</v>
      </c>
      <c r="Q259" s="614" t="s">
        <v>454</v>
      </c>
      <c r="R259" s="614"/>
      <c r="S259" s="614"/>
      <c r="T259" s="614"/>
      <c r="U259" s="614"/>
      <c r="V259" s="614" t="s">
        <v>454</v>
      </c>
      <c r="W259" s="614" t="s">
        <v>454</v>
      </c>
      <c r="X259" s="614" t="s">
        <v>454</v>
      </c>
      <c r="Y259" s="614" t="s">
        <v>454</v>
      </c>
      <c r="Z259" s="614" t="s">
        <v>454</v>
      </c>
      <c r="AA259" s="614" t="s">
        <v>454</v>
      </c>
      <c r="AB259" s="614" t="s">
        <v>454</v>
      </c>
      <c r="AC259" s="614" t="s">
        <v>454</v>
      </c>
      <c r="AD259" s="295">
        <f>SUMIF('pdc2018'!$G$8:$G$1110,'CE MINISTERIALE'!$B259,'pdc2018'!$Q$8:$Q$1110)</f>
        <v>0</v>
      </c>
      <c r="AE259" s="615">
        <f t="shared" si="10"/>
        <v>0</v>
      </c>
      <c r="AF259" s="615"/>
      <c r="AG259" s="615"/>
      <c r="AH259" s="615"/>
      <c r="AI259" s="615"/>
      <c r="AJ259" s="64" t="s">
        <v>389</v>
      </c>
    </row>
    <row r="260" spans="1:36" s="68" customFormat="1" ht="15" customHeight="1">
      <c r="A260" s="70"/>
      <c r="B260" s="613" t="s">
        <v>455</v>
      </c>
      <c r="C260" s="613"/>
      <c r="D260" s="613"/>
      <c r="E260" s="613"/>
      <c r="F260" s="613"/>
      <c r="G260" s="613"/>
      <c r="H260" s="614" t="s">
        <v>456</v>
      </c>
      <c r="I260" s="614" t="s">
        <v>457</v>
      </c>
      <c r="J260" s="614" t="s">
        <v>457</v>
      </c>
      <c r="K260" s="614" t="s">
        <v>457</v>
      </c>
      <c r="L260" s="614" t="s">
        <v>457</v>
      </c>
      <c r="M260" s="614" t="s">
        <v>457</v>
      </c>
      <c r="N260" s="614" t="s">
        <v>457</v>
      </c>
      <c r="O260" s="614" t="s">
        <v>457</v>
      </c>
      <c r="P260" s="614" t="s">
        <v>457</v>
      </c>
      <c r="Q260" s="614" t="s">
        <v>457</v>
      </c>
      <c r="R260" s="614"/>
      <c r="S260" s="614"/>
      <c r="T260" s="614"/>
      <c r="U260" s="614"/>
      <c r="V260" s="614" t="s">
        <v>457</v>
      </c>
      <c r="W260" s="614" t="s">
        <v>457</v>
      </c>
      <c r="X260" s="614" t="s">
        <v>457</v>
      </c>
      <c r="Y260" s="614" t="s">
        <v>457</v>
      </c>
      <c r="Z260" s="614" t="s">
        <v>457</v>
      </c>
      <c r="AA260" s="614" t="s">
        <v>457</v>
      </c>
      <c r="AB260" s="614" t="s">
        <v>457</v>
      </c>
      <c r="AC260" s="614" t="s">
        <v>457</v>
      </c>
      <c r="AD260" s="295">
        <f>SUMIF('pdc2018'!$G$8:$G$1110,'CE MINISTERIALE'!$B260,'pdc2018'!$Q$8:$Q$1110)</f>
        <v>0</v>
      </c>
      <c r="AE260" s="615">
        <f t="shared" si="10"/>
        <v>0</v>
      </c>
      <c r="AF260" s="615"/>
      <c r="AG260" s="615"/>
      <c r="AH260" s="615"/>
      <c r="AI260" s="615"/>
      <c r="AJ260" s="64" t="s">
        <v>389</v>
      </c>
    </row>
    <row r="261" spans="1:36" s="68" customFormat="1" ht="15" customHeight="1">
      <c r="A261" s="70"/>
      <c r="B261" s="613" t="s">
        <v>458</v>
      </c>
      <c r="C261" s="613"/>
      <c r="D261" s="613"/>
      <c r="E261" s="613"/>
      <c r="F261" s="613"/>
      <c r="G261" s="613"/>
      <c r="H261" s="614" t="s">
        <v>459</v>
      </c>
      <c r="I261" s="614" t="s">
        <v>460</v>
      </c>
      <c r="J261" s="614" t="s">
        <v>460</v>
      </c>
      <c r="K261" s="614" t="s">
        <v>460</v>
      </c>
      <c r="L261" s="614" t="s">
        <v>460</v>
      </c>
      <c r="M261" s="614" t="s">
        <v>460</v>
      </c>
      <c r="N261" s="614" t="s">
        <v>460</v>
      </c>
      <c r="O261" s="614" t="s">
        <v>460</v>
      </c>
      <c r="P261" s="614" t="s">
        <v>460</v>
      </c>
      <c r="Q261" s="614" t="s">
        <v>460</v>
      </c>
      <c r="R261" s="614"/>
      <c r="S261" s="614"/>
      <c r="T261" s="614"/>
      <c r="U261" s="614"/>
      <c r="V261" s="614" t="s">
        <v>460</v>
      </c>
      <c r="W261" s="614" t="s">
        <v>460</v>
      </c>
      <c r="X261" s="614" t="s">
        <v>460</v>
      </c>
      <c r="Y261" s="614" t="s">
        <v>460</v>
      </c>
      <c r="Z261" s="614" t="s">
        <v>460</v>
      </c>
      <c r="AA261" s="614" t="s">
        <v>460</v>
      </c>
      <c r="AB261" s="614" t="s">
        <v>460</v>
      </c>
      <c r="AC261" s="614" t="s">
        <v>460</v>
      </c>
      <c r="AD261" s="295">
        <f>SUMIF('pdc2018'!$G$8:$G$1110,'CE MINISTERIALE'!$B261,'pdc2018'!$Q$8:$Q$1110)</f>
        <v>5637700</v>
      </c>
      <c r="AE261" s="615">
        <f t="shared" si="10"/>
        <v>5638</v>
      </c>
      <c r="AF261" s="615"/>
      <c r="AG261" s="615"/>
      <c r="AH261" s="615"/>
      <c r="AI261" s="615"/>
      <c r="AJ261" s="64" t="s">
        <v>389</v>
      </c>
    </row>
    <row r="262" spans="1:36" s="68" customFormat="1" ht="15" customHeight="1">
      <c r="A262" s="70" t="s">
        <v>413</v>
      </c>
      <c r="B262" s="613" t="s">
        <v>461</v>
      </c>
      <c r="C262" s="613"/>
      <c r="D262" s="613"/>
      <c r="E262" s="613"/>
      <c r="F262" s="613"/>
      <c r="G262" s="613"/>
      <c r="H262" s="614" t="s">
        <v>1615</v>
      </c>
      <c r="I262" s="614" t="s">
        <v>1616</v>
      </c>
      <c r="J262" s="614" t="s">
        <v>1616</v>
      </c>
      <c r="K262" s="614" t="s">
        <v>1616</v>
      </c>
      <c r="L262" s="614" t="s">
        <v>1616</v>
      </c>
      <c r="M262" s="614" t="s">
        <v>1616</v>
      </c>
      <c r="N262" s="614" t="s">
        <v>1616</v>
      </c>
      <c r="O262" s="614" t="s">
        <v>1616</v>
      </c>
      <c r="P262" s="614" t="s">
        <v>1616</v>
      </c>
      <c r="Q262" s="614" t="s">
        <v>1616</v>
      </c>
      <c r="R262" s="614"/>
      <c r="S262" s="614"/>
      <c r="T262" s="614"/>
      <c r="U262" s="614"/>
      <c r="V262" s="614" t="s">
        <v>1616</v>
      </c>
      <c r="W262" s="614" t="s">
        <v>1616</v>
      </c>
      <c r="X262" s="614" t="s">
        <v>1616</v>
      </c>
      <c r="Y262" s="614" t="s">
        <v>1616</v>
      </c>
      <c r="Z262" s="614" t="s">
        <v>1616</v>
      </c>
      <c r="AA262" s="614" t="s">
        <v>1616</v>
      </c>
      <c r="AB262" s="614" t="s">
        <v>1616</v>
      </c>
      <c r="AC262" s="614" t="s">
        <v>1616</v>
      </c>
      <c r="AD262" s="295">
        <f>SUMIF('pdc2018'!$G$8:$G$1110,'CE MINISTERIALE'!$B262,'pdc2018'!$Q$8:$Q$1110)</f>
        <v>0</v>
      </c>
      <c r="AE262" s="615">
        <f t="shared" si="10"/>
        <v>0</v>
      </c>
      <c r="AF262" s="615"/>
      <c r="AG262" s="615"/>
      <c r="AH262" s="615"/>
      <c r="AI262" s="615"/>
      <c r="AJ262" s="64" t="s">
        <v>389</v>
      </c>
    </row>
    <row r="263" spans="1:36" s="68" customFormat="1" ht="25.5" customHeight="1">
      <c r="A263" s="64"/>
      <c r="B263" s="606" t="s">
        <v>1617</v>
      </c>
      <c r="C263" s="606"/>
      <c r="D263" s="606"/>
      <c r="E263" s="606"/>
      <c r="F263" s="606"/>
      <c r="G263" s="606"/>
      <c r="H263" s="607" t="s">
        <v>1618</v>
      </c>
      <c r="I263" s="607" t="s">
        <v>1619</v>
      </c>
      <c r="J263" s="607" t="s">
        <v>1619</v>
      </c>
      <c r="K263" s="607" t="s">
        <v>1619</v>
      </c>
      <c r="L263" s="607" t="s">
        <v>1619</v>
      </c>
      <c r="M263" s="607" t="s">
        <v>1619</v>
      </c>
      <c r="N263" s="607" t="s">
        <v>1619</v>
      </c>
      <c r="O263" s="607" t="s">
        <v>1619</v>
      </c>
      <c r="P263" s="607" t="s">
        <v>1619</v>
      </c>
      <c r="Q263" s="607" t="s">
        <v>1619</v>
      </c>
      <c r="R263" s="607"/>
      <c r="S263" s="607"/>
      <c r="T263" s="607"/>
      <c r="U263" s="607"/>
      <c r="V263" s="607" t="s">
        <v>1619</v>
      </c>
      <c r="W263" s="607" t="s">
        <v>1619</v>
      </c>
      <c r="X263" s="607" t="s">
        <v>1619</v>
      </c>
      <c r="Y263" s="607" t="s">
        <v>1619</v>
      </c>
      <c r="Z263" s="607" t="s">
        <v>1619</v>
      </c>
      <c r="AA263" s="607" t="s">
        <v>1619</v>
      </c>
      <c r="AB263" s="607" t="s">
        <v>1619</v>
      </c>
      <c r="AC263" s="607" t="s">
        <v>1619</v>
      </c>
      <c r="AD263" s="297">
        <f>SUM(AD264:AD266)+AD273</f>
        <v>3047300</v>
      </c>
      <c r="AE263" s="608">
        <f>SUM(AE264:AI266)+AE273</f>
        <v>3047</v>
      </c>
      <c r="AF263" s="608"/>
      <c r="AG263" s="608"/>
      <c r="AH263" s="608"/>
      <c r="AI263" s="608"/>
      <c r="AJ263" s="64" t="s">
        <v>389</v>
      </c>
    </row>
    <row r="264" spans="1:36" s="68" customFormat="1" ht="15" customHeight="1">
      <c r="A264" s="64" t="s">
        <v>413</v>
      </c>
      <c r="B264" s="613" t="s">
        <v>1620</v>
      </c>
      <c r="C264" s="613"/>
      <c r="D264" s="613"/>
      <c r="E264" s="613"/>
      <c r="F264" s="613"/>
      <c r="G264" s="613"/>
      <c r="H264" s="614" t="s">
        <v>1621</v>
      </c>
      <c r="I264" s="614" t="s">
        <v>1622</v>
      </c>
      <c r="J264" s="614" t="s">
        <v>1622</v>
      </c>
      <c r="K264" s="614" t="s">
        <v>1622</v>
      </c>
      <c r="L264" s="614" t="s">
        <v>1622</v>
      </c>
      <c r="M264" s="614" t="s">
        <v>1622</v>
      </c>
      <c r="N264" s="614" t="s">
        <v>1622</v>
      </c>
      <c r="O264" s="614" t="s">
        <v>1622</v>
      </c>
      <c r="P264" s="614" t="s">
        <v>1622</v>
      </c>
      <c r="Q264" s="614" t="s">
        <v>1622</v>
      </c>
      <c r="R264" s="614"/>
      <c r="S264" s="614"/>
      <c r="T264" s="614"/>
      <c r="U264" s="614"/>
      <c r="V264" s="614" t="s">
        <v>1622</v>
      </c>
      <c r="W264" s="614" t="s">
        <v>1622</v>
      </c>
      <c r="X264" s="614" t="s">
        <v>1622</v>
      </c>
      <c r="Y264" s="614" t="s">
        <v>1622</v>
      </c>
      <c r="Z264" s="614" t="s">
        <v>1622</v>
      </c>
      <c r="AA264" s="614" t="s">
        <v>1622</v>
      </c>
      <c r="AB264" s="614" t="s">
        <v>1622</v>
      </c>
      <c r="AC264" s="614" t="s">
        <v>1622</v>
      </c>
      <c r="AD264" s="295">
        <f>SUMIF('pdc2018'!$G$8:$G$1110,'CE MINISTERIALE'!$B264,'pdc2018'!$Q$8:$Q$1110)</f>
        <v>0</v>
      </c>
      <c r="AE264" s="615">
        <f>ROUND(AD264/1000,0)</f>
        <v>0</v>
      </c>
      <c r="AF264" s="615"/>
      <c r="AG264" s="615"/>
      <c r="AH264" s="615"/>
      <c r="AI264" s="615"/>
      <c r="AJ264" s="64" t="s">
        <v>389</v>
      </c>
    </row>
    <row r="265" spans="1:36" s="68" customFormat="1" ht="15" customHeight="1">
      <c r="A265" s="64"/>
      <c r="B265" s="613" t="s">
        <v>1623</v>
      </c>
      <c r="C265" s="613"/>
      <c r="D265" s="613"/>
      <c r="E265" s="613"/>
      <c r="F265" s="613"/>
      <c r="G265" s="613"/>
      <c r="H265" s="614" t="s">
        <v>1624</v>
      </c>
      <c r="I265" s="614" t="s">
        <v>1625</v>
      </c>
      <c r="J265" s="614" t="s">
        <v>1625</v>
      </c>
      <c r="K265" s="614" t="s">
        <v>1625</v>
      </c>
      <c r="L265" s="614" t="s">
        <v>1625</v>
      </c>
      <c r="M265" s="614" t="s">
        <v>1625</v>
      </c>
      <c r="N265" s="614" t="s">
        <v>1625</v>
      </c>
      <c r="O265" s="614" t="s">
        <v>1625</v>
      </c>
      <c r="P265" s="614" t="s">
        <v>1625</v>
      </c>
      <c r="Q265" s="614" t="s">
        <v>1625</v>
      </c>
      <c r="R265" s="614"/>
      <c r="S265" s="614"/>
      <c r="T265" s="614"/>
      <c r="U265" s="614"/>
      <c r="V265" s="614" t="s">
        <v>1625</v>
      </c>
      <c r="W265" s="614" t="s">
        <v>1625</v>
      </c>
      <c r="X265" s="614" t="s">
        <v>1625</v>
      </c>
      <c r="Y265" s="614" t="s">
        <v>1625</v>
      </c>
      <c r="Z265" s="614" t="s">
        <v>1625</v>
      </c>
      <c r="AA265" s="614" t="s">
        <v>1625</v>
      </c>
      <c r="AB265" s="614" t="s">
        <v>1625</v>
      </c>
      <c r="AC265" s="614" t="s">
        <v>1625</v>
      </c>
      <c r="AD265" s="295">
        <f>SUMIF('pdc2018'!$G$8:$G$1110,'CE MINISTERIALE'!$B265,'pdc2018'!$Q$8:$Q$1110)</f>
        <v>0</v>
      </c>
      <c r="AE265" s="615">
        <f>ROUND(AD265/1000,0)</f>
        <v>0</v>
      </c>
      <c r="AF265" s="615"/>
      <c r="AG265" s="615"/>
      <c r="AH265" s="615"/>
      <c r="AI265" s="615"/>
      <c r="AJ265" s="64" t="s">
        <v>389</v>
      </c>
    </row>
    <row r="266" spans="1:36" s="68" customFormat="1" ht="15" customHeight="1">
      <c r="A266" s="64"/>
      <c r="B266" s="613" t="s">
        <v>1626</v>
      </c>
      <c r="C266" s="613"/>
      <c r="D266" s="613"/>
      <c r="E266" s="613"/>
      <c r="F266" s="613"/>
      <c r="G266" s="613"/>
      <c r="H266" s="614" t="s">
        <v>1627</v>
      </c>
      <c r="I266" s="614" t="s">
        <v>1628</v>
      </c>
      <c r="J266" s="614" t="s">
        <v>1628</v>
      </c>
      <c r="K266" s="614" t="s">
        <v>1628</v>
      </c>
      <c r="L266" s="614" t="s">
        <v>1628</v>
      </c>
      <c r="M266" s="614" t="s">
        <v>1628</v>
      </c>
      <c r="N266" s="614" t="s">
        <v>1628</v>
      </c>
      <c r="O266" s="614" t="s">
        <v>1628</v>
      </c>
      <c r="P266" s="614" t="s">
        <v>1628</v>
      </c>
      <c r="Q266" s="614" t="s">
        <v>1628</v>
      </c>
      <c r="R266" s="614"/>
      <c r="S266" s="614"/>
      <c r="T266" s="614"/>
      <c r="U266" s="614"/>
      <c r="V266" s="614" t="s">
        <v>1628</v>
      </c>
      <c r="W266" s="614" t="s">
        <v>1628</v>
      </c>
      <c r="X266" s="614" t="s">
        <v>1628</v>
      </c>
      <c r="Y266" s="614" t="s">
        <v>1628</v>
      </c>
      <c r="Z266" s="614" t="s">
        <v>1628</v>
      </c>
      <c r="AA266" s="614" t="s">
        <v>1628</v>
      </c>
      <c r="AB266" s="614" t="s">
        <v>1628</v>
      </c>
      <c r="AC266" s="614" t="s">
        <v>1628</v>
      </c>
      <c r="AD266" s="295">
        <f>SUM(AD267:AD272)</f>
        <v>2977300</v>
      </c>
      <c r="AE266" s="608">
        <f>SUM(AE267:AE272)</f>
        <v>2977</v>
      </c>
      <c r="AF266" s="608"/>
      <c r="AG266" s="608"/>
      <c r="AH266" s="608"/>
      <c r="AI266" s="608"/>
      <c r="AJ266" s="64" t="s">
        <v>389</v>
      </c>
    </row>
    <row r="267" spans="1:36" s="68" customFormat="1" ht="15" customHeight="1">
      <c r="A267" s="64"/>
      <c r="B267" s="616" t="s">
        <v>1629</v>
      </c>
      <c r="C267" s="616"/>
      <c r="D267" s="616"/>
      <c r="E267" s="616"/>
      <c r="F267" s="616"/>
      <c r="G267" s="616"/>
      <c r="H267" s="617" t="s">
        <v>1630</v>
      </c>
      <c r="I267" s="617"/>
      <c r="J267" s="617"/>
      <c r="K267" s="617"/>
      <c r="L267" s="617"/>
      <c r="M267" s="617"/>
      <c r="N267" s="617"/>
      <c r="O267" s="617"/>
      <c r="P267" s="617"/>
      <c r="Q267" s="617"/>
      <c r="R267" s="617"/>
      <c r="S267" s="617"/>
      <c r="T267" s="617"/>
      <c r="U267" s="617"/>
      <c r="V267" s="617"/>
      <c r="W267" s="617"/>
      <c r="X267" s="617"/>
      <c r="Y267" s="617"/>
      <c r="Z267" s="617"/>
      <c r="AA267" s="617"/>
      <c r="AB267" s="617"/>
      <c r="AC267" s="617"/>
      <c r="AD267" s="295">
        <f>SUMIF('pdc2018'!$G$8:$G$1110,'CE MINISTERIALE'!$B267,'pdc2018'!$Q$8:$Q$1110)</f>
        <v>0</v>
      </c>
      <c r="AE267" s="615">
        <f t="shared" ref="AE267:AE272" si="11">ROUND(AD267/1000,0)</f>
        <v>0</v>
      </c>
      <c r="AF267" s="615"/>
      <c r="AG267" s="615"/>
      <c r="AH267" s="615"/>
      <c r="AI267" s="615"/>
      <c r="AJ267" s="64" t="s">
        <v>389</v>
      </c>
    </row>
    <row r="268" spans="1:36" s="68" customFormat="1" ht="15" customHeight="1">
      <c r="A268" s="64"/>
      <c r="B268" s="616" t="s">
        <v>1632</v>
      </c>
      <c r="C268" s="616"/>
      <c r="D268" s="616"/>
      <c r="E268" s="616"/>
      <c r="F268" s="616"/>
      <c r="G268" s="616"/>
      <c r="H268" s="617" t="s">
        <v>1633</v>
      </c>
      <c r="I268" s="617" t="s">
        <v>1631</v>
      </c>
      <c r="J268" s="617" t="s">
        <v>1631</v>
      </c>
      <c r="K268" s="617" t="s">
        <v>1631</v>
      </c>
      <c r="L268" s="617" t="s">
        <v>1631</v>
      </c>
      <c r="M268" s="617" t="s">
        <v>1631</v>
      </c>
      <c r="N268" s="617" t="s">
        <v>1631</v>
      </c>
      <c r="O268" s="617" t="s">
        <v>1631</v>
      </c>
      <c r="P268" s="617" t="s">
        <v>1631</v>
      </c>
      <c r="Q268" s="617" t="s">
        <v>1631</v>
      </c>
      <c r="R268" s="617"/>
      <c r="S268" s="617"/>
      <c r="T268" s="617"/>
      <c r="U268" s="617"/>
      <c r="V268" s="617" t="s">
        <v>1631</v>
      </c>
      <c r="W268" s="617" t="s">
        <v>1631</v>
      </c>
      <c r="X268" s="617" t="s">
        <v>1631</v>
      </c>
      <c r="Y268" s="617" t="s">
        <v>1631</v>
      </c>
      <c r="Z268" s="617" t="s">
        <v>1631</v>
      </c>
      <c r="AA268" s="617" t="s">
        <v>1631</v>
      </c>
      <c r="AB268" s="617" t="s">
        <v>1631</v>
      </c>
      <c r="AC268" s="617" t="s">
        <v>1631</v>
      </c>
      <c r="AD268" s="295">
        <f>SUMIF('pdc2018'!$G$8:$G$1110,'CE MINISTERIALE'!$B268,'pdc2018'!$Q$8:$Q$1110)</f>
        <v>2300</v>
      </c>
      <c r="AE268" s="615">
        <f t="shared" si="11"/>
        <v>2</v>
      </c>
      <c r="AF268" s="615"/>
      <c r="AG268" s="615"/>
      <c r="AH268" s="615"/>
      <c r="AI268" s="615"/>
      <c r="AJ268" s="64" t="s">
        <v>389</v>
      </c>
    </row>
    <row r="269" spans="1:36" s="68" customFormat="1" ht="15" customHeight="1">
      <c r="A269" s="64"/>
      <c r="B269" s="616" t="s">
        <v>1634</v>
      </c>
      <c r="C269" s="616"/>
      <c r="D269" s="616"/>
      <c r="E269" s="616"/>
      <c r="F269" s="616"/>
      <c r="G269" s="616"/>
      <c r="H269" s="617" t="s">
        <v>1635</v>
      </c>
      <c r="I269" s="617" t="s">
        <v>1636</v>
      </c>
      <c r="J269" s="617" t="s">
        <v>1636</v>
      </c>
      <c r="K269" s="617" t="s">
        <v>1636</v>
      </c>
      <c r="L269" s="617" t="s">
        <v>1636</v>
      </c>
      <c r="M269" s="617" t="s">
        <v>1636</v>
      </c>
      <c r="N269" s="617" t="s">
        <v>1636</v>
      </c>
      <c r="O269" s="617" t="s">
        <v>1636</v>
      </c>
      <c r="P269" s="617" t="s">
        <v>1636</v>
      </c>
      <c r="Q269" s="617" t="s">
        <v>1636</v>
      </c>
      <c r="R269" s="617"/>
      <c r="S269" s="617"/>
      <c r="T269" s="617"/>
      <c r="U269" s="617"/>
      <c r="V269" s="617" t="s">
        <v>1636</v>
      </c>
      <c r="W269" s="617" t="s">
        <v>1636</v>
      </c>
      <c r="X269" s="617" t="s">
        <v>1636</v>
      </c>
      <c r="Y269" s="617" t="s">
        <v>1636</v>
      </c>
      <c r="Z269" s="617" t="s">
        <v>1636</v>
      </c>
      <c r="AA269" s="617" t="s">
        <v>1636</v>
      </c>
      <c r="AB269" s="617" t="s">
        <v>1636</v>
      </c>
      <c r="AC269" s="617" t="s">
        <v>1636</v>
      </c>
      <c r="AD269" s="295">
        <f>SUMIF('pdc2018'!$G$8:$G$1110,'CE MINISTERIALE'!$B269,'pdc2018'!$Q$8:$Q$1110)</f>
        <v>0</v>
      </c>
      <c r="AE269" s="615">
        <f t="shared" si="11"/>
        <v>0</v>
      </c>
      <c r="AF269" s="615"/>
      <c r="AG269" s="615"/>
      <c r="AH269" s="615"/>
      <c r="AI269" s="615"/>
      <c r="AJ269" s="64" t="s">
        <v>389</v>
      </c>
    </row>
    <row r="270" spans="1:36" s="68" customFormat="1" ht="15" customHeight="1">
      <c r="A270" s="64"/>
      <c r="B270" s="616" t="s">
        <v>1637</v>
      </c>
      <c r="C270" s="616"/>
      <c r="D270" s="616"/>
      <c r="E270" s="616"/>
      <c r="F270" s="616"/>
      <c r="G270" s="616"/>
      <c r="H270" s="617" t="s">
        <v>1638</v>
      </c>
      <c r="I270" s="617" t="s">
        <v>1639</v>
      </c>
      <c r="J270" s="617" t="s">
        <v>1639</v>
      </c>
      <c r="K270" s="617" t="s">
        <v>1639</v>
      </c>
      <c r="L270" s="617" t="s">
        <v>1639</v>
      </c>
      <c r="M270" s="617" t="s">
        <v>1639</v>
      </c>
      <c r="N270" s="617" t="s">
        <v>1639</v>
      </c>
      <c r="O270" s="617" t="s">
        <v>1639</v>
      </c>
      <c r="P270" s="617" t="s">
        <v>1639</v>
      </c>
      <c r="Q270" s="617" t="s">
        <v>1639</v>
      </c>
      <c r="R270" s="617"/>
      <c r="S270" s="617"/>
      <c r="T270" s="617"/>
      <c r="U270" s="617"/>
      <c r="V270" s="617" t="s">
        <v>1639</v>
      </c>
      <c r="W270" s="617" t="s">
        <v>1639</v>
      </c>
      <c r="X270" s="617" t="s">
        <v>1639</v>
      </c>
      <c r="Y270" s="617" t="s">
        <v>1639</v>
      </c>
      <c r="Z270" s="617" t="s">
        <v>1639</v>
      </c>
      <c r="AA270" s="617" t="s">
        <v>1639</v>
      </c>
      <c r="AB270" s="617" t="s">
        <v>1639</v>
      </c>
      <c r="AC270" s="617" t="s">
        <v>1639</v>
      </c>
      <c r="AD270" s="295">
        <f>SUMIF('pdc2018'!$G$8:$G$1110,'CE MINISTERIALE'!$B270,'pdc2018'!$Q$8:$Q$1110)</f>
        <v>0</v>
      </c>
      <c r="AE270" s="615">
        <f t="shared" si="11"/>
        <v>0</v>
      </c>
      <c r="AF270" s="615"/>
      <c r="AG270" s="615"/>
      <c r="AH270" s="615"/>
      <c r="AI270" s="615"/>
      <c r="AJ270" s="64" t="s">
        <v>389</v>
      </c>
    </row>
    <row r="271" spans="1:36" s="68" customFormat="1" ht="15" customHeight="1">
      <c r="A271" s="64"/>
      <c r="B271" s="616" t="s">
        <v>1640</v>
      </c>
      <c r="C271" s="616"/>
      <c r="D271" s="616"/>
      <c r="E271" s="616"/>
      <c r="F271" s="616"/>
      <c r="G271" s="616"/>
      <c r="H271" s="617" t="s">
        <v>1641</v>
      </c>
      <c r="I271" s="617" t="s">
        <v>1642</v>
      </c>
      <c r="J271" s="617" t="s">
        <v>1642</v>
      </c>
      <c r="K271" s="617" t="s">
        <v>1642</v>
      </c>
      <c r="L271" s="617" t="s">
        <v>1642</v>
      </c>
      <c r="M271" s="617" t="s">
        <v>1642</v>
      </c>
      <c r="N271" s="617" t="s">
        <v>1642</v>
      </c>
      <c r="O271" s="617" t="s">
        <v>1642</v>
      </c>
      <c r="P271" s="617" t="s">
        <v>1642</v>
      </c>
      <c r="Q271" s="617" t="s">
        <v>1642</v>
      </c>
      <c r="R271" s="617"/>
      <c r="S271" s="617"/>
      <c r="T271" s="617"/>
      <c r="U271" s="617"/>
      <c r="V271" s="617" t="s">
        <v>1642</v>
      </c>
      <c r="W271" s="617" t="s">
        <v>1642</v>
      </c>
      <c r="X271" s="617" t="s">
        <v>1642</v>
      </c>
      <c r="Y271" s="617" t="s">
        <v>1642</v>
      </c>
      <c r="Z271" s="617" t="s">
        <v>1642</v>
      </c>
      <c r="AA271" s="617" t="s">
        <v>1642</v>
      </c>
      <c r="AB271" s="617" t="s">
        <v>1642</v>
      </c>
      <c r="AC271" s="617" t="s">
        <v>1642</v>
      </c>
      <c r="AD271" s="295">
        <f>SUMIF('pdc2018'!$G$8:$G$1110,'CE MINISTERIALE'!$B271,'pdc2018'!$Q$8:$Q$1110)</f>
        <v>2217000</v>
      </c>
      <c r="AE271" s="615">
        <f t="shared" si="11"/>
        <v>2217</v>
      </c>
      <c r="AF271" s="615"/>
      <c r="AG271" s="615"/>
      <c r="AH271" s="615"/>
      <c r="AI271" s="615"/>
      <c r="AJ271" s="64" t="s">
        <v>389</v>
      </c>
    </row>
    <row r="272" spans="1:36" s="68" customFormat="1" ht="15" customHeight="1">
      <c r="A272" s="64"/>
      <c r="B272" s="616" t="s">
        <v>1643</v>
      </c>
      <c r="C272" s="616"/>
      <c r="D272" s="616"/>
      <c r="E272" s="616"/>
      <c r="F272" s="616"/>
      <c r="G272" s="616"/>
      <c r="H272" s="617" t="s">
        <v>1644</v>
      </c>
      <c r="I272" s="617" t="s">
        <v>1645</v>
      </c>
      <c r="J272" s="617" t="s">
        <v>1645</v>
      </c>
      <c r="K272" s="617" t="s">
        <v>1645</v>
      </c>
      <c r="L272" s="617" t="s">
        <v>1645</v>
      </c>
      <c r="M272" s="617" t="s">
        <v>1645</v>
      </c>
      <c r="N272" s="617" t="s">
        <v>1645</v>
      </c>
      <c r="O272" s="617" t="s">
        <v>1645</v>
      </c>
      <c r="P272" s="617" t="s">
        <v>1645</v>
      </c>
      <c r="Q272" s="617" t="s">
        <v>1645</v>
      </c>
      <c r="R272" s="617"/>
      <c r="S272" s="617"/>
      <c r="T272" s="617"/>
      <c r="U272" s="617"/>
      <c r="V272" s="617" t="s">
        <v>1645</v>
      </c>
      <c r="W272" s="617" t="s">
        <v>1645</v>
      </c>
      <c r="X272" s="617" t="s">
        <v>1645</v>
      </c>
      <c r="Y272" s="617" t="s">
        <v>1645</v>
      </c>
      <c r="Z272" s="617" t="s">
        <v>1645</v>
      </c>
      <c r="AA272" s="617" t="s">
        <v>1645</v>
      </c>
      <c r="AB272" s="617" t="s">
        <v>1645</v>
      </c>
      <c r="AC272" s="617" t="s">
        <v>1645</v>
      </c>
      <c r="AD272" s="295">
        <f>SUMIF('pdc2018'!$G$8:$G$1110,'CE MINISTERIALE'!$B272,'pdc2018'!$Q$8:$Q$1110)</f>
        <v>758000</v>
      </c>
      <c r="AE272" s="615">
        <f t="shared" si="11"/>
        <v>758</v>
      </c>
      <c r="AF272" s="615"/>
      <c r="AG272" s="615"/>
      <c r="AH272" s="615"/>
      <c r="AI272" s="615"/>
      <c r="AJ272" s="64" t="s">
        <v>389</v>
      </c>
    </row>
    <row r="273" spans="1:36" s="68" customFormat="1" ht="15" customHeight="1">
      <c r="A273" s="64"/>
      <c r="B273" s="613" t="s">
        <v>1646</v>
      </c>
      <c r="C273" s="613"/>
      <c r="D273" s="613"/>
      <c r="E273" s="613"/>
      <c r="F273" s="613"/>
      <c r="G273" s="613"/>
      <c r="H273" s="614" t="s">
        <v>1647</v>
      </c>
      <c r="I273" s="614" t="s">
        <v>1648</v>
      </c>
      <c r="J273" s="614" t="s">
        <v>1648</v>
      </c>
      <c r="K273" s="614" t="s">
        <v>1648</v>
      </c>
      <c r="L273" s="614" t="s">
        <v>1648</v>
      </c>
      <c r="M273" s="614" t="s">
        <v>1648</v>
      </c>
      <c r="N273" s="614" t="s">
        <v>1648</v>
      </c>
      <c r="O273" s="614" t="s">
        <v>1648</v>
      </c>
      <c r="P273" s="614" t="s">
        <v>1648</v>
      </c>
      <c r="Q273" s="614" t="s">
        <v>1648</v>
      </c>
      <c r="R273" s="614"/>
      <c r="S273" s="614"/>
      <c r="T273" s="614"/>
      <c r="U273" s="614"/>
      <c r="V273" s="614" t="s">
        <v>1648</v>
      </c>
      <c r="W273" s="614" t="s">
        <v>1648</v>
      </c>
      <c r="X273" s="614" t="s">
        <v>1648</v>
      </c>
      <c r="Y273" s="614" t="s">
        <v>1648</v>
      </c>
      <c r="Z273" s="614" t="s">
        <v>1648</v>
      </c>
      <c r="AA273" s="614" t="s">
        <v>1648</v>
      </c>
      <c r="AB273" s="614" t="s">
        <v>1648</v>
      </c>
      <c r="AC273" s="614" t="s">
        <v>1648</v>
      </c>
      <c r="AD273" s="295">
        <f>SUM(AD274:AD276)</f>
        <v>70000</v>
      </c>
      <c r="AE273" s="608">
        <f>SUM(AE274:AE276)</f>
        <v>70</v>
      </c>
      <c r="AF273" s="608"/>
      <c r="AG273" s="608"/>
      <c r="AH273" s="608"/>
      <c r="AI273" s="608"/>
      <c r="AJ273" s="64" t="s">
        <v>389</v>
      </c>
    </row>
    <row r="274" spans="1:36" s="68" customFormat="1" ht="15" customHeight="1">
      <c r="A274" s="64" t="s">
        <v>413</v>
      </c>
      <c r="B274" s="616" t="s">
        <v>1649</v>
      </c>
      <c r="C274" s="616"/>
      <c r="D274" s="616"/>
      <c r="E274" s="616"/>
      <c r="F274" s="616"/>
      <c r="G274" s="616"/>
      <c r="H274" s="617" t="s">
        <v>1650</v>
      </c>
      <c r="I274" s="617" t="s">
        <v>1651</v>
      </c>
      <c r="J274" s="617" t="s">
        <v>1651</v>
      </c>
      <c r="K274" s="617" t="s">
        <v>1651</v>
      </c>
      <c r="L274" s="617" t="s">
        <v>1651</v>
      </c>
      <c r="M274" s="617" t="s">
        <v>1651</v>
      </c>
      <c r="N274" s="617" t="s">
        <v>1651</v>
      </c>
      <c r="O274" s="617" t="s">
        <v>1651</v>
      </c>
      <c r="P274" s="617" t="s">
        <v>1651</v>
      </c>
      <c r="Q274" s="617" t="s">
        <v>1651</v>
      </c>
      <c r="R274" s="617"/>
      <c r="S274" s="617"/>
      <c r="T274" s="617"/>
      <c r="U274" s="617"/>
      <c r="V274" s="617" t="s">
        <v>1651</v>
      </c>
      <c r="W274" s="617" t="s">
        <v>1651</v>
      </c>
      <c r="X274" s="617" t="s">
        <v>1651</v>
      </c>
      <c r="Y274" s="617" t="s">
        <v>1651</v>
      </c>
      <c r="Z274" s="617" t="s">
        <v>1651</v>
      </c>
      <c r="AA274" s="617" t="s">
        <v>1651</v>
      </c>
      <c r="AB274" s="617" t="s">
        <v>1651</v>
      </c>
      <c r="AC274" s="617" t="s">
        <v>1651</v>
      </c>
      <c r="AD274" s="295">
        <f>SUMIF('pdc2018'!$G$8:$G$1110,'CE MINISTERIALE'!$B274,'pdc2018'!$Q$8:$Q$1110)</f>
        <v>0</v>
      </c>
      <c r="AE274" s="615">
        <f>ROUND(AD274/1000,0)</f>
        <v>0</v>
      </c>
      <c r="AF274" s="615"/>
      <c r="AG274" s="615"/>
      <c r="AH274" s="615"/>
      <c r="AI274" s="615"/>
      <c r="AJ274" s="64" t="s">
        <v>389</v>
      </c>
    </row>
    <row r="275" spans="1:36" s="68" customFormat="1" ht="25.5" customHeight="1">
      <c r="A275" s="64"/>
      <c r="B275" s="616" t="s">
        <v>1652</v>
      </c>
      <c r="C275" s="616"/>
      <c r="D275" s="616"/>
      <c r="E275" s="616"/>
      <c r="F275" s="616"/>
      <c r="G275" s="616"/>
      <c r="H275" s="617" t="s">
        <v>1653</v>
      </c>
      <c r="I275" s="617" t="s">
        <v>1654</v>
      </c>
      <c r="J275" s="617" t="s">
        <v>1654</v>
      </c>
      <c r="K275" s="617" t="s">
        <v>1654</v>
      </c>
      <c r="L275" s="617" t="s">
        <v>1654</v>
      </c>
      <c r="M275" s="617" t="s">
        <v>1654</v>
      </c>
      <c r="N275" s="617" t="s">
        <v>1654</v>
      </c>
      <c r="O275" s="617" t="s">
        <v>1654</v>
      </c>
      <c r="P275" s="617" t="s">
        <v>1654</v>
      </c>
      <c r="Q275" s="617" t="s">
        <v>1654</v>
      </c>
      <c r="R275" s="617"/>
      <c r="S275" s="617"/>
      <c r="T275" s="617"/>
      <c r="U275" s="617"/>
      <c r="V275" s="617" t="s">
        <v>1654</v>
      </c>
      <c r="W275" s="617" t="s">
        <v>1654</v>
      </c>
      <c r="X275" s="617" t="s">
        <v>1654</v>
      </c>
      <c r="Y275" s="617" t="s">
        <v>1654</v>
      </c>
      <c r="Z275" s="617" t="s">
        <v>1654</v>
      </c>
      <c r="AA275" s="617" t="s">
        <v>1654</v>
      </c>
      <c r="AB275" s="617" t="s">
        <v>1654</v>
      </c>
      <c r="AC275" s="617" t="s">
        <v>1654</v>
      </c>
      <c r="AD275" s="295">
        <f>SUMIF('pdc2018'!$G$8:$G$1110,'CE MINISTERIALE'!$B275,'pdc2018'!$Q$8:$Q$1110)</f>
        <v>70000</v>
      </c>
      <c r="AE275" s="615">
        <f>ROUND(AD275/1000,0)</f>
        <v>70</v>
      </c>
      <c r="AF275" s="615"/>
      <c r="AG275" s="615"/>
      <c r="AH275" s="615"/>
      <c r="AI275" s="615"/>
      <c r="AJ275" s="64" t="s">
        <v>389</v>
      </c>
    </row>
    <row r="276" spans="1:36" s="68" customFormat="1" ht="25.5" customHeight="1">
      <c r="A276" s="64" t="s">
        <v>1961</v>
      </c>
      <c r="B276" s="616" t="s">
        <v>1655</v>
      </c>
      <c r="C276" s="616"/>
      <c r="D276" s="616"/>
      <c r="E276" s="616"/>
      <c r="F276" s="616"/>
      <c r="G276" s="616"/>
      <c r="H276" s="617" t="s">
        <v>1656</v>
      </c>
      <c r="I276" s="617" t="s">
        <v>1657</v>
      </c>
      <c r="J276" s="617" t="s">
        <v>1657</v>
      </c>
      <c r="K276" s="617" t="s">
        <v>1657</v>
      </c>
      <c r="L276" s="617" t="s">
        <v>1657</v>
      </c>
      <c r="M276" s="617" t="s">
        <v>1657</v>
      </c>
      <c r="N276" s="617" t="s">
        <v>1657</v>
      </c>
      <c r="O276" s="617" t="s">
        <v>1657</v>
      </c>
      <c r="P276" s="617" t="s">
        <v>1657</v>
      </c>
      <c r="Q276" s="617" t="s">
        <v>1657</v>
      </c>
      <c r="R276" s="617"/>
      <c r="S276" s="617"/>
      <c r="T276" s="617"/>
      <c r="U276" s="617"/>
      <c r="V276" s="617" t="s">
        <v>1657</v>
      </c>
      <c r="W276" s="617" t="s">
        <v>1657</v>
      </c>
      <c r="X276" s="617" t="s">
        <v>1657</v>
      </c>
      <c r="Y276" s="617" t="s">
        <v>1657</v>
      </c>
      <c r="Z276" s="617" t="s">
        <v>1657</v>
      </c>
      <c r="AA276" s="617" t="s">
        <v>1657</v>
      </c>
      <c r="AB276" s="617" t="s">
        <v>1657</v>
      </c>
      <c r="AC276" s="617" t="s">
        <v>1657</v>
      </c>
      <c r="AD276" s="295">
        <f>SUMIF('pdc2018'!$G$8:$G$1110,'CE MINISTERIALE'!$B276,'pdc2018'!$Q$8:$Q$1110)</f>
        <v>0</v>
      </c>
      <c r="AE276" s="615">
        <f>ROUND(AD276/1000,0)</f>
        <v>0</v>
      </c>
      <c r="AF276" s="615"/>
      <c r="AG276" s="615"/>
      <c r="AH276" s="615"/>
      <c r="AI276" s="615"/>
      <c r="AJ276" s="64" t="s">
        <v>389</v>
      </c>
    </row>
    <row r="277" spans="1:36" s="68" customFormat="1" ht="15" customHeight="1">
      <c r="A277" s="64"/>
      <c r="B277" s="606" t="s">
        <v>2526</v>
      </c>
      <c r="C277" s="606"/>
      <c r="D277" s="606"/>
      <c r="E277" s="606"/>
      <c r="F277" s="606"/>
      <c r="G277" s="606"/>
      <c r="H277" s="607" t="s">
        <v>2527</v>
      </c>
      <c r="I277" s="607" t="s">
        <v>2528</v>
      </c>
      <c r="J277" s="607" t="s">
        <v>2528</v>
      </c>
      <c r="K277" s="607" t="s">
        <v>2528</v>
      </c>
      <c r="L277" s="607" t="s">
        <v>2528</v>
      </c>
      <c r="M277" s="607" t="s">
        <v>2528</v>
      </c>
      <c r="N277" s="607" t="s">
        <v>2528</v>
      </c>
      <c r="O277" s="607" t="s">
        <v>2528</v>
      </c>
      <c r="P277" s="607" t="s">
        <v>2528</v>
      </c>
      <c r="Q277" s="607" t="s">
        <v>2528</v>
      </c>
      <c r="R277" s="607"/>
      <c r="S277" s="607"/>
      <c r="T277" s="607"/>
      <c r="U277" s="607"/>
      <c r="V277" s="607" t="s">
        <v>2528</v>
      </c>
      <c r="W277" s="607" t="s">
        <v>2528</v>
      </c>
      <c r="X277" s="607" t="s">
        <v>2528</v>
      </c>
      <c r="Y277" s="607" t="s">
        <v>2528</v>
      </c>
      <c r="Z277" s="607" t="s">
        <v>2528</v>
      </c>
      <c r="AA277" s="607" t="s">
        <v>2528</v>
      </c>
      <c r="AB277" s="607" t="s">
        <v>2528</v>
      </c>
      <c r="AC277" s="607" t="s">
        <v>2528</v>
      </c>
      <c r="AD277" s="297">
        <f>SUM(AD278:AD282)</f>
        <v>27514000</v>
      </c>
      <c r="AE277" s="608">
        <f>SUM(AE278:AE282)</f>
        <v>27514</v>
      </c>
      <c r="AF277" s="608"/>
      <c r="AG277" s="608"/>
      <c r="AH277" s="608"/>
      <c r="AI277" s="608"/>
      <c r="AJ277" s="64" t="s">
        <v>389</v>
      </c>
    </row>
    <row r="278" spans="1:36" s="68" customFormat="1" ht="25.5" customHeight="1">
      <c r="A278" s="70" t="s">
        <v>413</v>
      </c>
      <c r="B278" s="613" t="s">
        <v>2529</v>
      </c>
      <c r="C278" s="613"/>
      <c r="D278" s="613"/>
      <c r="E278" s="613"/>
      <c r="F278" s="613"/>
      <c r="G278" s="613"/>
      <c r="H278" s="614" t="s">
        <v>2530</v>
      </c>
      <c r="I278" s="614" t="s">
        <v>2531</v>
      </c>
      <c r="J278" s="614" t="s">
        <v>2531</v>
      </c>
      <c r="K278" s="614" t="s">
        <v>2531</v>
      </c>
      <c r="L278" s="614" t="s">
        <v>2531</v>
      </c>
      <c r="M278" s="614" t="s">
        <v>2531</v>
      </c>
      <c r="N278" s="614" t="s">
        <v>2531</v>
      </c>
      <c r="O278" s="614" t="s">
        <v>2531</v>
      </c>
      <c r="P278" s="614" t="s">
        <v>2531</v>
      </c>
      <c r="Q278" s="614" t="s">
        <v>2531</v>
      </c>
      <c r="R278" s="614"/>
      <c r="S278" s="614"/>
      <c r="T278" s="614"/>
      <c r="U278" s="614"/>
      <c r="V278" s="614" t="s">
        <v>2531</v>
      </c>
      <c r="W278" s="614" t="s">
        <v>2531</v>
      </c>
      <c r="X278" s="614" t="s">
        <v>2531</v>
      </c>
      <c r="Y278" s="614" t="s">
        <v>2531</v>
      </c>
      <c r="Z278" s="614" t="s">
        <v>2531</v>
      </c>
      <c r="AA278" s="614" t="s">
        <v>2531</v>
      </c>
      <c r="AB278" s="614" t="s">
        <v>2531</v>
      </c>
      <c r="AC278" s="614" t="s">
        <v>2531</v>
      </c>
      <c r="AD278" s="295">
        <f>SUMIF('pdc2018'!$G$8:$G$1110,'CE MINISTERIALE'!$B278,'pdc2018'!$Q$8:$Q$1110)</f>
        <v>0</v>
      </c>
      <c r="AE278" s="615">
        <f t="shared" ref="AE278:AE283" si="12">ROUND(AD278/1000,0)</f>
        <v>0</v>
      </c>
      <c r="AF278" s="615"/>
      <c r="AG278" s="615"/>
      <c r="AH278" s="615"/>
      <c r="AI278" s="615"/>
      <c r="AJ278" s="64" t="s">
        <v>389</v>
      </c>
    </row>
    <row r="279" spans="1:36" s="68" customFormat="1" ht="25.5" customHeight="1">
      <c r="A279" s="64"/>
      <c r="B279" s="613" t="s">
        <v>2532</v>
      </c>
      <c r="C279" s="613"/>
      <c r="D279" s="613"/>
      <c r="E279" s="613"/>
      <c r="F279" s="613"/>
      <c r="G279" s="613"/>
      <c r="H279" s="614" t="s">
        <v>248</v>
      </c>
      <c r="I279" s="614" t="s">
        <v>249</v>
      </c>
      <c r="J279" s="614" t="s">
        <v>249</v>
      </c>
      <c r="K279" s="614" t="s">
        <v>249</v>
      </c>
      <c r="L279" s="614" t="s">
        <v>249</v>
      </c>
      <c r="M279" s="614" t="s">
        <v>249</v>
      </c>
      <c r="N279" s="614" t="s">
        <v>249</v>
      </c>
      <c r="O279" s="614" t="s">
        <v>249</v>
      </c>
      <c r="P279" s="614" t="s">
        <v>249</v>
      </c>
      <c r="Q279" s="614" t="s">
        <v>249</v>
      </c>
      <c r="R279" s="614"/>
      <c r="S279" s="614"/>
      <c r="T279" s="614"/>
      <c r="U279" s="614"/>
      <c r="V279" s="614" t="s">
        <v>249</v>
      </c>
      <c r="W279" s="614" t="s">
        <v>249</v>
      </c>
      <c r="X279" s="614" t="s">
        <v>249</v>
      </c>
      <c r="Y279" s="614" t="s">
        <v>249</v>
      </c>
      <c r="Z279" s="614" t="s">
        <v>249</v>
      </c>
      <c r="AA279" s="614" t="s">
        <v>249</v>
      </c>
      <c r="AB279" s="614" t="s">
        <v>249</v>
      </c>
      <c r="AC279" s="614" t="s">
        <v>249</v>
      </c>
      <c r="AD279" s="295">
        <f>SUMIF('pdc2018'!$G$8:$G$1110,'CE MINISTERIALE'!$B279,'pdc2018'!$Q$8:$Q$1110)</f>
        <v>0</v>
      </c>
      <c r="AE279" s="615">
        <f t="shared" si="12"/>
        <v>0</v>
      </c>
      <c r="AF279" s="615"/>
      <c r="AG279" s="615"/>
      <c r="AH279" s="615"/>
      <c r="AI279" s="615"/>
      <c r="AJ279" s="64" t="s">
        <v>389</v>
      </c>
    </row>
    <row r="280" spans="1:36" s="68" customFormat="1" ht="15" customHeight="1">
      <c r="A280" s="64"/>
      <c r="B280" s="613" t="s">
        <v>250</v>
      </c>
      <c r="C280" s="613"/>
      <c r="D280" s="613"/>
      <c r="E280" s="613"/>
      <c r="F280" s="613"/>
      <c r="G280" s="613"/>
      <c r="H280" s="614" t="s">
        <v>251</v>
      </c>
      <c r="I280" s="614" t="s">
        <v>252</v>
      </c>
      <c r="J280" s="614" t="s">
        <v>252</v>
      </c>
      <c r="K280" s="614" t="s">
        <v>252</v>
      </c>
      <c r="L280" s="614" t="s">
        <v>252</v>
      </c>
      <c r="M280" s="614" t="s">
        <v>252</v>
      </c>
      <c r="N280" s="614" t="s">
        <v>252</v>
      </c>
      <c r="O280" s="614" t="s">
        <v>252</v>
      </c>
      <c r="P280" s="614" t="s">
        <v>252</v>
      </c>
      <c r="Q280" s="614" t="s">
        <v>252</v>
      </c>
      <c r="R280" s="614"/>
      <c r="S280" s="614"/>
      <c r="T280" s="614"/>
      <c r="U280" s="614"/>
      <c r="V280" s="614" t="s">
        <v>252</v>
      </c>
      <c r="W280" s="614" t="s">
        <v>252</v>
      </c>
      <c r="X280" s="614" t="s">
        <v>252</v>
      </c>
      <c r="Y280" s="614" t="s">
        <v>252</v>
      </c>
      <c r="Z280" s="614" t="s">
        <v>252</v>
      </c>
      <c r="AA280" s="614" t="s">
        <v>252</v>
      </c>
      <c r="AB280" s="614" t="s">
        <v>252</v>
      </c>
      <c r="AC280" s="614" t="s">
        <v>252</v>
      </c>
      <c r="AD280" s="295">
        <f>SUMIF('pdc2018'!$G$8:$G$1110,'CE MINISTERIALE'!$B280,'pdc2018'!$Q$8:$Q$1110)</f>
        <v>1855000</v>
      </c>
      <c r="AE280" s="615">
        <f t="shared" si="12"/>
        <v>1855</v>
      </c>
      <c r="AF280" s="615"/>
      <c r="AG280" s="615"/>
      <c r="AH280" s="615"/>
      <c r="AI280" s="615"/>
      <c r="AJ280" s="64" t="s">
        <v>389</v>
      </c>
    </row>
    <row r="281" spans="1:36" s="68" customFormat="1" ht="15" customHeight="1">
      <c r="A281" s="70"/>
      <c r="B281" s="613" t="s">
        <v>253</v>
      </c>
      <c r="C281" s="613"/>
      <c r="D281" s="613"/>
      <c r="E281" s="613"/>
      <c r="F281" s="613"/>
      <c r="G281" s="613"/>
      <c r="H281" s="614" t="s">
        <v>254</v>
      </c>
      <c r="I281" s="614" t="s">
        <v>255</v>
      </c>
      <c r="J281" s="614" t="s">
        <v>255</v>
      </c>
      <c r="K281" s="614" t="s">
        <v>255</v>
      </c>
      <c r="L281" s="614" t="s">
        <v>255</v>
      </c>
      <c r="M281" s="614" t="s">
        <v>255</v>
      </c>
      <c r="N281" s="614" t="s">
        <v>255</v>
      </c>
      <c r="O281" s="614" t="s">
        <v>255</v>
      </c>
      <c r="P281" s="614" t="s">
        <v>255</v>
      </c>
      <c r="Q281" s="614" t="s">
        <v>255</v>
      </c>
      <c r="R281" s="614"/>
      <c r="S281" s="614"/>
      <c r="T281" s="614"/>
      <c r="U281" s="614"/>
      <c r="V281" s="614" t="s">
        <v>255</v>
      </c>
      <c r="W281" s="614" t="s">
        <v>255</v>
      </c>
      <c r="X281" s="614" t="s">
        <v>255</v>
      </c>
      <c r="Y281" s="614" t="s">
        <v>255</v>
      </c>
      <c r="Z281" s="614" t="s">
        <v>255</v>
      </c>
      <c r="AA281" s="614" t="s">
        <v>255</v>
      </c>
      <c r="AB281" s="614" t="s">
        <v>255</v>
      </c>
      <c r="AC281" s="614" t="s">
        <v>255</v>
      </c>
      <c r="AD281" s="295">
        <f>SUMIF('pdc2018'!$G$8:$G$1110,'CE MINISTERIALE'!$B281,'pdc2018'!$Q$8:$Q$1110)</f>
        <v>460000</v>
      </c>
      <c r="AE281" s="615">
        <f t="shared" si="12"/>
        <v>460</v>
      </c>
      <c r="AF281" s="615"/>
      <c r="AG281" s="615"/>
      <c r="AH281" s="615"/>
      <c r="AI281" s="615"/>
      <c r="AJ281" s="64" t="s">
        <v>389</v>
      </c>
    </row>
    <row r="282" spans="1:36" s="68" customFormat="1" ht="15" customHeight="1">
      <c r="A282" s="70"/>
      <c r="B282" s="613" t="s">
        <v>256</v>
      </c>
      <c r="C282" s="613"/>
      <c r="D282" s="613"/>
      <c r="E282" s="613"/>
      <c r="F282" s="613"/>
      <c r="G282" s="613"/>
      <c r="H282" s="614" t="s">
        <v>1119</v>
      </c>
      <c r="I282" s="614" t="s">
        <v>255</v>
      </c>
      <c r="J282" s="614" t="s">
        <v>255</v>
      </c>
      <c r="K282" s="614" t="s">
        <v>255</v>
      </c>
      <c r="L282" s="614" t="s">
        <v>255</v>
      </c>
      <c r="M282" s="614" t="s">
        <v>255</v>
      </c>
      <c r="N282" s="614" t="s">
        <v>255</v>
      </c>
      <c r="O282" s="614" t="s">
        <v>255</v>
      </c>
      <c r="P282" s="614" t="s">
        <v>255</v>
      </c>
      <c r="Q282" s="614" t="s">
        <v>255</v>
      </c>
      <c r="R282" s="614"/>
      <c r="S282" s="614"/>
      <c r="T282" s="614"/>
      <c r="U282" s="614"/>
      <c r="V282" s="614" t="s">
        <v>255</v>
      </c>
      <c r="W282" s="614" t="s">
        <v>255</v>
      </c>
      <c r="X282" s="614" t="s">
        <v>255</v>
      </c>
      <c r="Y282" s="614" t="s">
        <v>255</v>
      </c>
      <c r="Z282" s="614" t="s">
        <v>255</v>
      </c>
      <c r="AA282" s="614" t="s">
        <v>255</v>
      </c>
      <c r="AB282" s="614" t="s">
        <v>255</v>
      </c>
      <c r="AC282" s="614" t="s">
        <v>255</v>
      </c>
      <c r="AD282" s="295">
        <f>SUMIF('pdc2018'!$G$8:$G$1110,'CE MINISTERIALE'!$B282,'pdc2018'!$Q$8:$Q$1110)</f>
        <v>25199000</v>
      </c>
      <c r="AE282" s="615">
        <f t="shared" si="12"/>
        <v>25199</v>
      </c>
      <c r="AF282" s="615"/>
      <c r="AG282" s="615"/>
      <c r="AH282" s="615"/>
      <c r="AI282" s="615"/>
      <c r="AJ282" s="64" t="s">
        <v>389</v>
      </c>
    </row>
    <row r="283" spans="1:36" s="68" customFormat="1" ht="15" customHeight="1">
      <c r="A283" s="70" t="s">
        <v>1954</v>
      </c>
      <c r="B283" s="606" t="s">
        <v>1120</v>
      </c>
      <c r="C283" s="606"/>
      <c r="D283" s="606"/>
      <c r="E283" s="606"/>
      <c r="F283" s="606"/>
      <c r="G283" s="606"/>
      <c r="H283" s="607" t="s">
        <v>1121</v>
      </c>
      <c r="I283" s="607" t="s">
        <v>2528</v>
      </c>
      <c r="J283" s="607" t="s">
        <v>2528</v>
      </c>
      <c r="K283" s="607" t="s">
        <v>2528</v>
      </c>
      <c r="L283" s="607" t="s">
        <v>2528</v>
      </c>
      <c r="M283" s="607" t="s">
        <v>2528</v>
      </c>
      <c r="N283" s="607" t="s">
        <v>2528</v>
      </c>
      <c r="O283" s="607" t="s">
        <v>2528</v>
      </c>
      <c r="P283" s="607" t="s">
        <v>2528</v>
      </c>
      <c r="Q283" s="607" t="s">
        <v>2528</v>
      </c>
      <c r="R283" s="607"/>
      <c r="S283" s="607"/>
      <c r="T283" s="607"/>
      <c r="U283" s="607"/>
      <c r="V283" s="607" t="s">
        <v>2528</v>
      </c>
      <c r="W283" s="607" t="s">
        <v>2528</v>
      </c>
      <c r="X283" s="607" t="s">
        <v>2528</v>
      </c>
      <c r="Y283" s="607" t="s">
        <v>2528</v>
      </c>
      <c r="Z283" s="607" t="s">
        <v>2528</v>
      </c>
      <c r="AA283" s="607" t="s">
        <v>2528</v>
      </c>
      <c r="AB283" s="607" t="s">
        <v>2528</v>
      </c>
      <c r="AC283" s="607" t="s">
        <v>2528</v>
      </c>
      <c r="AD283" s="295">
        <f>SUMIF('pdc2018'!$G$8:$G$1110,'CE MINISTERIALE'!$B283,'pdc2018'!$Q$8:$Q$1110)</f>
        <v>0</v>
      </c>
      <c r="AE283" s="608">
        <f t="shared" si="12"/>
        <v>0</v>
      </c>
      <c r="AF283" s="608"/>
      <c r="AG283" s="608"/>
      <c r="AH283" s="608"/>
      <c r="AI283" s="608"/>
      <c r="AJ283" s="64" t="s">
        <v>389</v>
      </c>
    </row>
    <row r="284" spans="1:36" s="68" customFormat="1" ht="15" customHeight="1">
      <c r="A284" s="70"/>
      <c r="B284" s="609" t="s">
        <v>1122</v>
      </c>
      <c r="C284" s="609"/>
      <c r="D284" s="609"/>
      <c r="E284" s="609"/>
      <c r="F284" s="609"/>
      <c r="G284" s="609"/>
      <c r="H284" s="610" t="s">
        <v>1123</v>
      </c>
      <c r="I284" s="610" t="s">
        <v>1123</v>
      </c>
      <c r="J284" s="610" t="s">
        <v>1123</v>
      </c>
      <c r="K284" s="610" t="s">
        <v>1123</v>
      </c>
      <c r="L284" s="610" t="s">
        <v>1123</v>
      </c>
      <c r="M284" s="610" t="s">
        <v>1123</v>
      </c>
      <c r="N284" s="610" t="s">
        <v>1123</v>
      </c>
      <c r="O284" s="610" t="s">
        <v>1123</v>
      </c>
      <c r="P284" s="610" t="s">
        <v>1123</v>
      </c>
      <c r="Q284" s="610" t="s">
        <v>1123</v>
      </c>
      <c r="R284" s="610"/>
      <c r="S284" s="610"/>
      <c r="T284" s="610"/>
      <c r="U284" s="610"/>
      <c r="V284" s="610" t="s">
        <v>1123</v>
      </c>
      <c r="W284" s="610" t="s">
        <v>1123</v>
      </c>
      <c r="X284" s="610" t="s">
        <v>1123</v>
      </c>
      <c r="Y284" s="610" t="s">
        <v>1123</v>
      </c>
      <c r="Z284" s="610" t="s">
        <v>1123</v>
      </c>
      <c r="AA284" s="610" t="s">
        <v>1123</v>
      </c>
      <c r="AB284" s="610" t="s">
        <v>1123</v>
      </c>
      <c r="AC284" s="610" t="s">
        <v>1123</v>
      </c>
      <c r="AD284" s="297">
        <f>AD285+AD303+AD316</f>
        <v>65645850</v>
      </c>
      <c r="AE284" s="608">
        <f>AE285+AE303+AE316</f>
        <v>65647</v>
      </c>
      <c r="AF284" s="608"/>
      <c r="AG284" s="608"/>
      <c r="AH284" s="608"/>
      <c r="AI284" s="608"/>
      <c r="AJ284" s="64" t="s">
        <v>389</v>
      </c>
    </row>
    <row r="285" spans="1:36" s="68" customFormat="1" ht="15" customHeight="1">
      <c r="A285" s="64"/>
      <c r="B285" s="606" t="s">
        <v>1124</v>
      </c>
      <c r="C285" s="606"/>
      <c r="D285" s="606"/>
      <c r="E285" s="606"/>
      <c r="F285" s="606"/>
      <c r="G285" s="606"/>
      <c r="H285" s="607" t="s">
        <v>1125</v>
      </c>
      <c r="I285" s="607" t="s">
        <v>1125</v>
      </c>
      <c r="J285" s="607" t="s">
        <v>1125</v>
      </c>
      <c r="K285" s="607" t="s">
        <v>1125</v>
      </c>
      <c r="L285" s="607" t="s">
        <v>1125</v>
      </c>
      <c r="M285" s="607" t="s">
        <v>1125</v>
      </c>
      <c r="N285" s="607" t="s">
        <v>1125</v>
      </c>
      <c r="O285" s="607" t="s">
        <v>1125</v>
      </c>
      <c r="P285" s="607" t="s">
        <v>1125</v>
      </c>
      <c r="Q285" s="607" t="s">
        <v>1125</v>
      </c>
      <c r="R285" s="607"/>
      <c r="S285" s="607"/>
      <c r="T285" s="607"/>
      <c r="U285" s="607"/>
      <c r="V285" s="607" t="s">
        <v>1125</v>
      </c>
      <c r="W285" s="607" t="s">
        <v>1125</v>
      </c>
      <c r="X285" s="607" t="s">
        <v>1125</v>
      </c>
      <c r="Y285" s="607" t="s">
        <v>1125</v>
      </c>
      <c r="Z285" s="607" t="s">
        <v>1125</v>
      </c>
      <c r="AA285" s="607" t="s">
        <v>1125</v>
      </c>
      <c r="AB285" s="607" t="s">
        <v>1125</v>
      </c>
      <c r="AC285" s="607" t="s">
        <v>1125</v>
      </c>
      <c r="AD285" s="297">
        <f>SUM(AD286:AD296)+AD299</f>
        <v>62172050</v>
      </c>
      <c r="AE285" s="608">
        <f>SUM(AE286:AE296)+AE299</f>
        <v>62173</v>
      </c>
      <c r="AF285" s="608"/>
      <c r="AG285" s="608"/>
      <c r="AH285" s="608"/>
      <c r="AI285" s="608"/>
      <c r="AJ285" s="64" t="s">
        <v>389</v>
      </c>
    </row>
    <row r="286" spans="1:36" s="68" customFormat="1" ht="15" customHeight="1">
      <c r="A286" s="64"/>
      <c r="B286" s="613" t="s">
        <v>1126</v>
      </c>
      <c r="C286" s="613"/>
      <c r="D286" s="613"/>
      <c r="E286" s="613"/>
      <c r="F286" s="613"/>
      <c r="G286" s="613"/>
      <c r="H286" s="614" t="s">
        <v>1127</v>
      </c>
      <c r="I286" s="614" t="s">
        <v>1127</v>
      </c>
      <c r="J286" s="614" t="s">
        <v>1127</v>
      </c>
      <c r="K286" s="614" t="s">
        <v>1127</v>
      </c>
      <c r="L286" s="614" t="s">
        <v>1127</v>
      </c>
      <c r="M286" s="614" t="s">
        <v>1127</v>
      </c>
      <c r="N286" s="614" t="s">
        <v>1127</v>
      </c>
      <c r="O286" s="614" t="s">
        <v>1127</v>
      </c>
      <c r="P286" s="614" t="s">
        <v>1127</v>
      </c>
      <c r="Q286" s="614" t="s">
        <v>1127</v>
      </c>
      <c r="R286" s="614"/>
      <c r="S286" s="614"/>
      <c r="T286" s="614"/>
      <c r="U286" s="614"/>
      <c r="V286" s="614" t="s">
        <v>1127</v>
      </c>
      <c r="W286" s="614" t="s">
        <v>1127</v>
      </c>
      <c r="X286" s="614" t="s">
        <v>1127</v>
      </c>
      <c r="Y286" s="614" t="s">
        <v>1127</v>
      </c>
      <c r="Z286" s="614" t="s">
        <v>1127</v>
      </c>
      <c r="AA286" s="614" t="s">
        <v>1127</v>
      </c>
      <c r="AB286" s="614" t="s">
        <v>1127</v>
      </c>
      <c r="AC286" s="614" t="s">
        <v>1127</v>
      </c>
      <c r="AD286" s="295">
        <f>SUMIF('pdc2018'!$G$8:$G$1110,'CE MINISTERIALE'!$B286,'pdc2018'!$Q$8:$Q$1110)</f>
        <v>8610000</v>
      </c>
      <c r="AE286" s="615">
        <f t="shared" ref="AE286:AE295" si="13">ROUND(AD286/1000,0)</f>
        <v>8610</v>
      </c>
      <c r="AF286" s="615"/>
      <c r="AG286" s="615"/>
      <c r="AH286" s="615"/>
      <c r="AI286" s="615"/>
      <c r="AJ286" s="64" t="s">
        <v>389</v>
      </c>
    </row>
    <row r="287" spans="1:36" s="68" customFormat="1" ht="15" customHeight="1">
      <c r="A287" s="64"/>
      <c r="B287" s="613" t="s">
        <v>1128</v>
      </c>
      <c r="C287" s="613"/>
      <c r="D287" s="613"/>
      <c r="E287" s="613"/>
      <c r="F287" s="613"/>
      <c r="G287" s="613"/>
      <c r="H287" s="614" t="s">
        <v>1129</v>
      </c>
      <c r="I287" s="614" t="s">
        <v>1129</v>
      </c>
      <c r="J287" s="614" t="s">
        <v>1129</v>
      </c>
      <c r="K287" s="614" t="s">
        <v>1129</v>
      </c>
      <c r="L287" s="614" t="s">
        <v>1129</v>
      </c>
      <c r="M287" s="614" t="s">
        <v>1129</v>
      </c>
      <c r="N287" s="614" t="s">
        <v>1129</v>
      </c>
      <c r="O287" s="614" t="s">
        <v>1129</v>
      </c>
      <c r="P287" s="614" t="s">
        <v>1129</v>
      </c>
      <c r="Q287" s="614" t="s">
        <v>1129</v>
      </c>
      <c r="R287" s="614"/>
      <c r="S287" s="614"/>
      <c r="T287" s="614"/>
      <c r="U287" s="614"/>
      <c r="V287" s="614" t="s">
        <v>1129</v>
      </c>
      <c r="W287" s="614" t="s">
        <v>1129</v>
      </c>
      <c r="X287" s="614" t="s">
        <v>1129</v>
      </c>
      <c r="Y287" s="614" t="s">
        <v>1129</v>
      </c>
      <c r="Z287" s="614" t="s">
        <v>1129</v>
      </c>
      <c r="AA287" s="614" t="s">
        <v>1129</v>
      </c>
      <c r="AB287" s="614" t="s">
        <v>1129</v>
      </c>
      <c r="AC287" s="614" t="s">
        <v>1129</v>
      </c>
      <c r="AD287" s="295">
        <f>SUMIF('pdc2018'!$G$8:$G$1110,'CE MINISTERIALE'!$B287,'pdc2018'!$Q$8:$Q$1110)</f>
        <v>13900000</v>
      </c>
      <c r="AE287" s="615">
        <f t="shared" si="13"/>
        <v>13900</v>
      </c>
      <c r="AF287" s="615"/>
      <c r="AG287" s="615"/>
      <c r="AH287" s="615"/>
      <c r="AI287" s="615"/>
      <c r="AJ287" s="64" t="s">
        <v>389</v>
      </c>
    </row>
    <row r="288" spans="1:36" s="68" customFormat="1" ht="15" customHeight="1">
      <c r="A288" s="64"/>
      <c r="B288" s="613" t="s">
        <v>1130</v>
      </c>
      <c r="C288" s="613"/>
      <c r="D288" s="613"/>
      <c r="E288" s="613"/>
      <c r="F288" s="613"/>
      <c r="G288" s="613"/>
      <c r="H288" s="614" t="s">
        <v>1131</v>
      </c>
      <c r="I288" s="614" t="s">
        <v>1131</v>
      </c>
      <c r="J288" s="614" t="s">
        <v>1131</v>
      </c>
      <c r="K288" s="614" t="s">
        <v>1131</v>
      </c>
      <c r="L288" s="614" t="s">
        <v>1131</v>
      </c>
      <c r="M288" s="614" t="s">
        <v>1131</v>
      </c>
      <c r="N288" s="614" t="s">
        <v>1131</v>
      </c>
      <c r="O288" s="614" t="s">
        <v>1131</v>
      </c>
      <c r="P288" s="614" t="s">
        <v>1131</v>
      </c>
      <c r="Q288" s="614" t="s">
        <v>1131</v>
      </c>
      <c r="R288" s="614"/>
      <c r="S288" s="614"/>
      <c r="T288" s="614"/>
      <c r="U288" s="614"/>
      <c r="V288" s="614" t="s">
        <v>1131</v>
      </c>
      <c r="W288" s="614" t="s">
        <v>1131</v>
      </c>
      <c r="X288" s="614" t="s">
        <v>1131</v>
      </c>
      <c r="Y288" s="614" t="s">
        <v>1131</v>
      </c>
      <c r="Z288" s="614" t="s">
        <v>1131</v>
      </c>
      <c r="AA288" s="614" t="s">
        <v>1131</v>
      </c>
      <c r="AB288" s="614" t="s">
        <v>1131</v>
      </c>
      <c r="AC288" s="614" t="s">
        <v>1131</v>
      </c>
      <c r="AD288" s="295">
        <f>SUMIF('pdc2018'!$G$8:$G$1110,'CE MINISTERIALE'!$B288,'pdc2018'!$Q$8:$Q$1110)</f>
        <v>461550</v>
      </c>
      <c r="AE288" s="615">
        <f t="shared" si="13"/>
        <v>462</v>
      </c>
      <c r="AF288" s="615"/>
      <c r="AG288" s="615"/>
      <c r="AH288" s="615"/>
      <c r="AI288" s="615"/>
      <c r="AJ288" s="64" t="s">
        <v>389</v>
      </c>
    </row>
    <row r="289" spans="1:36" s="68" customFormat="1" ht="15" customHeight="1">
      <c r="A289" s="64"/>
      <c r="B289" s="613" t="s">
        <v>1132</v>
      </c>
      <c r="C289" s="613"/>
      <c r="D289" s="613"/>
      <c r="E289" s="613"/>
      <c r="F289" s="613"/>
      <c r="G289" s="613"/>
      <c r="H289" s="614" t="s">
        <v>1133</v>
      </c>
      <c r="I289" s="614" t="s">
        <v>1133</v>
      </c>
      <c r="J289" s="614" t="s">
        <v>1133</v>
      </c>
      <c r="K289" s="614" t="s">
        <v>1133</v>
      </c>
      <c r="L289" s="614" t="s">
        <v>1133</v>
      </c>
      <c r="M289" s="614" t="s">
        <v>1133</v>
      </c>
      <c r="N289" s="614" t="s">
        <v>1133</v>
      </c>
      <c r="O289" s="614" t="s">
        <v>1133</v>
      </c>
      <c r="P289" s="614" t="s">
        <v>1133</v>
      </c>
      <c r="Q289" s="614" t="s">
        <v>1133</v>
      </c>
      <c r="R289" s="614"/>
      <c r="S289" s="614"/>
      <c r="T289" s="614"/>
      <c r="U289" s="614"/>
      <c r="V289" s="614" t="s">
        <v>1133</v>
      </c>
      <c r="W289" s="614" t="s">
        <v>1133</v>
      </c>
      <c r="X289" s="614" t="s">
        <v>1133</v>
      </c>
      <c r="Y289" s="614" t="s">
        <v>1133</v>
      </c>
      <c r="Z289" s="614" t="s">
        <v>1133</v>
      </c>
      <c r="AA289" s="614" t="s">
        <v>1133</v>
      </c>
      <c r="AB289" s="614" t="s">
        <v>1133</v>
      </c>
      <c r="AC289" s="614" t="s">
        <v>1133</v>
      </c>
      <c r="AD289" s="295">
        <f>SUMIF('pdc2018'!$G$8:$G$1110,'CE MINISTERIALE'!$B289,'pdc2018'!$Q$8:$Q$1110)</f>
        <v>2902000</v>
      </c>
      <c r="AE289" s="615">
        <f t="shared" si="13"/>
        <v>2902</v>
      </c>
      <c r="AF289" s="615"/>
      <c r="AG289" s="615"/>
      <c r="AH289" s="615"/>
      <c r="AI289" s="615"/>
      <c r="AJ289" s="64" t="s">
        <v>389</v>
      </c>
    </row>
    <row r="290" spans="1:36" s="68" customFormat="1" ht="15" customHeight="1">
      <c r="A290" s="64"/>
      <c r="B290" s="613" t="s">
        <v>1134</v>
      </c>
      <c r="C290" s="613"/>
      <c r="D290" s="613"/>
      <c r="E290" s="613"/>
      <c r="F290" s="613"/>
      <c r="G290" s="613"/>
      <c r="H290" s="614" t="s">
        <v>1135</v>
      </c>
      <c r="I290" s="614" t="s">
        <v>1136</v>
      </c>
      <c r="J290" s="614" t="s">
        <v>1136</v>
      </c>
      <c r="K290" s="614" t="s">
        <v>1136</v>
      </c>
      <c r="L290" s="614" t="s">
        <v>1136</v>
      </c>
      <c r="M290" s="614" t="s">
        <v>1136</v>
      </c>
      <c r="N290" s="614" t="s">
        <v>1136</v>
      </c>
      <c r="O290" s="614" t="s">
        <v>1136</v>
      </c>
      <c r="P290" s="614" t="s">
        <v>1136</v>
      </c>
      <c r="Q290" s="614" t="s">
        <v>1136</v>
      </c>
      <c r="R290" s="614"/>
      <c r="S290" s="614"/>
      <c r="T290" s="614"/>
      <c r="U290" s="614"/>
      <c r="V290" s="614" t="s">
        <v>1136</v>
      </c>
      <c r="W290" s="614" t="s">
        <v>1136</v>
      </c>
      <c r="X290" s="614" t="s">
        <v>1136</v>
      </c>
      <c r="Y290" s="614" t="s">
        <v>1136</v>
      </c>
      <c r="Z290" s="614" t="s">
        <v>1136</v>
      </c>
      <c r="AA290" s="614" t="s">
        <v>1136</v>
      </c>
      <c r="AB290" s="614" t="s">
        <v>1136</v>
      </c>
      <c r="AC290" s="614" t="s">
        <v>1136</v>
      </c>
      <c r="AD290" s="295">
        <f>SUMIF('pdc2018'!$G$8:$G$1110,'CE MINISTERIALE'!$B290,'pdc2018'!$Q$8:$Q$1110)</f>
        <v>665000</v>
      </c>
      <c r="AE290" s="615">
        <f t="shared" si="13"/>
        <v>665</v>
      </c>
      <c r="AF290" s="615"/>
      <c r="AG290" s="615"/>
      <c r="AH290" s="615"/>
      <c r="AI290" s="615"/>
      <c r="AJ290" s="64" t="s">
        <v>389</v>
      </c>
    </row>
    <row r="291" spans="1:36" s="68" customFormat="1" ht="15" customHeight="1">
      <c r="A291" s="64"/>
      <c r="B291" s="613" t="s">
        <v>1137</v>
      </c>
      <c r="C291" s="613"/>
      <c r="D291" s="613"/>
      <c r="E291" s="613"/>
      <c r="F291" s="613"/>
      <c r="G291" s="613"/>
      <c r="H291" s="614" t="s">
        <v>1138</v>
      </c>
      <c r="I291" s="614" t="s">
        <v>1138</v>
      </c>
      <c r="J291" s="614" t="s">
        <v>1138</v>
      </c>
      <c r="K291" s="614" t="s">
        <v>1138</v>
      </c>
      <c r="L291" s="614" t="s">
        <v>1138</v>
      </c>
      <c r="M291" s="614" t="s">
        <v>1138</v>
      </c>
      <c r="N291" s="614" t="s">
        <v>1138</v>
      </c>
      <c r="O291" s="614" t="s">
        <v>1138</v>
      </c>
      <c r="P291" s="614" t="s">
        <v>1138</v>
      </c>
      <c r="Q291" s="614" t="s">
        <v>1138</v>
      </c>
      <c r="R291" s="614"/>
      <c r="S291" s="614"/>
      <c r="T291" s="614"/>
      <c r="U291" s="614"/>
      <c r="V291" s="614" t="s">
        <v>1138</v>
      </c>
      <c r="W291" s="614" t="s">
        <v>1138</v>
      </c>
      <c r="X291" s="614" t="s">
        <v>1138</v>
      </c>
      <c r="Y291" s="614" t="s">
        <v>1138</v>
      </c>
      <c r="Z291" s="614" t="s">
        <v>1138</v>
      </c>
      <c r="AA291" s="614" t="s">
        <v>1138</v>
      </c>
      <c r="AB291" s="614" t="s">
        <v>1138</v>
      </c>
      <c r="AC291" s="614" t="s">
        <v>1138</v>
      </c>
      <c r="AD291" s="295">
        <f>SUMIF('pdc2018'!$G$8:$G$1110,'CE MINISTERIALE'!$B291,'pdc2018'!$Q$8:$Q$1110)</f>
        <v>260000</v>
      </c>
      <c r="AE291" s="615">
        <f t="shared" si="13"/>
        <v>260</v>
      </c>
      <c r="AF291" s="615"/>
      <c r="AG291" s="615"/>
      <c r="AH291" s="615"/>
      <c r="AI291" s="615"/>
      <c r="AJ291" s="64" t="s">
        <v>389</v>
      </c>
    </row>
    <row r="292" spans="1:36" s="68" customFormat="1" ht="15" customHeight="1">
      <c r="A292" s="64"/>
      <c r="B292" s="613" t="s">
        <v>1139</v>
      </c>
      <c r="C292" s="613"/>
      <c r="D292" s="613"/>
      <c r="E292" s="613"/>
      <c r="F292" s="613"/>
      <c r="G292" s="613"/>
      <c r="H292" s="614" t="s">
        <v>1140</v>
      </c>
      <c r="I292" s="614" t="s">
        <v>1140</v>
      </c>
      <c r="J292" s="614" t="s">
        <v>1140</v>
      </c>
      <c r="K292" s="614" t="s">
        <v>1140</v>
      </c>
      <c r="L292" s="614" t="s">
        <v>1140</v>
      </c>
      <c r="M292" s="614" t="s">
        <v>1140</v>
      </c>
      <c r="N292" s="614" t="s">
        <v>1140</v>
      </c>
      <c r="O292" s="614" t="s">
        <v>1140</v>
      </c>
      <c r="P292" s="614" t="s">
        <v>1140</v>
      </c>
      <c r="Q292" s="614" t="s">
        <v>1140</v>
      </c>
      <c r="R292" s="614"/>
      <c r="S292" s="614"/>
      <c r="T292" s="614"/>
      <c r="U292" s="614"/>
      <c r="V292" s="614" t="s">
        <v>1140</v>
      </c>
      <c r="W292" s="614" t="s">
        <v>1140</v>
      </c>
      <c r="X292" s="614" t="s">
        <v>1140</v>
      </c>
      <c r="Y292" s="614" t="s">
        <v>1140</v>
      </c>
      <c r="Z292" s="614" t="s">
        <v>1140</v>
      </c>
      <c r="AA292" s="614" t="s">
        <v>1140</v>
      </c>
      <c r="AB292" s="614" t="s">
        <v>1140</v>
      </c>
      <c r="AC292" s="614" t="s">
        <v>1140</v>
      </c>
      <c r="AD292" s="295">
        <f>SUMIF('pdc2018'!$G$8:$G$1110,'CE MINISTERIALE'!$B292,'pdc2018'!$Q$8:$Q$1110)</f>
        <v>2193000</v>
      </c>
      <c r="AE292" s="615">
        <f t="shared" si="13"/>
        <v>2193</v>
      </c>
      <c r="AF292" s="615"/>
      <c r="AG292" s="615"/>
      <c r="AH292" s="615"/>
      <c r="AI292" s="615"/>
      <c r="AJ292" s="64" t="s">
        <v>389</v>
      </c>
    </row>
    <row r="293" spans="1:36" s="68" customFormat="1" ht="15" customHeight="1">
      <c r="A293" s="64"/>
      <c r="B293" s="613" t="s">
        <v>1141</v>
      </c>
      <c r="C293" s="613"/>
      <c r="D293" s="613"/>
      <c r="E293" s="613"/>
      <c r="F293" s="613"/>
      <c r="G293" s="613"/>
      <c r="H293" s="614" t="s">
        <v>1142</v>
      </c>
      <c r="I293" s="614" t="s">
        <v>1142</v>
      </c>
      <c r="J293" s="614" t="s">
        <v>1142</v>
      </c>
      <c r="K293" s="614" t="s">
        <v>1142</v>
      </c>
      <c r="L293" s="614" t="s">
        <v>1142</v>
      </c>
      <c r="M293" s="614" t="s">
        <v>1142</v>
      </c>
      <c r="N293" s="614" t="s">
        <v>1142</v>
      </c>
      <c r="O293" s="614" t="s">
        <v>1142</v>
      </c>
      <c r="P293" s="614" t="s">
        <v>1142</v>
      </c>
      <c r="Q293" s="614" t="s">
        <v>1142</v>
      </c>
      <c r="R293" s="614"/>
      <c r="S293" s="614"/>
      <c r="T293" s="614"/>
      <c r="U293" s="614"/>
      <c r="V293" s="614" t="s">
        <v>1142</v>
      </c>
      <c r="W293" s="614" t="s">
        <v>1142</v>
      </c>
      <c r="X293" s="614" t="s">
        <v>1142</v>
      </c>
      <c r="Y293" s="614" t="s">
        <v>1142</v>
      </c>
      <c r="Z293" s="614" t="s">
        <v>1142</v>
      </c>
      <c r="AA293" s="614" t="s">
        <v>1142</v>
      </c>
      <c r="AB293" s="614" t="s">
        <v>1142</v>
      </c>
      <c r="AC293" s="614" t="s">
        <v>1142</v>
      </c>
      <c r="AD293" s="295">
        <f>SUMIF('pdc2018'!$G$8:$G$1110,'CE MINISTERIALE'!$B293,'pdc2018'!$Q$8:$Q$1110)</f>
        <v>1217000</v>
      </c>
      <c r="AE293" s="615">
        <f t="shared" si="13"/>
        <v>1217</v>
      </c>
      <c r="AF293" s="615"/>
      <c r="AG293" s="615"/>
      <c r="AH293" s="615"/>
      <c r="AI293" s="615"/>
      <c r="AJ293" s="64" t="s">
        <v>389</v>
      </c>
    </row>
    <row r="294" spans="1:36" s="68" customFormat="1" ht="15" customHeight="1">
      <c r="A294" s="64"/>
      <c r="B294" s="613" t="s">
        <v>1143</v>
      </c>
      <c r="C294" s="613"/>
      <c r="D294" s="613"/>
      <c r="E294" s="613"/>
      <c r="F294" s="613"/>
      <c r="G294" s="613"/>
      <c r="H294" s="614" t="s">
        <v>1144</v>
      </c>
      <c r="I294" s="614" t="s">
        <v>1144</v>
      </c>
      <c r="J294" s="614" t="s">
        <v>1144</v>
      </c>
      <c r="K294" s="614" t="s">
        <v>1144</v>
      </c>
      <c r="L294" s="614" t="s">
        <v>1144</v>
      </c>
      <c r="M294" s="614" t="s">
        <v>1144</v>
      </c>
      <c r="N294" s="614" t="s">
        <v>1144</v>
      </c>
      <c r="O294" s="614" t="s">
        <v>1144</v>
      </c>
      <c r="P294" s="614" t="s">
        <v>1144</v>
      </c>
      <c r="Q294" s="614" t="s">
        <v>1144</v>
      </c>
      <c r="R294" s="614"/>
      <c r="S294" s="614"/>
      <c r="T294" s="614"/>
      <c r="U294" s="614"/>
      <c r="V294" s="614" t="s">
        <v>1144</v>
      </c>
      <c r="W294" s="614" t="s">
        <v>1144</v>
      </c>
      <c r="X294" s="614" t="s">
        <v>1144</v>
      </c>
      <c r="Y294" s="614" t="s">
        <v>1144</v>
      </c>
      <c r="Z294" s="614" t="s">
        <v>1144</v>
      </c>
      <c r="AA294" s="614" t="s">
        <v>1144</v>
      </c>
      <c r="AB294" s="614" t="s">
        <v>1144</v>
      </c>
      <c r="AC294" s="614" t="s">
        <v>1144</v>
      </c>
      <c r="AD294" s="295">
        <f>SUMIF('pdc2018'!$G$8:$G$1110,'CE MINISTERIALE'!$B294,'pdc2018'!$Q$8:$Q$1110)</f>
        <v>8858000</v>
      </c>
      <c r="AE294" s="615">
        <f t="shared" si="13"/>
        <v>8858</v>
      </c>
      <c r="AF294" s="615"/>
      <c r="AG294" s="615"/>
      <c r="AH294" s="615"/>
      <c r="AI294" s="615"/>
      <c r="AJ294" s="64" t="s">
        <v>389</v>
      </c>
    </row>
    <row r="295" spans="1:36" s="68" customFormat="1" ht="15" customHeight="1">
      <c r="A295" s="64"/>
      <c r="B295" s="613" t="s">
        <v>1145</v>
      </c>
      <c r="C295" s="613"/>
      <c r="D295" s="613"/>
      <c r="E295" s="613"/>
      <c r="F295" s="613"/>
      <c r="G295" s="613"/>
      <c r="H295" s="614" t="s">
        <v>1146</v>
      </c>
      <c r="I295" s="614" t="s">
        <v>1146</v>
      </c>
      <c r="J295" s="614" t="s">
        <v>1146</v>
      </c>
      <c r="K295" s="614" t="s">
        <v>1146</v>
      </c>
      <c r="L295" s="614" t="s">
        <v>1146</v>
      </c>
      <c r="M295" s="614" t="s">
        <v>1146</v>
      </c>
      <c r="N295" s="614" t="s">
        <v>1146</v>
      </c>
      <c r="O295" s="614" t="s">
        <v>1146</v>
      </c>
      <c r="P295" s="614" t="s">
        <v>1146</v>
      </c>
      <c r="Q295" s="614" t="s">
        <v>1146</v>
      </c>
      <c r="R295" s="614"/>
      <c r="S295" s="614"/>
      <c r="T295" s="614"/>
      <c r="U295" s="614"/>
      <c r="V295" s="614" t="s">
        <v>1146</v>
      </c>
      <c r="W295" s="614" t="s">
        <v>1146</v>
      </c>
      <c r="X295" s="614" t="s">
        <v>1146</v>
      </c>
      <c r="Y295" s="614" t="s">
        <v>1146</v>
      </c>
      <c r="Z295" s="614" t="s">
        <v>1146</v>
      </c>
      <c r="AA295" s="614" t="s">
        <v>1146</v>
      </c>
      <c r="AB295" s="614" t="s">
        <v>1146</v>
      </c>
      <c r="AC295" s="614" t="s">
        <v>1146</v>
      </c>
      <c r="AD295" s="295">
        <f>SUMIF('pdc2018'!$G$8:$G$1110,'CE MINISTERIALE'!$B295,'pdc2018'!$Q$8:$Q$1110)</f>
        <v>1064000</v>
      </c>
      <c r="AE295" s="615">
        <f t="shared" si="13"/>
        <v>1064</v>
      </c>
      <c r="AF295" s="615"/>
      <c r="AG295" s="615"/>
      <c r="AH295" s="615"/>
      <c r="AI295" s="615"/>
      <c r="AJ295" s="64" t="s">
        <v>389</v>
      </c>
    </row>
    <row r="296" spans="1:36" s="68" customFormat="1" ht="15" customHeight="1">
      <c r="A296" s="70"/>
      <c r="B296" s="613" t="s">
        <v>1147</v>
      </c>
      <c r="C296" s="613"/>
      <c r="D296" s="613"/>
      <c r="E296" s="613"/>
      <c r="F296" s="613"/>
      <c r="G296" s="613"/>
      <c r="H296" s="614" t="s">
        <v>1148</v>
      </c>
      <c r="I296" s="614" t="s">
        <v>1148</v>
      </c>
      <c r="J296" s="614" t="s">
        <v>1148</v>
      </c>
      <c r="K296" s="614" t="s">
        <v>1148</v>
      </c>
      <c r="L296" s="614" t="s">
        <v>1148</v>
      </c>
      <c r="M296" s="614" t="s">
        <v>1148</v>
      </c>
      <c r="N296" s="614" t="s">
        <v>1148</v>
      </c>
      <c r="O296" s="614" t="s">
        <v>1148</v>
      </c>
      <c r="P296" s="614" t="s">
        <v>1148</v>
      </c>
      <c r="Q296" s="614" t="s">
        <v>1148</v>
      </c>
      <c r="R296" s="614"/>
      <c r="S296" s="614"/>
      <c r="T296" s="614"/>
      <c r="U296" s="614"/>
      <c r="V296" s="614" t="s">
        <v>1148</v>
      </c>
      <c r="W296" s="614" t="s">
        <v>1148</v>
      </c>
      <c r="X296" s="614" t="s">
        <v>1148</v>
      </c>
      <c r="Y296" s="614" t="s">
        <v>1148</v>
      </c>
      <c r="Z296" s="614" t="s">
        <v>1148</v>
      </c>
      <c r="AA296" s="614" t="s">
        <v>1148</v>
      </c>
      <c r="AB296" s="614" t="s">
        <v>1148</v>
      </c>
      <c r="AC296" s="614" t="s">
        <v>1148</v>
      </c>
      <c r="AD296" s="295">
        <f>SUM(AD297:AD298)</f>
        <v>7861000</v>
      </c>
      <c r="AE296" s="615">
        <f>SUM(AE297:AI298)</f>
        <v>7861</v>
      </c>
      <c r="AF296" s="615"/>
      <c r="AG296" s="615"/>
      <c r="AH296" s="615"/>
      <c r="AI296" s="615"/>
      <c r="AJ296" s="64" t="s">
        <v>389</v>
      </c>
    </row>
    <row r="297" spans="1:36" s="68" customFormat="1" ht="15" customHeight="1">
      <c r="A297" s="70"/>
      <c r="B297" s="616" t="s">
        <v>1149</v>
      </c>
      <c r="C297" s="616"/>
      <c r="D297" s="616"/>
      <c r="E297" s="616"/>
      <c r="F297" s="616"/>
      <c r="G297" s="616"/>
      <c r="H297" s="617" t="s">
        <v>1150</v>
      </c>
      <c r="I297" s="617" t="s">
        <v>1150</v>
      </c>
      <c r="J297" s="617" t="s">
        <v>1150</v>
      </c>
      <c r="K297" s="617" t="s">
        <v>1150</v>
      </c>
      <c r="L297" s="617" t="s">
        <v>1150</v>
      </c>
      <c r="M297" s="617" t="s">
        <v>1150</v>
      </c>
      <c r="N297" s="617" t="s">
        <v>1150</v>
      </c>
      <c r="O297" s="617" t="s">
        <v>1150</v>
      </c>
      <c r="P297" s="617" t="s">
        <v>1150</v>
      </c>
      <c r="Q297" s="617" t="s">
        <v>1150</v>
      </c>
      <c r="R297" s="617"/>
      <c r="S297" s="617"/>
      <c r="T297" s="617"/>
      <c r="U297" s="617"/>
      <c r="V297" s="617" t="s">
        <v>1150</v>
      </c>
      <c r="W297" s="617" t="s">
        <v>1150</v>
      </c>
      <c r="X297" s="617" t="s">
        <v>1150</v>
      </c>
      <c r="Y297" s="617" t="s">
        <v>1150</v>
      </c>
      <c r="Z297" s="617" t="s">
        <v>1150</v>
      </c>
      <c r="AA297" s="617" t="s">
        <v>1150</v>
      </c>
      <c r="AB297" s="617" t="s">
        <v>1150</v>
      </c>
      <c r="AC297" s="617" t="s">
        <v>1150</v>
      </c>
      <c r="AD297" s="295">
        <f>SUMIF('pdc2018'!$G$8:$G$1110,'CE MINISTERIALE'!$B297,'pdc2018'!$Q$8:$Q$1110)</f>
        <v>7739000</v>
      </c>
      <c r="AE297" s="615">
        <f>ROUND(AD297/1000,0)</f>
        <v>7739</v>
      </c>
      <c r="AF297" s="615"/>
      <c r="AG297" s="615"/>
      <c r="AH297" s="615"/>
      <c r="AI297" s="615"/>
      <c r="AJ297" s="64" t="s">
        <v>389</v>
      </c>
    </row>
    <row r="298" spans="1:36" s="68" customFormat="1" ht="15" customHeight="1">
      <c r="A298" s="70"/>
      <c r="B298" s="616" t="s">
        <v>1151</v>
      </c>
      <c r="C298" s="616"/>
      <c r="D298" s="616"/>
      <c r="E298" s="616"/>
      <c r="F298" s="616"/>
      <c r="G298" s="616"/>
      <c r="H298" s="617" t="s">
        <v>1152</v>
      </c>
      <c r="I298" s="617" t="s">
        <v>1152</v>
      </c>
      <c r="J298" s="617" t="s">
        <v>1152</v>
      </c>
      <c r="K298" s="617" t="s">
        <v>1152</v>
      </c>
      <c r="L298" s="617" t="s">
        <v>1152</v>
      </c>
      <c r="M298" s="617" t="s">
        <v>1152</v>
      </c>
      <c r="N298" s="617" t="s">
        <v>1152</v>
      </c>
      <c r="O298" s="617" t="s">
        <v>1152</v>
      </c>
      <c r="P298" s="617" t="s">
        <v>1152</v>
      </c>
      <c r="Q298" s="617" t="s">
        <v>1152</v>
      </c>
      <c r="R298" s="617"/>
      <c r="S298" s="617"/>
      <c r="T298" s="617"/>
      <c r="U298" s="617"/>
      <c r="V298" s="617" t="s">
        <v>1152</v>
      </c>
      <c r="W298" s="617" t="s">
        <v>1152</v>
      </c>
      <c r="X298" s="617" t="s">
        <v>1152</v>
      </c>
      <c r="Y298" s="617" t="s">
        <v>1152</v>
      </c>
      <c r="Z298" s="617" t="s">
        <v>1152</v>
      </c>
      <c r="AA298" s="617" t="s">
        <v>1152</v>
      </c>
      <c r="AB298" s="617" t="s">
        <v>1152</v>
      </c>
      <c r="AC298" s="617" t="s">
        <v>1152</v>
      </c>
      <c r="AD298" s="295">
        <f>SUMIF('pdc2018'!$G$8:$G$1110,'CE MINISTERIALE'!$B298,'pdc2018'!$Q$8:$Q$1110)</f>
        <v>122000</v>
      </c>
      <c r="AE298" s="615">
        <f>ROUND(AD298/1000,0)</f>
        <v>122</v>
      </c>
      <c r="AF298" s="615"/>
      <c r="AG298" s="615"/>
      <c r="AH298" s="615"/>
      <c r="AI298" s="615"/>
      <c r="AJ298" s="64" t="s">
        <v>389</v>
      </c>
    </row>
    <row r="299" spans="1:36" s="68" customFormat="1" ht="15" customHeight="1">
      <c r="A299" s="70"/>
      <c r="B299" s="613" t="s">
        <v>1153</v>
      </c>
      <c r="C299" s="613"/>
      <c r="D299" s="613"/>
      <c r="E299" s="613"/>
      <c r="F299" s="613"/>
      <c r="G299" s="613"/>
      <c r="H299" s="614" t="s">
        <v>1154</v>
      </c>
      <c r="I299" s="614" t="s">
        <v>1154</v>
      </c>
      <c r="J299" s="614" t="s">
        <v>1154</v>
      </c>
      <c r="K299" s="614" t="s">
        <v>1154</v>
      </c>
      <c r="L299" s="614" t="s">
        <v>1154</v>
      </c>
      <c r="M299" s="614" t="s">
        <v>1154</v>
      </c>
      <c r="N299" s="614" t="s">
        <v>1154</v>
      </c>
      <c r="O299" s="614" t="s">
        <v>1154</v>
      </c>
      <c r="P299" s="614" t="s">
        <v>1154</v>
      </c>
      <c r="Q299" s="614" t="s">
        <v>1154</v>
      </c>
      <c r="R299" s="614"/>
      <c r="S299" s="614"/>
      <c r="T299" s="614"/>
      <c r="U299" s="614"/>
      <c r="V299" s="614" t="s">
        <v>1154</v>
      </c>
      <c r="W299" s="614" t="s">
        <v>1154</v>
      </c>
      <c r="X299" s="614" t="s">
        <v>1154</v>
      </c>
      <c r="Y299" s="614" t="s">
        <v>1154</v>
      </c>
      <c r="Z299" s="614" t="s">
        <v>1154</v>
      </c>
      <c r="AA299" s="614" t="s">
        <v>1154</v>
      </c>
      <c r="AB299" s="614" t="s">
        <v>1154</v>
      </c>
      <c r="AC299" s="614" t="s">
        <v>1154</v>
      </c>
      <c r="AD299" s="295">
        <f>SUM(AD300:AD302)</f>
        <v>14180500</v>
      </c>
      <c r="AE299" s="608">
        <f>SUM(AE300:AE302)</f>
        <v>14181</v>
      </c>
      <c r="AF299" s="608"/>
      <c r="AG299" s="608"/>
      <c r="AH299" s="608"/>
      <c r="AI299" s="608"/>
      <c r="AJ299" s="64" t="s">
        <v>389</v>
      </c>
    </row>
    <row r="300" spans="1:36" s="68" customFormat="1" ht="15" customHeight="1">
      <c r="A300" s="70" t="s">
        <v>413</v>
      </c>
      <c r="B300" s="616" t="s">
        <v>1155</v>
      </c>
      <c r="C300" s="616"/>
      <c r="D300" s="616"/>
      <c r="E300" s="616"/>
      <c r="F300" s="616"/>
      <c r="G300" s="616"/>
      <c r="H300" s="617" t="s">
        <v>1156</v>
      </c>
      <c r="I300" s="617" t="s">
        <v>1157</v>
      </c>
      <c r="J300" s="617" t="s">
        <v>1157</v>
      </c>
      <c r="K300" s="617" t="s">
        <v>1157</v>
      </c>
      <c r="L300" s="617" t="s">
        <v>1157</v>
      </c>
      <c r="M300" s="617" t="s">
        <v>1157</v>
      </c>
      <c r="N300" s="617" t="s">
        <v>1157</v>
      </c>
      <c r="O300" s="617" t="s">
        <v>1157</v>
      </c>
      <c r="P300" s="617" t="s">
        <v>1157</v>
      </c>
      <c r="Q300" s="617" t="s">
        <v>1157</v>
      </c>
      <c r="R300" s="617"/>
      <c r="S300" s="617"/>
      <c r="T300" s="617"/>
      <c r="U300" s="617"/>
      <c r="V300" s="617" t="s">
        <v>1157</v>
      </c>
      <c r="W300" s="617" t="s">
        <v>1157</v>
      </c>
      <c r="X300" s="617" t="s">
        <v>1157</v>
      </c>
      <c r="Y300" s="617" t="s">
        <v>1157</v>
      </c>
      <c r="Z300" s="617" t="s">
        <v>1157</v>
      </c>
      <c r="AA300" s="617" t="s">
        <v>1157</v>
      </c>
      <c r="AB300" s="617" t="s">
        <v>1157</v>
      </c>
      <c r="AC300" s="617" t="s">
        <v>1157</v>
      </c>
      <c r="AD300" s="295">
        <f>SUMIF('pdc2018'!$G$8:$G$1110,'CE MINISTERIALE'!$B300,'pdc2018'!$Q$8:$Q$1110)</f>
        <v>0</v>
      </c>
      <c r="AE300" s="615">
        <f>ROUND(AD300/1000,0)</f>
        <v>0</v>
      </c>
      <c r="AF300" s="615"/>
      <c r="AG300" s="615"/>
      <c r="AH300" s="615"/>
      <c r="AI300" s="615"/>
      <c r="AJ300" s="64" t="s">
        <v>389</v>
      </c>
    </row>
    <row r="301" spans="1:36" s="68" customFormat="1" ht="15" customHeight="1">
      <c r="A301" s="64"/>
      <c r="B301" s="616" t="s">
        <v>1158</v>
      </c>
      <c r="C301" s="616"/>
      <c r="D301" s="616"/>
      <c r="E301" s="616"/>
      <c r="F301" s="616"/>
      <c r="G301" s="616"/>
      <c r="H301" s="617" t="s">
        <v>1159</v>
      </c>
      <c r="I301" s="617" t="s">
        <v>1160</v>
      </c>
      <c r="J301" s="617" t="s">
        <v>1160</v>
      </c>
      <c r="K301" s="617" t="s">
        <v>1160</v>
      </c>
      <c r="L301" s="617" t="s">
        <v>1160</v>
      </c>
      <c r="M301" s="617" t="s">
        <v>1160</v>
      </c>
      <c r="N301" s="617" t="s">
        <v>1160</v>
      </c>
      <c r="O301" s="617" t="s">
        <v>1160</v>
      </c>
      <c r="P301" s="617" t="s">
        <v>1160</v>
      </c>
      <c r="Q301" s="617" t="s">
        <v>1160</v>
      </c>
      <c r="R301" s="617"/>
      <c r="S301" s="617"/>
      <c r="T301" s="617"/>
      <c r="U301" s="617"/>
      <c r="V301" s="617" t="s">
        <v>1160</v>
      </c>
      <c r="W301" s="617" t="s">
        <v>1160</v>
      </c>
      <c r="X301" s="617" t="s">
        <v>1160</v>
      </c>
      <c r="Y301" s="617" t="s">
        <v>1160</v>
      </c>
      <c r="Z301" s="617" t="s">
        <v>1160</v>
      </c>
      <c r="AA301" s="617" t="s">
        <v>1160</v>
      </c>
      <c r="AB301" s="617" t="s">
        <v>1160</v>
      </c>
      <c r="AC301" s="617" t="s">
        <v>1160</v>
      </c>
      <c r="AD301" s="295">
        <f>SUMIF('pdc2018'!$G$8:$G$1110,'CE MINISTERIALE'!$B301,'pdc2018'!$Q$8:$Q$1110)</f>
        <v>0</v>
      </c>
      <c r="AE301" s="615">
        <f>ROUND(AD301/1000,0)</f>
        <v>0</v>
      </c>
      <c r="AF301" s="615"/>
      <c r="AG301" s="615"/>
      <c r="AH301" s="615"/>
      <c r="AI301" s="615"/>
      <c r="AJ301" s="64" t="s">
        <v>389</v>
      </c>
    </row>
    <row r="302" spans="1:36" s="68" customFormat="1" ht="15" customHeight="1">
      <c r="A302" s="70"/>
      <c r="B302" s="616" t="s">
        <v>1161</v>
      </c>
      <c r="C302" s="616"/>
      <c r="D302" s="616"/>
      <c r="E302" s="616"/>
      <c r="F302" s="616"/>
      <c r="G302" s="616"/>
      <c r="H302" s="617" t="s">
        <v>1162</v>
      </c>
      <c r="I302" s="617" t="s">
        <v>1162</v>
      </c>
      <c r="J302" s="617" t="s">
        <v>1162</v>
      </c>
      <c r="K302" s="617" t="s">
        <v>1162</v>
      </c>
      <c r="L302" s="617" t="s">
        <v>1162</v>
      </c>
      <c r="M302" s="617" t="s">
        <v>1162</v>
      </c>
      <c r="N302" s="617" t="s">
        <v>1162</v>
      </c>
      <c r="O302" s="617" t="s">
        <v>1162</v>
      </c>
      <c r="P302" s="617" t="s">
        <v>1162</v>
      </c>
      <c r="Q302" s="617" t="s">
        <v>1162</v>
      </c>
      <c r="R302" s="617"/>
      <c r="S302" s="617"/>
      <c r="T302" s="617"/>
      <c r="U302" s="617"/>
      <c r="V302" s="617" t="s">
        <v>1162</v>
      </c>
      <c r="W302" s="617" t="s">
        <v>1162</v>
      </c>
      <c r="X302" s="617" t="s">
        <v>1162</v>
      </c>
      <c r="Y302" s="617" t="s">
        <v>1162</v>
      </c>
      <c r="Z302" s="617" t="s">
        <v>1162</v>
      </c>
      <c r="AA302" s="617" t="s">
        <v>1162</v>
      </c>
      <c r="AB302" s="617" t="s">
        <v>1162</v>
      </c>
      <c r="AC302" s="617" t="s">
        <v>1162</v>
      </c>
      <c r="AD302" s="295">
        <f>SUMIF('pdc2018'!$G$8:$G$1110,'CE MINISTERIALE'!$B302,'pdc2018'!$Q$8:$Q$1110)</f>
        <v>14180500</v>
      </c>
      <c r="AE302" s="615">
        <f>ROUND(AD302/1000,0)</f>
        <v>14181</v>
      </c>
      <c r="AF302" s="615"/>
      <c r="AG302" s="615"/>
      <c r="AH302" s="615"/>
      <c r="AI302" s="615"/>
      <c r="AJ302" s="64" t="s">
        <v>389</v>
      </c>
    </row>
    <row r="303" spans="1:36" s="68" customFormat="1" ht="15" customHeight="1">
      <c r="A303" s="64"/>
      <c r="B303" s="606" t="s">
        <v>1163</v>
      </c>
      <c r="C303" s="606"/>
      <c r="D303" s="606"/>
      <c r="E303" s="606"/>
      <c r="F303" s="606"/>
      <c r="G303" s="606"/>
      <c r="H303" s="607" t="s">
        <v>1164</v>
      </c>
      <c r="I303" s="607" t="s">
        <v>1165</v>
      </c>
      <c r="J303" s="607" t="s">
        <v>1165</v>
      </c>
      <c r="K303" s="607" t="s">
        <v>1165</v>
      </c>
      <c r="L303" s="607" t="s">
        <v>1165</v>
      </c>
      <c r="M303" s="607" t="s">
        <v>1165</v>
      </c>
      <c r="N303" s="607" t="s">
        <v>1165</v>
      </c>
      <c r="O303" s="607" t="s">
        <v>1165</v>
      </c>
      <c r="P303" s="607" t="s">
        <v>1165</v>
      </c>
      <c r="Q303" s="607" t="s">
        <v>1165</v>
      </c>
      <c r="R303" s="607"/>
      <c r="S303" s="607"/>
      <c r="T303" s="607"/>
      <c r="U303" s="607"/>
      <c r="V303" s="607" t="s">
        <v>1165</v>
      </c>
      <c r="W303" s="607" t="s">
        <v>1165</v>
      </c>
      <c r="X303" s="607" t="s">
        <v>1165</v>
      </c>
      <c r="Y303" s="607" t="s">
        <v>1165</v>
      </c>
      <c r="Z303" s="607" t="s">
        <v>1165</v>
      </c>
      <c r="AA303" s="607" t="s">
        <v>1165</v>
      </c>
      <c r="AB303" s="607" t="s">
        <v>1165</v>
      </c>
      <c r="AC303" s="607" t="s">
        <v>1165</v>
      </c>
      <c r="AD303" s="297">
        <f>SUM(AD304:AD306)+AD312</f>
        <v>291000</v>
      </c>
      <c r="AE303" s="608">
        <f>SUM(AE304:AE306)+AE312</f>
        <v>291</v>
      </c>
      <c r="AF303" s="608"/>
      <c r="AG303" s="608"/>
      <c r="AH303" s="608"/>
      <c r="AI303" s="608"/>
      <c r="AJ303" s="64" t="s">
        <v>389</v>
      </c>
    </row>
    <row r="304" spans="1:36" s="68" customFormat="1" ht="15" customHeight="1">
      <c r="A304" s="64" t="s">
        <v>413</v>
      </c>
      <c r="B304" s="613" t="s">
        <v>1166</v>
      </c>
      <c r="C304" s="613"/>
      <c r="D304" s="613"/>
      <c r="E304" s="613"/>
      <c r="F304" s="613"/>
      <c r="G304" s="613"/>
      <c r="H304" s="614" t="s">
        <v>1167</v>
      </c>
      <c r="I304" s="614" t="s">
        <v>1168</v>
      </c>
      <c r="J304" s="614" t="s">
        <v>1168</v>
      </c>
      <c r="K304" s="614" t="s">
        <v>1168</v>
      </c>
      <c r="L304" s="614" t="s">
        <v>1168</v>
      </c>
      <c r="M304" s="614" t="s">
        <v>1168</v>
      </c>
      <c r="N304" s="614" t="s">
        <v>1168</v>
      </c>
      <c r="O304" s="614" t="s">
        <v>1168</v>
      </c>
      <c r="P304" s="614" t="s">
        <v>1168</v>
      </c>
      <c r="Q304" s="614" t="s">
        <v>1168</v>
      </c>
      <c r="R304" s="614"/>
      <c r="S304" s="614"/>
      <c r="T304" s="614"/>
      <c r="U304" s="614"/>
      <c r="V304" s="614" t="s">
        <v>1168</v>
      </c>
      <c r="W304" s="614" t="s">
        <v>1168</v>
      </c>
      <c r="X304" s="614" t="s">
        <v>1168</v>
      </c>
      <c r="Y304" s="614" t="s">
        <v>1168</v>
      </c>
      <c r="Z304" s="614" t="s">
        <v>1168</v>
      </c>
      <c r="AA304" s="614" t="s">
        <v>1168</v>
      </c>
      <c r="AB304" s="614" t="s">
        <v>1168</v>
      </c>
      <c r="AC304" s="614" t="s">
        <v>1168</v>
      </c>
      <c r="AD304" s="295">
        <f>SUMIF('pdc2018'!$G$8:$G$1110,'CE MINISTERIALE'!$B304,'pdc2018'!$Q$8:$Q$1110)</f>
        <v>0</v>
      </c>
      <c r="AE304" s="615">
        <f>ROUND(AD304/1000,0)</f>
        <v>0</v>
      </c>
      <c r="AF304" s="615"/>
      <c r="AG304" s="615"/>
      <c r="AH304" s="615"/>
      <c r="AI304" s="615"/>
      <c r="AJ304" s="64" t="s">
        <v>389</v>
      </c>
    </row>
    <row r="305" spans="1:36" s="68" customFormat="1" ht="15" customHeight="1">
      <c r="A305" s="64"/>
      <c r="B305" s="613" t="s">
        <v>1169</v>
      </c>
      <c r="C305" s="613"/>
      <c r="D305" s="613"/>
      <c r="E305" s="613"/>
      <c r="F305" s="613"/>
      <c r="G305" s="613"/>
      <c r="H305" s="614" t="s">
        <v>1170</v>
      </c>
      <c r="I305" s="614" t="s">
        <v>1171</v>
      </c>
      <c r="J305" s="614" t="s">
        <v>1171</v>
      </c>
      <c r="K305" s="614" t="s">
        <v>1171</v>
      </c>
      <c r="L305" s="614" t="s">
        <v>1171</v>
      </c>
      <c r="M305" s="614" t="s">
        <v>1171</v>
      </c>
      <c r="N305" s="614" t="s">
        <v>1171</v>
      </c>
      <c r="O305" s="614" t="s">
        <v>1171</v>
      </c>
      <c r="P305" s="614" t="s">
        <v>1171</v>
      </c>
      <c r="Q305" s="614" t="s">
        <v>1171</v>
      </c>
      <c r="R305" s="614"/>
      <c r="S305" s="614"/>
      <c r="T305" s="614"/>
      <c r="U305" s="614"/>
      <c r="V305" s="614" t="s">
        <v>1171</v>
      </c>
      <c r="W305" s="614" t="s">
        <v>1171</v>
      </c>
      <c r="X305" s="614" t="s">
        <v>1171</v>
      </c>
      <c r="Y305" s="614" t="s">
        <v>1171</v>
      </c>
      <c r="Z305" s="614" t="s">
        <v>1171</v>
      </c>
      <c r="AA305" s="614" t="s">
        <v>1171</v>
      </c>
      <c r="AB305" s="614" t="s">
        <v>1171</v>
      </c>
      <c r="AC305" s="614" t="s">
        <v>1171</v>
      </c>
      <c r="AD305" s="295">
        <f>SUMIF('pdc2018'!$G$8:$G$1110,'CE MINISTERIALE'!$B305,'pdc2018'!$Q$8:$Q$1110)</f>
        <v>0</v>
      </c>
      <c r="AE305" s="615">
        <f>ROUND(AD305/1000,0)</f>
        <v>0</v>
      </c>
      <c r="AF305" s="615"/>
      <c r="AG305" s="615"/>
      <c r="AH305" s="615"/>
      <c r="AI305" s="615"/>
      <c r="AJ305" s="64" t="s">
        <v>389</v>
      </c>
    </row>
    <row r="306" spans="1:36" s="68" customFormat="1" ht="15" customHeight="1">
      <c r="A306" s="64"/>
      <c r="B306" s="613" t="s">
        <v>1172</v>
      </c>
      <c r="C306" s="613"/>
      <c r="D306" s="613"/>
      <c r="E306" s="613"/>
      <c r="F306" s="613"/>
      <c r="G306" s="613"/>
      <c r="H306" s="614" t="s">
        <v>1173</v>
      </c>
      <c r="I306" s="614" t="s">
        <v>1174</v>
      </c>
      <c r="J306" s="614" t="s">
        <v>1174</v>
      </c>
      <c r="K306" s="614" t="s">
        <v>1174</v>
      </c>
      <c r="L306" s="614" t="s">
        <v>1174</v>
      </c>
      <c r="M306" s="614" t="s">
        <v>1174</v>
      </c>
      <c r="N306" s="614" t="s">
        <v>1174</v>
      </c>
      <c r="O306" s="614" t="s">
        <v>1174</v>
      </c>
      <c r="P306" s="614" t="s">
        <v>1174</v>
      </c>
      <c r="Q306" s="614" t="s">
        <v>1174</v>
      </c>
      <c r="R306" s="614"/>
      <c r="S306" s="614"/>
      <c r="T306" s="614"/>
      <c r="U306" s="614"/>
      <c r="V306" s="614" t="s">
        <v>1174</v>
      </c>
      <c r="W306" s="614" t="s">
        <v>1174</v>
      </c>
      <c r="X306" s="614" t="s">
        <v>1174</v>
      </c>
      <c r="Y306" s="614" t="s">
        <v>1174</v>
      </c>
      <c r="Z306" s="614" t="s">
        <v>1174</v>
      </c>
      <c r="AA306" s="614" t="s">
        <v>1174</v>
      </c>
      <c r="AB306" s="614" t="s">
        <v>1174</v>
      </c>
      <c r="AC306" s="614" t="s">
        <v>1174</v>
      </c>
      <c r="AD306" s="295">
        <f>SUM(AD307:AD311)</f>
        <v>251000</v>
      </c>
      <c r="AE306" s="626">
        <f>SUM(AE307:AE311)</f>
        <v>251</v>
      </c>
      <c r="AF306" s="626"/>
      <c r="AG306" s="626"/>
      <c r="AH306" s="626"/>
      <c r="AI306" s="626"/>
      <c r="AJ306" s="64" t="s">
        <v>389</v>
      </c>
    </row>
    <row r="307" spans="1:36" s="68" customFormat="1" ht="15" customHeight="1">
      <c r="A307" s="64"/>
      <c r="B307" s="616" t="s">
        <v>1175</v>
      </c>
      <c r="C307" s="616"/>
      <c r="D307" s="616"/>
      <c r="E307" s="616"/>
      <c r="F307" s="616"/>
      <c r="G307" s="616"/>
      <c r="H307" s="617" t="s">
        <v>1176</v>
      </c>
      <c r="I307" s="617" t="s">
        <v>1176</v>
      </c>
      <c r="J307" s="617" t="s">
        <v>1176</v>
      </c>
      <c r="K307" s="617" t="s">
        <v>1176</v>
      </c>
      <c r="L307" s="617" t="s">
        <v>1176</v>
      </c>
      <c r="M307" s="617" t="s">
        <v>1176</v>
      </c>
      <c r="N307" s="617" t="s">
        <v>1176</v>
      </c>
      <c r="O307" s="617" t="s">
        <v>1176</v>
      </c>
      <c r="P307" s="617" t="s">
        <v>1176</v>
      </c>
      <c r="Q307" s="617" t="s">
        <v>1176</v>
      </c>
      <c r="R307" s="617"/>
      <c r="S307" s="617"/>
      <c r="T307" s="617"/>
      <c r="U307" s="617"/>
      <c r="V307" s="617" t="s">
        <v>1176</v>
      </c>
      <c r="W307" s="617" t="s">
        <v>1176</v>
      </c>
      <c r="X307" s="617" t="s">
        <v>1176</v>
      </c>
      <c r="Y307" s="617" t="s">
        <v>1176</v>
      </c>
      <c r="Z307" s="617" t="s">
        <v>1176</v>
      </c>
      <c r="AA307" s="617" t="s">
        <v>1176</v>
      </c>
      <c r="AB307" s="617" t="s">
        <v>1176</v>
      </c>
      <c r="AC307" s="617" t="s">
        <v>1176</v>
      </c>
      <c r="AD307" s="295">
        <f>SUMIF('pdc2018'!$G$8:$G$1110,'CE MINISTERIALE'!$B307,'pdc2018'!$Q$8:$Q$1110)</f>
        <v>163000</v>
      </c>
      <c r="AE307" s="615">
        <f>ROUND(AD307/1000,0)</f>
        <v>163</v>
      </c>
      <c r="AF307" s="615"/>
      <c r="AG307" s="615"/>
      <c r="AH307" s="615"/>
      <c r="AI307" s="615"/>
      <c r="AJ307" s="64" t="s">
        <v>389</v>
      </c>
    </row>
    <row r="308" spans="1:36" s="68" customFormat="1" ht="15" customHeight="1">
      <c r="A308" s="64"/>
      <c r="B308" s="616" t="s">
        <v>1177</v>
      </c>
      <c r="C308" s="616"/>
      <c r="D308" s="616"/>
      <c r="E308" s="616"/>
      <c r="F308" s="616"/>
      <c r="G308" s="616"/>
      <c r="H308" s="617" t="s">
        <v>1178</v>
      </c>
      <c r="I308" s="617" t="s">
        <v>1178</v>
      </c>
      <c r="J308" s="617" t="s">
        <v>1178</v>
      </c>
      <c r="K308" s="617" t="s">
        <v>1178</v>
      </c>
      <c r="L308" s="617" t="s">
        <v>1178</v>
      </c>
      <c r="M308" s="617" t="s">
        <v>1178</v>
      </c>
      <c r="N308" s="617" t="s">
        <v>1178</v>
      </c>
      <c r="O308" s="617" t="s">
        <v>1178</v>
      </c>
      <c r="P308" s="617" t="s">
        <v>1178</v>
      </c>
      <c r="Q308" s="617" t="s">
        <v>1178</v>
      </c>
      <c r="R308" s="617"/>
      <c r="S308" s="617"/>
      <c r="T308" s="617"/>
      <c r="U308" s="617"/>
      <c r="V308" s="617" t="s">
        <v>1178</v>
      </c>
      <c r="W308" s="617" t="s">
        <v>1178</v>
      </c>
      <c r="X308" s="617" t="s">
        <v>1178</v>
      </c>
      <c r="Y308" s="617" t="s">
        <v>1178</v>
      </c>
      <c r="Z308" s="617" t="s">
        <v>1178</v>
      </c>
      <c r="AA308" s="617" t="s">
        <v>1178</v>
      </c>
      <c r="AB308" s="617" t="s">
        <v>1178</v>
      </c>
      <c r="AC308" s="617" t="s">
        <v>1178</v>
      </c>
      <c r="AD308" s="295">
        <f>SUMIF('pdc2018'!$G$8:$G$1110,'CE MINISTERIALE'!$B308,'pdc2018'!$Q$8:$Q$1110)</f>
        <v>52000</v>
      </c>
      <c r="AE308" s="615">
        <f>ROUND(AD308/1000,0)</f>
        <v>52</v>
      </c>
      <c r="AF308" s="615"/>
      <c r="AG308" s="615"/>
      <c r="AH308" s="615"/>
      <c r="AI308" s="615"/>
      <c r="AJ308" s="64" t="s">
        <v>389</v>
      </c>
    </row>
    <row r="309" spans="1:36" s="68" customFormat="1" ht="15" customHeight="1">
      <c r="A309" s="64"/>
      <c r="B309" s="616" t="s">
        <v>1179</v>
      </c>
      <c r="C309" s="616"/>
      <c r="D309" s="616"/>
      <c r="E309" s="616"/>
      <c r="F309" s="616"/>
      <c r="G309" s="616"/>
      <c r="H309" s="617" t="s">
        <v>1180</v>
      </c>
      <c r="I309" s="617" t="s">
        <v>1178</v>
      </c>
      <c r="J309" s="617" t="s">
        <v>1178</v>
      </c>
      <c r="K309" s="617" t="s">
        <v>1178</v>
      </c>
      <c r="L309" s="617" t="s">
        <v>1178</v>
      </c>
      <c r="M309" s="617" t="s">
        <v>1178</v>
      </c>
      <c r="N309" s="617" t="s">
        <v>1178</v>
      </c>
      <c r="O309" s="617" t="s">
        <v>1178</v>
      </c>
      <c r="P309" s="617" t="s">
        <v>1178</v>
      </c>
      <c r="Q309" s="617" t="s">
        <v>1178</v>
      </c>
      <c r="R309" s="617"/>
      <c r="S309" s="617"/>
      <c r="T309" s="617"/>
      <c r="U309" s="617"/>
      <c r="V309" s="617" t="s">
        <v>1178</v>
      </c>
      <c r="W309" s="617" t="s">
        <v>1178</v>
      </c>
      <c r="X309" s="617" t="s">
        <v>1178</v>
      </c>
      <c r="Y309" s="617" t="s">
        <v>1178</v>
      </c>
      <c r="Z309" s="617" t="s">
        <v>1178</v>
      </c>
      <c r="AA309" s="617" t="s">
        <v>1178</v>
      </c>
      <c r="AB309" s="617" t="s">
        <v>1178</v>
      </c>
      <c r="AC309" s="617" t="s">
        <v>1178</v>
      </c>
      <c r="AD309" s="295">
        <f>SUMIF('pdc2018'!$G$8:$G$1110,'CE MINISTERIALE'!$B309,'pdc2018'!$Q$8:$Q$1110)</f>
        <v>0</v>
      </c>
      <c r="AE309" s="615">
        <f>ROUND(AD309/1000,0)</f>
        <v>0</v>
      </c>
      <c r="AF309" s="615"/>
      <c r="AG309" s="615"/>
      <c r="AH309" s="615"/>
      <c r="AI309" s="615"/>
      <c r="AJ309" s="64" t="s">
        <v>389</v>
      </c>
    </row>
    <row r="310" spans="1:36" s="68" customFormat="1" ht="15" customHeight="1">
      <c r="A310" s="64"/>
      <c r="B310" s="616" t="s">
        <v>1181</v>
      </c>
      <c r="C310" s="616"/>
      <c r="D310" s="616"/>
      <c r="E310" s="616"/>
      <c r="F310" s="616"/>
      <c r="G310" s="616"/>
      <c r="H310" s="617" t="s">
        <v>1182</v>
      </c>
      <c r="I310" s="617" t="s">
        <v>1183</v>
      </c>
      <c r="J310" s="617" t="s">
        <v>1183</v>
      </c>
      <c r="K310" s="617" t="s">
        <v>1183</v>
      </c>
      <c r="L310" s="617" t="s">
        <v>1183</v>
      </c>
      <c r="M310" s="617" t="s">
        <v>1183</v>
      </c>
      <c r="N310" s="617" t="s">
        <v>1183</v>
      </c>
      <c r="O310" s="617" t="s">
        <v>1183</v>
      </c>
      <c r="P310" s="617" t="s">
        <v>1183</v>
      </c>
      <c r="Q310" s="617" t="s">
        <v>1183</v>
      </c>
      <c r="R310" s="617"/>
      <c r="S310" s="617"/>
      <c r="T310" s="617"/>
      <c r="U310" s="617"/>
      <c r="V310" s="617" t="s">
        <v>1183</v>
      </c>
      <c r="W310" s="617" t="s">
        <v>1183</v>
      </c>
      <c r="X310" s="617" t="s">
        <v>1183</v>
      </c>
      <c r="Y310" s="617" t="s">
        <v>1183</v>
      </c>
      <c r="Z310" s="617" t="s">
        <v>1183</v>
      </c>
      <c r="AA310" s="617" t="s">
        <v>1183</v>
      </c>
      <c r="AB310" s="617" t="s">
        <v>1183</v>
      </c>
      <c r="AC310" s="617" t="s">
        <v>1183</v>
      </c>
      <c r="AD310" s="295">
        <f>SUMIF('pdc2018'!$G$8:$G$1110,'CE MINISTERIALE'!$B310,'pdc2018'!$Q$8:$Q$1110)</f>
        <v>0</v>
      </c>
      <c r="AE310" s="615">
        <f>ROUND(AD310/1000,0)</f>
        <v>0</v>
      </c>
      <c r="AF310" s="615"/>
      <c r="AG310" s="615"/>
      <c r="AH310" s="615"/>
      <c r="AI310" s="615"/>
      <c r="AJ310" s="64" t="s">
        <v>389</v>
      </c>
    </row>
    <row r="311" spans="1:36" s="68" customFormat="1" ht="15" customHeight="1">
      <c r="A311" s="64"/>
      <c r="B311" s="616" t="s">
        <v>1184</v>
      </c>
      <c r="C311" s="616"/>
      <c r="D311" s="616"/>
      <c r="E311" s="616"/>
      <c r="F311" s="616"/>
      <c r="G311" s="616"/>
      <c r="H311" s="617" t="s">
        <v>1185</v>
      </c>
      <c r="I311" s="617" t="s">
        <v>1186</v>
      </c>
      <c r="J311" s="617" t="s">
        <v>1186</v>
      </c>
      <c r="K311" s="617" t="s">
        <v>1186</v>
      </c>
      <c r="L311" s="617" t="s">
        <v>1186</v>
      </c>
      <c r="M311" s="617" t="s">
        <v>1186</v>
      </c>
      <c r="N311" s="617" t="s">
        <v>1186</v>
      </c>
      <c r="O311" s="617" t="s">
        <v>1186</v>
      </c>
      <c r="P311" s="617" t="s">
        <v>1186</v>
      </c>
      <c r="Q311" s="617" t="s">
        <v>1186</v>
      </c>
      <c r="R311" s="617"/>
      <c r="S311" s="617"/>
      <c r="T311" s="617"/>
      <c r="U311" s="617"/>
      <c r="V311" s="617" t="s">
        <v>1186</v>
      </c>
      <c r="W311" s="617" t="s">
        <v>1186</v>
      </c>
      <c r="X311" s="617" t="s">
        <v>1186</v>
      </c>
      <c r="Y311" s="617" t="s">
        <v>1186</v>
      </c>
      <c r="Z311" s="617" t="s">
        <v>1186</v>
      </c>
      <c r="AA311" s="617" t="s">
        <v>1186</v>
      </c>
      <c r="AB311" s="617" t="s">
        <v>1186</v>
      </c>
      <c r="AC311" s="617" t="s">
        <v>1186</v>
      </c>
      <c r="AD311" s="295">
        <f>SUMIF('pdc2018'!$G$8:$G$1110,'CE MINISTERIALE'!$B311,'pdc2018'!$Q$8:$Q$1110)</f>
        <v>36000</v>
      </c>
      <c r="AE311" s="615">
        <f>ROUND(AD311/1000,0)</f>
        <v>36</v>
      </c>
      <c r="AF311" s="615"/>
      <c r="AG311" s="615"/>
      <c r="AH311" s="615"/>
      <c r="AI311" s="615"/>
      <c r="AJ311" s="64" t="s">
        <v>389</v>
      </c>
    </row>
    <row r="312" spans="1:36" s="68" customFormat="1" ht="15" customHeight="1">
      <c r="A312" s="64"/>
      <c r="B312" s="613" t="s">
        <v>1187</v>
      </c>
      <c r="C312" s="613"/>
      <c r="D312" s="613"/>
      <c r="E312" s="613"/>
      <c r="F312" s="613"/>
      <c r="G312" s="613"/>
      <c r="H312" s="614" t="s">
        <v>1188</v>
      </c>
      <c r="I312" s="614" t="s">
        <v>1188</v>
      </c>
      <c r="J312" s="614" t="s">
        <v>1188</v>
      </c>
      <c r="K312" s="614" t="s">
        <v>1188</v>
      </c>
      <c r="L312" s="614" t="s">
        <v>1188</v>
      </c>
      <c r="M312" s="614" t="s">
        <v>1188</v>
      </c>
      <c r="N312" s="614" t="s">
        <v>1188</v>
      </c>
      <c r="O312" s="614" t="s">
        <v>1188</v>
      </c>
      <c r="P312" s="614" t="s">
        <v>1188</v>
      </c>
      <c r="Q312" s="614" t="s">
        <v>1188</v>
      </c>
      <c r="R312" s="614"/>
      <c r="S312" s="614"/>
      <c r="T312" s="614"/>
      <c r="U312" s="614"/>
      <c r="V312" s="614" t="s">
        <v>1188</v>
      </c>
      <c r="W312" s="614" t="s">
        <v>1188</v>
      </c>
      <c r="X312" s="614" t="s">
        <v>1188</v>
      </c>
      <c r="Y312" s="614" t="s">
        <v>1188</v>
      </c>
      <c r="Z312" s="614" t="s">
        <v>1188</v>
      </c>
      <c r="AA312" s="614" t="s">
        <v>1188</v>
      </c>
      <c r="AB312" s="614" t="s">
        <v>1188</v>
      </c>
      <c r="AC312" s="614" t="s">
        <v>1188</v>
      </c>
      <c r="AD312" s="295">
        <f>SUM(AD313:AD315)</f>
        <v>40000</v>
      </c>
      <c r="AE312" s="615">
        <f>SUM(AE313:AE315)</f>
        <v>40</v>
      </c>
      <c r="AF312" s="615"/>
      <c r="AG312" s="615"/>
      <c r="AH312" s="615"/>
      <c r="AI312" s="615"/>
      <c r="AJ312" s="64" t="s">
        <v>389</v>
      </c>
    </row>
    <row r="313" spans="1:36" s="68" customFormat="1" ht="25.5" customHeight="1">
      <c r="A313" s="64" t="s">
        <v>413</v>
      </c>
      <c r="B313" s="616" t="s">
        <v>26</v>
      </c>
      <c r="C313" s="616"/>
      <c r="D313" s="616"/>
      <c r="E313" s="616"/>
      <c r="F313" s="616"/>
      <c r="G313" s="616"/>
      <c r="H313" s="617" t="s">
        <v>27</v>
      </c>
      <c r="I313" s="617" t="s">
        <v>28</v>
      </c>
      <c r="J313" s="617" t="s">
        <v>28</v>
      </c>
      <c r="K313" s="617" t="s">
        <v>28</v>
      </c>
      <c r="L313" s="617" t="s">
        <v>28</v>
      </c>
      <c r="M313" s="617" t="s">
        <v>28</v>
      </c>
      <c r="N313" s="617" t="s">
        <v>28</v>
      </c>
      <c r="O313" s="617" t="s">
        <v>28</v>
      </c>
      <c r="P313" s="617" t="s">
        <v>28</v>
      </c>
      <c r="Q313" s="617" t="s">
        <v>28</v>
      </c>
      <c r="R313" s="617"/>
      <c r="S313" s="617"/>
      <c r="T313" s="617"/>
      <c r="U313" s="617"/>
      <c r="V313" s="617" t="s">
        <v>28</v>
      </c>
      <c r="W313" s="617" t="s">
        <v>28</v>
      </c>
      <c r="X313" s="617" t="s">
        <v>28</v>
      </c>
      <c r="Y313" s="617" t="s">
        <v>28</v>
      </c>
      <c r="Z313" s="617" t="s">
        <v>28</v>
      </c>
      <c r="AA313" s="617" t="s">
        <v>28</v>
      </c>
      <c r="AB313" s="617" t="s">
        <v>28</v>
      </c>
      <c r="AC313" s="617" t="s">
        <v>28</v>
      </c>
      <c r="AD313" s="295">
        <f>SUMIF('pdc2018'!$G$8:$G$1110,'CE MINISTERIALE'!$B313,'pdc2018'!$Q$8:$Q$1110)</f>
        <v>0</v>
      </c>
      <c r="AE313" s="615">
        <f>ROUND(AD313/1000,0)</f>
        <v>0</v>
      </c>
      <c r="AF313" s="615"/>
      <c r="AG313" s="615"/>
      <c r="AH313" s="615"/>
      <c r="AI313" s="615"/>
      <c r="AJ313" s="64" t="s">
        <v>389</v>
      </c>
    </row>
    <row r="314" spans="1:36" s="68" customFormat="1" ht="15" customHeight="1">
      <c r="A314" s="64"/>
      <c r="B314" s="616" t="s">
        <v>29</v>
      </c>
      <c r="C314" s="616"/>
      <c r="D314" s="616"/>
      <c r="E314" s="616"/>
      <c r="F314" s="616"/>
      <c r="G314" s="616"/>
      <c r="H314" s="617" t="s">
        <v>30</v>
      </c>
      <c r="I314" s="617" t="s">
        <v>31</v>
      </c>
      <c r="J314" s="617" t="s">
        <v>31</v>
      </c>
      <c r="K314" s="617" t="s">
        <v>31</v>
      </c>
      <c r="L314" s="617" t="s">
        <v>31</v>
      </c>
      <c r="M314" s="617" t="s">
        <v>31</v>
      </c>
      <c r="N314" s="617" t="s">
        <v>31</v>
      </c>
      <c r="O314" s="617" t="s">
        <v>31</v>
      </c>
      <c r="P314" s="617" t="s">
        <v>31</v>
      </c>
      <c r="Q314" s="617" t="s">
        <v>31</v>
      </c>
      <c r="R314" s="617"/>
      <c r="S314" s="617"/>
      <c r="T314" s="617"/>
      <c r="U314" s="617"/>
      <c r="V314" s="617" t="s">
        <v>31</v>
      </c>
      <c r="W314" s="617" t="s">
        <v>31</v>
      </c>
      <c r="X314" s="617" t="s">
        <v>31</v>
      </c>
      <c r="Y314" s="617" t="s">
        <v>31</v>
      </c>
      <c r="Z314" s="617" t="s">
        <v>31</v>
      </c>
      <c r="AA314" s="617" t="s">
        <v>31</v>
      </c>
      <c r="AB314" s="617" t="s">
        <v>31</v>
      </c>
      <c r="AC314" s="617" t="s">
        <v>31</v>
      </c>
      <c r="AD314" s="295">
        <f>SUMIF('pdc2018'!$G$8:$G$1110,'CE MINISTERIALE'!$B314,'pdc2018'!$Q$8:$Q$1110)</f>
        <v>40000</v>
      </c>
      <c r="AE314" s="615">
        <f>ROUND(AD314/1000,0)</f>
        <v>40</v>
      </c>
      <c r="AF314" s="615"/>
      <c r="AG314" s="615"/>
      <c r="AH314" s="615"/>
      <c r="AI314" s="615"/>
      <c r="AJ314" s="64" t="s">
        <v>389</v>
      </c>
    </row>
    <row r="315" spans="1:36" s="68" customFormat="1" ht="25.5" customHeight="1">
      <c r="A315" s="64" t="s">
        <v>1961</v>
      </c>
      <c r="B315" s="616" t="s">
        <v>32</v>
      </c>
      <c r="C315" s="616"/>
      <c r="D315" s="616"/>
      <c r="E315" s="616"/>
      <c r="F315" s="616"/>
      <c r="G315" s="616"/>
      <c r="H315" s="617" t="s">
        <v>33</v>
      </c>
      <c r="I315" s="617" t="s">
        <v>34</v>
      </c>
      <c r="J315" s="617" t="s">
        <v>34</v>
      </c>
      <c r="K315" s="617" t="s">
        <v>34</v>
      </c>
      <c r="L315" s="617" t="s">
        <v>34</v>
      </c>
      <c r="M315" s="617" t="s">
        <v>34</v>
      </c>
      <c r="N315" s="617" t="s">
        <v>34</v>
      </c>
      <c r="O315" s="617" t="s">
        <v>34</v>
      </c>
      <c r="P315" s="617" t="s">
        <v>34</v>
      </c>
      <c r="Q315" s="617" t="s">
        <v>34</v>
      </c>
      <c r="R315" s="617"/>
      <c r="S315" s="617"/>
      <c r="T315" s="617"/>
      <c r="U315" s="617"/>
      <c r="V315" s="617" t="s">
        <v>34</v>
      </c>
      <c r="W315" s="617" t="s">
        <v>34</v>
      </c>
      <c r="X315" s="617" t="s">
        <v>34</v>
      </c>
      <c r="Y315" s="617" t="s">
        <v>34</v>
      </c>
      <c r="Z315" s="617" t="s">
        <v>34</v>
      </c>
      <c r="AA315" s="617" t="s">
        <v>34</v>
      </c>
      <c r="AB315" s="617" t="s">
        <v>34</v>
      </c>
      <c r="AC315" s="617" t="s">
        <v>34</v>
      </c>
      <c r="AD315" s="295">
        <f>SUMIF('pdc2018'!$G$8:$G$1110,'CE MINISTERIALE'!$B315,'pdc2018'!$Q$8:$Q$1110)</f>
        <v>0</v>
      </c>
      <c r="AE315" s="615">
        <f>ROUND(AD315/1000,0)</f>
        <v>0</v>
      </c>
      <c r="AF315" s="615"/>
      <c r="AG315" s="615"/>
      <c r="AH315" s="615"/>
      <c r="AI315" s="615"/>
      <c r="AJ315" s="64" t="s">
        <v>389</v>
      </c>
    </row>
    <row r="316" spans="1:36" s="68" customFormat="1" ht="15" customHeight="1">
      <c r="A316" s="64"/>
      <c r="B316" s="606" t="s">
        <v>35</v>
      </c>
      <c r="C316" s="606"/>
      <c r="D316" s="606"/>
      <c r="E316" s="606"/>
      <c r="F316" s="606"/>
      <c r="G316" s="606"/>
      <c r="H316" s="607" t="s">
        <v>36</v>
      </c>
      <c r="I316" s="607" t="s">
        <v>36</v>
      </c>
      <c r="J316" s="607" t="s">
        <v>36</v>
      </c>
      <c r="K316" s="607" t="s">
        <v>36</v>
      </c>
      <c r="L316" s="607" t="s">
        <v>36</v>
      </c>
      <c r="M316" s="607" t="s">
        <v>36</v>
      </c>
      <c r="N316" s="607" t="s">
        <v>36</v>
      </c>
      <c r="O316" s="607" t="s">
        <v>36</v>
      </c>
      <c r="P316" s="607" t="s">
        <v>36</v>
      </c>
      <c r="Q316" s="607" t="s">
        <v>36</v>
      </c>
      <c r="R316" s="607"/>
      <c r="S316" s="607"/>
      <c r="T316" s="607"/>
      <c r="U316" s="607"/>
      <c r="V316" s="607" t="s">
        <v>36</v>
      </c>
      <c r="W316" s="607" t="s">
        <v>36</v>
      </c>
      <c r="X316" s="607" t="s">
        <v>36</v>
      </c>
      <c r="Y316" s="607" t="s">
        <v>36</v>
      </c>
      <c r="Z316" s="607" t="s">
        <v>36</v>
      </c>
      <c r="AA316" s="607" t="s">
        <v>36</v>
      </c>
      <c r="AB316" s="607" t="s">
        <v>36</v>
      </c>
      <c r="AC316" s="607" t="s">
        <v>36</v>
      </c>
      <c r="AD316" s="297">
        <f>SUM(AD317:AD318)</f>
        <v>3182800</v>
      </c>
      <c r="AE316" s="608">
        <f>SUM(AE317:AE318)</f>
        <v>3183</v>
      </c>
      <c r="AF316" s="608"/>
      <c r="AG316" s="608"/>
      <c r="AH316" s="608"/>
      <c r="AI316" s="608"/>
      <c r="AJ316" s="64" t="s">
        <v>389</v>
      </c>
    </row>
    <row r="317" spans="1:36" s="68" customFormat="1" ht="15" customHeight="1">
      <c r="A317" s="64"/>
      <c r="B317" s="613" t="s">
        <v>37</v>
      </c>
      <c r="C317" s="613"/>
      <c r="D317" s="613"/>
      <c r="E317" s="613"/>
      <c r="F317" s="613"/>
      <c r="G317" s="613"/>
      <c r="H317" s="614" t="s">
        <v>38</v>
      </c>
      <c r="I317" s="614" t="s">
        <v>38</v>
      </c>
      <c r="J317" s="614" t="s">
        <v>38</v>
      </c>
      <c r="K317" s="614" t="s">
        <v>38</v>
      </c>
      <c r="L317" s="614" t="s">
        <v>38</v>
      </c>
      <c r="M317" s="614" t="s">
        <v>38</v>
      </c>
      <c r="N317" s="614" t="s">
        <v>38</v>
      </c>
      <c r="O317" s="614" t="s">
        <v>38</v>
      </c>
      <c r="P317" s="614" t="s">
        <v>38</v>
      </c>
      <c r="Q317" s="614" t="s">
        <v>38</v>
      </c>
      <c r="R317" s="614"/>
      <c r="S317" s="614"/>
      <c r="T317" s="614"/>
      <c r="U317" s="614"/>
      <c r="V317" s="614" t="s">
        <v>38</v>
      </c>
      <c r="W317" s="614" t="s">
        <v>38</v>
      </c>
      <c r="X317" s="614" t="s">
        <v>38</v>
      </c>
      <c r="Y317" s="614" t="s">
        <v>38</v>
      </c>
      <c r="Z317" s="614" t="s">
        <v>38</v>
      </c>
      <c r="AA317" s="614" t="s">
        <v>38</v>
      </c>
      <c r="AB317" s="614" t="s">
        <v>38</v>
      </c>
      <c r="AC317" s="614" t="s">
        <v>38</v>
      </c>
      <c r="AD317" s="295">
        <f>SUMIF('pdc2018'!$G$8:$G$1110,'CE MINISTERIALE'!$B317,'pdc2018'!$Q$8:$Q$1110)</f>
        <v>288000</v>
      </c>
      <c r="AE317" s="615">
        <f>ROUND(AD317/1000,0)</f>
        <v>288</v>
      </c>
      <c r="AF317" s="615"/>
      <c r="AG317" s="615"/>
      <c r="AH317" s="615"/>
      <c r="AI317" s="615"/>
      <c r="AJ317" s="64" t="s">
        <v>389</v>
      </c>
    </row>
    <row r="318" spans="1:36" s="68" customFormat="1" ht="15" customHeight="1">
      <c r="A318" s="64"/>
      <c r="B318" s="613" t="s">
        <v>39</v>
      </c>
      <c r="C318" s="613"/>
      <c r="D318" s="613"/>
      <c r="E318" s="613"/>
      <c r="F318" s="613"/>
      <c r="G318" s="613"/>
      <c r="H318" s="614" t="s">
        <v>40</v>
      </c>
      <c r="I318" s="614" t="s">
        <v>40</v>
      </c>
      <c r="J318" s="614" t="s">
        <v>40</v>
      </c>
      <c r="K318" s="614" t="s">
        <v>40</v>
      </c>
      <c r="L318" s="614" t="s">
        <v>40</v>
      </c>
      <c r="M318" s="614" t="s">
        <v>40</v>
      </c>
      <c r="N318" s="614" t="s">
        <v>40</v>
      </c>
      <c r="O318" s="614" t="s">
        <v>40</v>
      </c>
      <c r="P318" s="614" t="s">
        <v>40</v>
      </c>
      <c r="Q318" s="614" t="s">
        <v>40</v>
      </c>
      <c r="R318" s="614"/>
      <c r="S318" s="614"/>
      <c r="T318" s="614"/>
      <c r="U318" s="614"/>
      <c r="V318" s="614" t="s">
        <v>40</v>
      </c>
      <c r="W318" s="614" t="s">
        <v>40</v>
      </c>
      <c r="X318" s="614" t="s">
        <v>40</v>
      </c>
      <c r="Y318" s="614" t="s">
        <v>40</v>
      </c>
      <c r="Z318" s="614" t="s">
        <v>40</v>
      </c>
      <c r="AA318" s="614" t="s">
        <v>40</v>
      </c>
      <c r="AB318" s="614" t="s">
        <v>40</v>
      </c>
      <c r="AC318" s="614" t="s">
        <v>40</v>
      </c>
      <c r="AD318" s="295">
        <f>SUMIF('pdc2018'!$G$8:$G$1110,'CE MINISTERIALE'!$B318,'pdc2018'!$Q$8:$Q$1110)</f>
        <v>2894800</v>
      </c>
      <c r="AE318" s="615">
        <f>ROUND(AD318/1000,0)</f>
        <v>2895</v>
      </c>
      <c r="AF318" s="615"/>
      <c r="AG318" s="615"/>
      <c r="AH318" s="615"/>
      <c r="AI318" s="615"/>
      <c r="AJ318" s="64" t="s">
        <v>389</v>
      </c>
    </row>
    <row r="319" spans="1:36" s="68" customFormat="1" ht="15" customHeight="1">
      <c r="A319" s="64"/>
      <c r="B319" s="609" t="s">
        <v>41</v>
      </c>
      <c r="C319" s="609"/>
      <c r="D319" s="609"/>
      <c r="E319" s="609"/>
      <c r="F319" s="609"/>
      <c r="G319" s="609"/>
      <c r="H319" s="610" t="s">
        <v>42</v>
      </c>
      <c r="I319" s="610" t="s">
        <v>42</v>
      </c>
      <c r="J319" s="610" t="s">
        <v>42</v>
      </c>
      <c r="K319" s="610" t="s">
        <v>42</v>
      </c>
      <c r="L319" s="610" t="s">
        <v>42</v>
      </c>
      <c r="M319" s="610" t="s">
        <v>42</v>
      </c>
      <c r="N319" s="610" t="s">
        <v>42</v>
      </c>
      <c r="O319" s="610" t="s">
        <v>42</v>
      </c>
      <c r="P319" s="610" t="s">
        <v>42</v>
      </c>
      <c r="Q319" s="610" t="s">
        <v>42</v>
      </c>
      <c r="R319" s="610"/>
      <c r="S319" s="610"/>
      <c r="T319" s="610"/>
      <c r="U319" s="610"/>
      <c r="V319" s="610" t="s">
        <v>42</v>
      </c>
      <c r="W319" s="610" t="s">
        <v>42</v>
      </c>
      <c r="X319" s="610" t="s">
        <v>42</v>
      </c>
      <c r="Y319" s="610" t="s">
        <v>42</v>
      </c>
      <c r="Z319" s="610" t="s">
        <v>42</v>
      </c>
      <c r="AA319" s="610" t="s">
        <v>42</v>
      </c>
      <c r="AB319" s="610" t="s">
        <v>42</v>
      </c>
      <c r="AC319" s="610" t="s">
        <v>42</v>
      </c>
      <c r="AD319" s="297">
        <f>SUM(AD320:AD326)</f>
        <v>24304000</v>
      </c>
      <c r="AE319" s="611">
        <f>SUM(AE320:AE326)</f>
        <v>24304</v>
      </c>
      <c r="AF319" s="611"/>
      <c r="AG319" s="611"/>
      <c r="AH319" s="611"/>
      <c r="AI319" s="611"/>
      <c r="AJ319" s="64" t="s">
        <v>389</v>
      </c>
    </row>
    <row r="320" spans="1:36" s="68" customFormat="1" ht="15" customHeight="1">
      <c r="A320" s="64"/>
      <c r="B320" s="613" t="s">
        <v>43</v>
      </c>
      <c r="C320" s="613"/>
      <c r="D320" s="613"/>
      <c r="E320" s="613"/>
      <c r="F320" s="613"/>
      <c r="G320" s="613"/>
      <c r="H320" s="614" t="s">
        <v>44</v>
      </c>
      <c r="I320" s="614" t="s">
        <v>45</v>
      </c>
      <c r="J320" s="614" t="s">
        <v>45</v>
      </c>
      <c r="K320" s="614" t="s">
        <v>45</v>
      </c>
      <c r="L320" s="614" t="s">
        <v>45</v>
      </c>
      <c r="M320" s="614" t="s">
        <v>45</v>
      </c>
      <c r="N320" s="614" t="s">
        <v>45</v>
      </c>
      <c r="O320" s="614" t="s">
        <v>45</v>
      </c>
      <c r="P320" s="614" t="s">
        <v>45</v>
      </c>
      <c r="Q320" s="614" t="s">
        <v>45</v>
      </c>
      <c r="R320" s="614"/>
      <c r="S320" s="614"/>
      <c r="T320" s="614"/>
      <c r="U320" s="614"/>
      <c r="V320" s="614" t="s">
        <v>45</v>
      </c>
      <c r="W320" s="614" t="s">
        <v>45</v>
      </c>
      <c r="X320" s="614" t="s">
        <v>45</v>
      </c>
      <c r="Y320" s="614" t="s">
        <v>45</v>
      </c>
      <c r="Z320" s="614" t="s">
        <v>45</v>
      </c>
      <c r="AA320" s="614" t="s">
        <v>45</v>
      </c>
      <c r="AB320" s="614" t="s">
        <v>45</v>
      </c>
      <c r="AC320" s="614" t="s">
        <v>45</v>
      </c>
      <c r="AD320" s="295">
        <f>SUMIF('pdc2018'!$G$8:$G$1110,'CE MINISTERIALE'!$B320,'pdc2018'!$Q$8:$Q$1110)</f>
        <v>7470000</v>
      </c>
      <c r="AE320" s="615">
        <f t="shared" ref="AE320:AE326" si="14">ROUND(AD320/1000,0)</f>
        <v>7470</v>
      </c>
      <c r="AF320" s="615"/>
      <c r="AG320" s="615"/>
      <c r="AH320" s="615"/>
      <c r="AI320" s="615"/>
      <c r="AJ320" s="64" t="s">
        <v>389</v>
      </c>
    </row>
    <row r="321" spans="1:40" s="68" customFormat="1" ht="15" customHeight="1">
      <c r="A321" s="70"/>
      <c r="B321" s="613" t="s">
        <v>46</v>
      </c>
      <c r="C321" s="613"/>
      <c r="D321" s="613"/>
      <c r="E321" s="613"/>
      <c r="F321" s="613"/>
      <c r="G321" s="613"/>
      <c r="H321" s="614" t="s">
        <v>47</v>
      </c>
      <c r="I321" s="614" t="s">
        <v>48</v>
      </c>
      <c r="J321" s="614" t="s">
        <v>48</v>
      </c>
      <c r="K321" s="614" t="s">
        <v>48</v>
      </c>
      <c r="L321" s="614" t="s">
        <v>48</v>
      </c>
      <c r="M321" s="614" t="s">
        <v>48</v>
      </c>
      <c r="N321" s="614" t="s">
        <v>48</v>
      </c>
      <c r="O321" s="614" t="s">
        <v>48</v>
      </c>
      <c r="P321" s="614" t="s">
        <v>48</v>
      </c>
      <c r="Q321" s="614" t="s">
        <v>48</v>
      </c>
      <c r="R321" s="614"/>
      <c r="S321" s="614"/>
      <c r="T321" s="614"/>
      <c r="U321" s="614"/>
      <c r="V321" s="614" t="s">
        <v>48</v>
      </c>
      <c r="W321" s="614" t="s">
        <v>48</v>
      </c>
      <c r="X321" s="614" t="s">
        <v>48</v>
      </c>
      <c r="Y321" s="614" t="s">
        <v>48</v>
      </c>
      <c r="Z321" s="614" t="s">
        <v>48</v>
      </c>
      <c r="AA321" s="614" t="s">
        <v>48</v>
      </c>
      <c r="AB321" s="614" t="s">
        <v>48</v>
      </c>
      <c r="AC321" s="614" t="s">
        <v>48</v>
      </c>
      <c r="AD321" s="295">
        <f>SUMIF('pdc2018'!$G$8:$G$1110,'CE MINISTERIALE'!$B321,'pdc2018'!$Q$8:$Q$1110)</f>
        <v>0</v>
      </c>
      <c r="AE321" s="615">
        <f t="shared" si="14"/>
        <v>0</v>
      </c>
      <c r="AF321" s="615"/>
      <c r="AG321" s="615"/>
      <c r="AH321" s="615"/>
      <c r="AI321" s="615"/>
      <c r="AJ321" s="64" t="s">
        <v>389</v>
      </c>
    </row>
    <row r="322" spans="1:40" s="68" customFormat="1" ht="15" customHeight="1">
      <c r="A322" s="70"/>
      <c r="B322" s="613" t="s">
        <v>49</v>
      </c>
      <c r="C322" s="613"/>
      <c r="D322" s="613"/>
      <c r="E322" s="613"/>
      <c r="F322" s="613"/>
      <c r="G322" s="613"/>
      <c r="H322" s="614" t="s">
        <v>708</v>
      </c>
      <c r="I322" s="614" t="s">
        <v>48</v>
      </c>
      <c r="J322" s="614" t="s">
        <v>48</v>
      </c>
      <c r="K322" s="614" t="s">
        <v>48</v>
      </c>
      <c r="L322" s="614" t="s">
        <v>48</v>
      </c>
      <c r="M322" s="614" t="s">
        <v>48</v>
      </c>
      <c r="N322" s="614" t="s">
        <v>48</v>
      </c>
      <c r="O322" s="614" t="s">
        <v>48</v>
      </c>
      <c r="P322" s="614" t="s">
        <v>48</v>
      </c>
      <c r="Q322" s="614" t="s">
        <v>48</v>
      </c>
      <c r="R322" s="614"/>
      <c r="S322" s="614"/>
      <c r="T322" s="614"/>
      <c r="U322" s="614"/>
      <c r="V322" s="614" t="s">
        <v>48</v>
      </c>
      <c r="W322" s="614" t="s">
        <v>48</v>
      </c>
      <c r="X322" s="614" t="s">
        <v>48</v>
      </c>
      <c r="Y322" s="614" t="s">
        <v>48</v>
      </c>
      <c r="Z322" s="614" t="s">
        <v>48</v>
      </c>
      <c r="AA322" s="614" t="s">
        <v>48</v>
      </c>
      <c r="AB322" s="614" t="s">
        <v>48</v>
      </c>
      <c r="AC322" s="614" t="s">
        <v>48</v>
      </c>
      <c r="AD322" s="295">
        <f>SUMIF('pdc2018'!$G$8:$G$1110,'CE MINISTERIALE'!$B322,'pdc2018'!$Q$8:$Q$1110)</f>
        <v>9411000</v>
      </c>
      <c r="AE322" s="615">
        <f t="shared" si="14"/>
        <v>9411</v>
      </c>
      <c r="AF322" s="615"/>
      <c r="AG322" s="615"/>
      <c r="AH322" s="615"/>
      <c r="AI322" s="615"/>
      <c r="AJ322" s="64" t="s">
        <v>389</v>
      </c>
    </row>
    <row r="323" spans="1:40" s="68" customFormat="1" ht="15" customHeight="1">
      <c r="A323" s="70"/>
      <c r="B323" s="613" t="s">
        <v>710</v>
      </c>
      <c r="C323" s="613"/>
      <c r="D323" s="613"/>
      <c r="E323" s="613"/>
      <c r="F323" s="613"/>
      <c r="G323" s="613"/>
      <c r="H323" s="614" t="s">
        <v>711</v>
      </c>
      <c r="I323" s="614" t="s">
        <v>709</v>
      </c>
      <c r="J323" s="614" t="s">
        <v>709</v>
      </c>
      <c r="K323" s="614" t="s">
        <v>709</v>
      </c>
      <c r="L323" s="614" t="s">
        <v>709</v>
      </c>
      <c r="M323" s="614" t="s">
        <v>709</v>
      </c>
      <c r="N323" s="614" t="s">
        <v>709</v>
      </c>
      <c r="O323" s="614" t="s">
        <v>709</v>
      </c>
      <c r="P323" s="614" t="s">
        <v>709</v>
      </c>
      <c r="Q323" s="614" t="s">
        <v>709</v>
      </c>
      <c r="R323" s="614"/>
      <c r="S323" s="614"/>
      <c r="T323" s="614"/>
      <c r="U323" s="614"/>
      <c r="V323" s="614" t="s">
        <v>709</v>
      </c>
      <c r="W323" s="614" t="s">
        <v>709</v>
      </c>
      <c r="X323" s="614" t="s">
        <v>709</v>
      </c>
      <c r="Y323" s="614" t="s">
        <v>709</v>
      </c>
      <c r="Z323" s="614" t="s">
        <v>709</v>
      </c>
      <c r="AA323" s="614" t="s">
        <v>709</v>
      </c>
      <c r="AB323" s="614" t="s">
        <v>709</v>
      </c>
      <c r="AC323" s="614" t="s">
        <v>709</v>
      </c>
      <c r="AD323" s="295">
        <f>SUMIF('pdc2018'!$G$8:$G$1110,'CE MINISTERIALE'!$B323,'pdc2018'!$Q$8:$Q$1110)</f>
        <v>0</v>
      </c>
      <c r="AE323" s="615">
        <f t="shared" si="14"/>
        <v>0</v>
      </c>
      <c r="AF323" s="615"/>
      <c r="AG323" s="615"/>
      <c r="AH323" s="615"/>
      <c r="AI323" s="615"/>
      <c r="AJ323" s="64" t="s">
        <v>389</v>
      </c>
    </row>
    <row r="324" spans="1:40" s="68" customFormat="1" ht="15" customHeight="1">
      <c r="A324" s="70"/>
      <c r="B324" s="613" t="s">
        <v>712</v>
      </c>
      <c r="C324" s="613"/>
      <c r="D324" s="613"/>
      <c r="E324" s="613"/>
      <c r="F324" s="613"/>
      <c r="G324" s="613"/>
      <c r="H324" s="614" t="s">
        <v>713</v>
      </c>
      <c r="I324" s="614" t="s">
        <v>714</v>
      </c>
      <c r="J324" s="614" t="s">
        <v>714</v>
      </c>
      <c r="K324" s="614" t="s">
        <v>714</v>
      </c>
      <c r="L324" s="614" t="s">
        <v>714</v>
      </c>
      <c r="M324" s="614" t="s">
        <v>714</v>
      </c>
      <c r="N324" s="614" t="s">
        <v>714</v>
      </c>
      <c r="O324" s="614" t="s">
        <v>714</v>
      </c>
      <c r="P324" s="614" t="s">
        <v>714</v>
      </c>
      <c r="Q324" s="614" t="s">
        <v>714</v>
      </c>
      <c r="R324" s="614"/>
      <c r="S324" s="614"/>
      <c r="T324" s="614"/>
      <c r="U324" s="614"/>
      <c r="V324" s="614" t="s">
        <v>714</v>
      </c>
      <c r="W324" s="614" t="s">
        <v>714</v>
      </c>
      <c r="X324" s="614" t="s">
        <v>714</v>
      </c>
      <c r="Y324" s="614" t="s">
        <v>714</v>
      </c>
      <c r="Z324" s="614" t="s">
        <v>714</v>
      </c>
      <c r="AA324" s="614" t="s">
        <v>714</v>
      </c>
      <c r="AB324" s="614" t="s">
        <v>714</v>
      </c>
      <c r="AC324" s="614" t="s">
        <v>714</v>
      </c>
      <c r="AD324" s="295">
        <f>SUMIF('pdc2018'!$G$8:$G$1110,'CE MINISTERIALE'!$B324,'pdc2018'!$Q$8:$Q$1110)</f>
        <v>414000</v>
      </c>
      <c r="AE324" s="615">
        <f t="shared" si="14"/>
        <v>414</v>
      </c>
      <c r="AF324" s="615"/>
      <c r="AG324" s="615"/>
      <c r="AH324" s="615"/>
      <c r="AI324" s="615"/>
      <c r="AJ324" s="64" t="s">
        <v>389</v>
      </c>
    </row>
    <row r="325" spans="1:40" s="68" customFormat="1" ht="15" customHeight="1">
      <c r="A325" s="70"/>
      <c r="B325" s="613" t="s">
        <v>715</v>
      </c>
      <c r="C325" s="613"/>
      <c r="D325" s="613"/>
      <c r="E325" s="613"/>
      <c r="F325" s="613"/>
      <c r="G325" s="613"/>
      <c r="H325" s="614" t="s">
        <v>716</v>
      </c>
      <c r="I325" s="614" t="s">
        <v>717</v>
      </c>
      <c r="J325" s="614" t="s">
        <v>717</v>
      </c>
      <c r="K325" s="614" t="s">
        <v>717</v>
      </c>
      <c r="L325" s="614" t="s">
        <v>717</v>
      </c>
      <c r="M325" s="614" t="s">
        <v>717</v>
      </c>
      <c r="N325" s="614" t="s">
        <v>717</v>
      </c>
      <c r="O325" s="614" t="s">
        <v>717</v>
      </c>
      <c r="P325" s="614" t="s">
        <v>717</v>
      </c>
      <c r="Q325" s="614" t="s">
        <v>717</v>
      </c>
      <c r="R325" s="614"/>
      <c r="S325" s="614"/>
      <c r="T325" s="614"/>
      <c r="U325" s="614"/>
      <c r="V325" s="614" t="s">
        <v>717</v>
      </c>
      <c r="W325" s="614" t="s">
        <v>717</v>
      </c>
      <c r="X325" s="614" t="s">
        <v>717</v>
      </c>
      <c r="Y325" s="614" t="s">
        <v>717</v>
      </c>
      <c r="Z325" s="614" t="s">
        <v>717</v>
      </c>
      <c r="AA325" s="614" t="s">
        <v>717</v>
      </c>
      <c r="AB325" s="614" t="s">
        <v>717</v>
      </c>
      <c r="AC325" s="614" t="s">
        <v>717</v>
      </c>
      <c r="AD325" s="295">
        <f>SUMIF('pdc2018'!$G$8:$G$1110,'CE MINISTERIALE'!$B325,'pdc2018'!$Q$8:$Q$1110)</f>
        <v>7009000</v>
      </c>
      <c r="AE325" s="615">
        <f>ROUND(AD325/1000,0)</f>
        <v>7009</v>
      </c>
      <c r="AF325" s="615"/>
      <c r="AG325" s="615"/>
      <c r="AH325" s="615"/>
      <c r="AI325" s="615"/>
      <c r="AJ325" s="64" t="s">
        <v>389</v>
      </c>
    </row>
    <row r="326" spans="1:40" s="68" customFormat="1" ht="15" customHeight="1">
      <c r="A326" s="64" t="s">
        <v>413</v>
      </c>
      <c r="B326" s="613" t="s">
        <v>718</v>
      </c>
      <c r="C326" s="613"/>
      <c r="D326" s="613"/>
      <c r="E326" s="613"/>
      <c r="F326" s="613"/>
      <c r="G326" s="613"/>
      <c r="H326" s="614" t="s">
        <v>719</v>
      </c>
      <c r="I326" s="614" t="s">
        <v>720</v>
      </c>
      <c r="J326" s="614" t="s">
        <v>720</v>
      </c>
      <c r="K326" s="614" t="s">
        <v>720</v>
      </c>
      <c r="L326" s="614" t="s">
        <v>720</v>
      </c>
      <c r="M326" s="614" t="s">
        <v>720</v>
      </c>
      <c r="N326" s="614" t="s">
        <v>720</v>
      </c>
      <c r="O326" s="614" t="s">
        <v>720</v>
      </c>
      <c r="P326" s="614" t="s">
        <v>720</v>
      </c>
      <c r="Q326" s="614" t="s">
        <v>720</v>
      </c>
      <c r="R326" s="614"/>
      <c r="S326" s="614"/>
      <c r="T326" s="614"/>
      <c r="U326" s="614"/>
      <c r="V326" s="614" t="s">
        <v>720</v>
      </c>
      <c r="W326" s="614" t="s">
        <v>720</v>
      </c>
      <c r="X326" s="614" t="s">
        <v>720</v>
      </c>
      <c r="Y326" s="614" t="s">
        <v>720</v>
      </c>
      <c r="Z326" s="614" t="s">
        <v>720</v>
      </c>
      <c r="AA326" s="614" t="s">
        <v>720</v>
      </c>
      <c r="AB326" s="614" t="s">
        <v>720</v>
      </c>
      <c r="AC326" s="614" t="s">
        <v>720</v>
      </c>
      <c r="AD326" s="295">
        <f>SUMIF('pdc2018'!$G$8:$G$1110,'CE MINISTERIALE'!$B326,'pdc2018'!$Q$8:$Q$1110)</f>
        <v>0</v>
      </c>
      <c r="AE326" s="615">
        <f t="shared" si="14"/>
        <v>0</v>
      </c>
      <c r="AF326" s="615"/>
      <c r="AG326" s="615"/>
      <c r="AH326" s="615"/>
      <c r="AI326" s="615"/>
      <c r="AJ326" s="64" t="s">
        <v>389</v>
      </c>
      <c r="AN326" s="530">
        <v>7549</v>
      </c>
    </row>
    <row r="327" spans="1:40" s="68" customFormat="1" ht="15" customHeight="1">
      <c r="A327" s="64"/>
      <c r="B327" s="609" t="s">
        <v>721</v>
      </c>
      <c r="C327" s="609"/>
      <c r="D327" s="609"/>
      <c r="E327" s="609"/>
      <c r="F327" s="609"/>
      <c r="G327" s="609"/>
      <c r="H327" s="610" t="s">
        <v>722</v>
      </c>
      <c r="I327" s="610" t="s">
        <v>722</v>
      </c>
      <c r="J327" s="610" t="s">
        <v>722</v>
      </c>
      <c r="K327" s="610" t="s">
        <v>722</v>
      </c>
      <c r="L327" s="610" t="s">
        <v>722</v>
      </c>
      <c r="M327" s="610" t="s">
        <v>722</v>
      </c>
      <c r="N327" s="610" t="s">
        <v>722</v>
      </c>
      <c r="O327" s="610" t="s">
        <v>722</v>
      </c>
      <c r="P327" s="610" t="s">
        <v>722</v>
      </c>
      <c r="Q327" s="610" t="s">
        <v>722</v>
      </c>
      <c r="R327" s="610"/>
      <c r="S327" s="610"/>
      <c r="T327" s="610"/>
      <c r="U327" s="610"/>
      <c r="V327" s="610" t="s">
        <v>722</v>
      </c>
      <c r="W327" s="610" t="s">
        <v>722</v>
      </c>
      <c r="X327" s="610" t="s">
        <v>722</v>
      </c>
      <c r="Y327" s="610" t="s">
        <v>722</v>
      </c>
      <c r="Z327" s="610" t="s">
        <v>722</v>
      </c>
      <c r="AA327" s="610" t="s">
        <v>722</v>
      </c>
      <c r="AB327" s="610" t="s">
        <v>722</v>
      </c>
      <c r="AC327" s="610" t="s">
        <v>722</v>
      </c>
      <c r="AD327" s="297">
        <f>AD328+AD329+AD332+AD335</f>
        <v>9383300</v>
      </c>
      <c r="AE327" s="611">
        <f>AE328+AE329+AE332+AE335</f>
        <v>9383</v>
      </c>
      <c r="AF327" s="611"/>
      <c r="AG327" s="611"/>
      <c r="AH327" s="611"/>
      <c r="AI327" s="611"/>
      <c r="AJ327" s="64" t="s">
        <v>389</v>
      </c>
    </row>
    <row r="328" spans="1:40" s="68" customFormat="1" ht="15" customHeight="1">
      <c r="A328" s="64"/>
      <c r="B328" s="613" t="s">
        <v>723</v>
      </c>
      <c r="C328" s="613"/>
      <c r="D328" s="613"/>
      <c r="E328" s="613"/>
      <c r="F328" s="613"/>
      <c r="G328" s="613"/>
      <c r="H328" s="614" t="s">
        <v>724</v>
      </c>
      <c r="I328" s="614" t="s">
        <v>725</v>
      </c>
      <c r="J328" s="614" t="s">
        <v>725</v>
      </c>
      <c r="K328" s="614" t="s">
        <v>725</v>
      </c>
      <c r="L328" s="614" t="s">
        <v>725</v>
      </c>
      <c r="M328" s="614" t="s">
        <v>725</v>
      </c>
      <c r="N328" s="614" t="s">
        <v>725</v>
      </c>
      <c r="O328" s="614" t="s">
        <v>725</v>
      </c>
      <c r="P328" s="614" t="s">
        <v>725</v>
      </c>
      <c r="Q328" s="614" t="s">
        <v>725</v>
      </c>
      <c r="R328" s="614"/>
      <c r="S328" s="614"/>
      <c r="T328" s="614"/>
      <c r="U328" s="614"/>
      <c r="V328" s="614" t="s">
        <v>725</v>
      </c>
      <c r="W328" s="614" t="s">
        <v>725</v>
      </c>
      <c r="X328" s="614" t="s">
        <v>725</v>
      </c>
      <c r="Y328" s="614" t="s">
        <v>725</v>
      </c>
      <c r="Z328" s="614" t="s">
        <v>725</v>
      </c>
      <c r="AA328" s="614" t="s">
        <v>725</v>
      </c>
      <c r="AB328" s="614" t="s">
        <v>725</v>
      </c>
      <c r="AC328" s="614" t="s">
        <v>725</v>
      </c>
      <c r="AD328" s="295">
        <f>SUMIF('pdc2018'!$G$8:$G$1110,'CE MINISTERIALE'!$B328,'pdc2018'!$Q$8:$Q$1110)</f>
        <v>3162000</v>
      </c>
      <c r="AE328" s="615">
        <f>ROUND(AD328/1000,0)</f>
        <v>3162</v>
      </c>
      <c r="AF328" s="615"/>
      <c r="AG328" s="615"/>
      <c r="AH328" s="615"/>
      <c r="AI328" s="615"/>
      <c r="AJ328" s="64" t="s">
        <v>389</v>
      </c>
    </row>
    <row r="329" spans="1:40" s="68" customFormat="1" ht="15" customHeight="1">
      <c r="A329" s="64"/>
      <c r="B329" s="606" t="s">
        <v>726</v>
      </c>
      <c r="C329" s="606"/>
      <c r="D329" s="606"/>
      <c r="E329" s="606"/>
      <c r="F329" s="606"/>
      <c r="G329" s="606"/>
      <c r="H329" s="607" t="s">
        <v>727</v>
      </c>
      <c r="I329" s="607" t="s">
        <v>727</v>
      </c>
      <c r="J329" s="607" t="s">
        <v>727</v>
      </c>
      <c r="K329" s="607" t="s">
        <v>727</v>
      </c>
      <c r="L329" s="607" t="s">
        <v>727</v>
      </c>
      <c r="M329" s="607" t="s">
        <v>727</v>
      </c>
      <c r="N329" s="607" t="s">
        <v>727</v>
      </c>
      <c r="O329" s="607" t="s">
        <v>727</v>
      </c>
      <c r="P329" s="607" t="s">
        <v>727</v>
      </c>
      <c r="Q329" s="607" t="s">
        <v>727</v>
      </c>
      <c r="R329" s="607"/>
      <c r="S329" s="607"/>
      <c r="T329" s="607"/>
      <c r="U329" s="607"/>
      <c r="V329" s="607" t="s">
        <v>727</v>
      </c>
      <c r="W329" s="607" t="s">
        <v>727</v>
      </c>
      <c r="X329" s="607" t="s">
        <v>727</v>
      </c>
      <c r="Y329" s="607" t="s">
        <v>727</v>
      </c>
      <c r="Z329" s="607" t="s">
        <v>727</v>
      </c>
      <c r="AA329" s="607" t="s">
        <v>727</v>
      </c>
      <c r="AB329" s="607" t="s">
        <v>727</v>
      </c>
      <c r="AC329" s="607" t="s">
        <v>727</v>
      </c>
      <c r="AD329" s="297">
        <f>SUM(AD330:AD331)</f>
        <v>6221300</v>
      </c>
      <c r="AE329" s="608">
        <f>SUM(AE330:AE331)</f>
        <v>6221</v>
      </c>
      <c r="AF329" s="608"/>
      <c r="AG329" s="608"/>
      <c r="AH329" s="608"/>
      <c r="AI329" s="608"/>
      <c r="AJ329" s="64" t="s">
        <v>389</v>
      </c>
    </row>
    <row r="330" spans="1:40" s="68" customFormat="1" ht="15" customHeight="1">
      <c r="A330" s="64"/>
      <c r="B330" s="613" t="s">
        <v>728</v>
      </c>
      <c r="C330" s="613"/>
      <c r="D330" s="613"/>
      <c r="E330" s="613"/>
      <c r="F330" s="613"/>
      <c r="G330" s="613"/>
      <c r="H330" s="614" t="s">
        <v>729</v>
      </c>
      <c r="I330" s="614" t="s">
        <v>729</v>
      </c>
      <c r="J330" s="614" t="s">
        <v>729</v>
      </c>
      <c r="K330" s="614" t="s">
        <v>729</v>
      </c>
      <c r="L330" s="614" t="s">
        <v>729</v>
      </c>
      <c r="M330" s="614" t="s">
        <v>729</v>
      </c>
      <c r="N330" s="614" t="s">
        <v>729</v>
      </c>
      <c r="O330" s="614" t="s">
        <v>729</v>
      </c>
      <c r="P330" s="614" t="s">
        <v>729</v>
      </c>
      <c r="Q330" s="614" t="s">
        <v>729</v>
      </c>
      <c r="R330" s="614"/>
      <c r="S330" s="614"/>
      <c r="T330" s="614"/>
      <c r="U330" s="614"/>
      <c r="V330" s="614" t="s">
        <v>729</v>
      </c>
      <c r="W330" s="614" t="s">
        <v>729</v>
      </c>
      <c r="X330" s="614" t="s">
        <v>729</v>
      </c>
      <c r="Y330" s="614" t="s">
        <v>729</v>
      </c>
      <c r="Z330" s="614" t="s">
        <v>729</v>
      </c>
      <c r="AA330" s="614" t="s">
        <v>729</v>
      </c>
      <c r="AB330" s="614" t="s">
        <v>729</v>
      </c>
      <c r="AC330" s="614" t="s">
        <v>729</v>
      </c>
      <c r="AD330" s="295">
        <f>SUMIF('pdc2018'!$G$8:$G$1110,'CE MINISTERIALE'!$B330,'pdc2018'!$Q$8:$Q$1110)</f>
        <v>2750000</v>
      </c>
      <c r="AE330" s="615">
        <f>ROUND(AD330/1000,0)</f>
        <v>2750</v>
      </c>
      <c r="AF330" s="615"/>
      <c r="AG330" s="615"/>
      <c r="AH330" s="615"/>
      <c r="AI330" s="615"/>
      <c r="AJ330" s="64" t="s">
        <v>389</v>
      </c>
    </row>
    <row r="331" spans="1:40" s="68" customFormat="1" ht="15" customHeight="1">
      <c r="A331" s="64"/>
      <c r="B331" s="613" t="s">
        <v>730</v>
      </c>
      <c r="C331" s="613"/>
      <c r="D331" s="613"/>
      <c r="E331" s="613"/>
      <c r="F331" s="613"/>
      <c r="G331" s="613"/>
      <c r="H331" s="614" t="s">
        <v>731</v>
      </c>
      <c r="I331" s="614" t="s">
        <v>731</v>
      </c>
      <c r="J331" s="614" t="s">
        <v>731</v>
      </c>
      <c r="K331" s="614" t="s">
        <v>731</v>
      </c>
      <c r="L331" s="614" t="s">
        <v>731</v>
      </c>
      <c r="M331" s="614" t="s">
        <v>731</v>
      </c>
      <c r="N331" s="614" t="s">
        <v>731</v>
      </c>
      <c r="O331" s="614" t="s">
        <v>731</v>
      </c>
      <c r="P331" s="614" t="s">
        <v>731</v>
      </c>
      <c r="Q331" s="614" t="s">
        <v>731</v>
      </c>
      <c r="R331" s="614"/>
      <c r="S331" s="614"/>
      <c r="T331" s="614"/>
      <c r="U331" s="614"/>
      <c r="V331" s="614" t="s">
        <v>731</v>
      </c>
      <c r="W331" s="614" t="s">
        <v>731</v>
      </c>
      <c r="X331" s="614" t="s">
        <v>731</v>
      </c>
      <c r="Y331" s="614" t="s">
        <v>731</v>
      </c>
      <c r="Z331" s="614" t="s">
        <v>731</v>
      </c>
      <c r="AA331" s="614" t="s">
        <v>731</v>
      </c>
      <c r="AB331" s="614" t="s">
        <v>731</v>
      </c>
      <c r="AC331" s="614" t="s">
        <v>731</v>
      </c>
      <c r="AD331" s="295">
        <f>SUMIF('pdc2018'!$G$8:$G$1110,'CE MINISTERIALE'!$B331,'pdc2018'!$Q$8:$Q$1110)</f>
        <v>3471300</v>
      </c>
      <c r="AE331" s="615">
        <f>ROUND(AD331/1000,0)</f>
        <v>3471</v>
      </c>
      <c r="AF331" s="615"/>
      <c r="AG331" s="615"/>
      <c r="AH331" s="615"/>
      <c r="AI331" s="615"/>
      <c r="AJ331" s="64" t="s">
        <v>389</v>
      </c>
    </row>
    <row r="332" spans="1:40" s="68" customFormat="1" ht="15" customHeight="1">
      <c r="A332" s="64"/>
      <c r="B332" s="606" t="s">
        <v>732</v>
      </c>
      <c r="C332" s="606"/>
      <c r="D332" s="606"/>
      <c r="E332" s="606"/>
      <c r="F332" s="606"/>
      <c r="G332" s="606"/>
      <c r="H332" s="607" t="s">
        <v>733</v>
      </c>
      <c r="I332" s="607" t="s">
        <v>733</v>
      </c>
      <c r="J332" s="607" t="s">
        <v>733</v>
      </c>
      <c r="K332" s="607" t="s">
        <v>733</v>
      </c>
      <c r="L332" s="607" t="s">
        <v>733</v>
      </c>
      <c r="M332" s="607" t="s">
        <v>733</v>
      </c>
      <c r="N332" s="607" t="s">
        <v>733</v>
      </c>
      <c r="O332" s="607" t="s">
        <v>733</v>
      </c>
      <c r="P332" s="607" t="s">
        <v>733</v>
      </c>
      <c r="Q332" s="607" t="s">
        <v>733</v>
      </c>
      <c r="R332" s="607"/>
      <c r="S332" s="607"/>
      <c r="T332" s="607"/>
      <c r="U332" s="607"/>
      <c r="V332" s="607" t="s">
        <v>733</v>
      </c>
      <c r="W332" s="607" t="s">
        <v>733</v>
      </c>
      <c r="X332" s="607" t="s">
        <v>733</v>
      </c>
      <c r="Y332" s="607" t="s">
        <v>733</v>
      </c>
      <c r="Z332" s="607" t="s">
        <v>733</v>
      </c>
      <c r="AA332" s="607" t="s">
        <v>733</v>
      </c>
      <c r="AB332" s="607" t="s">
        <v>733</v>
      </c>
      <c r="AC332" s="607" t="s">
        <v>733</v>
      </c>
      <c r="AD332" s="297">
        <f>SUM(AD333:AD334)</f>
        <v>0</v>
      </c>
      <c r="AE332" s="611">
        <f>SUM(AE333:AI334)</f>
        <v>0</v>
      </c>
      <c r="AF332" s="611"/>
      <c r="AG332" s="611"/>
      <c r="AH332" s="611"/>
      <c r="AI332" s="611"/>
      <c r="AJ332" s="64" t="s">
        <v>389</v>
      </c>
    </row>
    <row r="333" spans="1:40" s="68" customFormat="1" ht="15" customHeight="1">
      <c r="A333" s="64"/>
      <c r="B333" s="613" t="s">
        <v>734</v>
      </c>
      <c r="C333" s="613"/>
      <c r="D333" s="613"/>
      <c r="E333" s="613"/>
      <c r="F333" s="613"/>
      <c r="G333" s="613"/>
      <c r="H333" s="614" t="s">
        <v>735</v>
      </c>
      <c r="I333" s="614" t="s">
        <v>735</v>
      </c>
      <c r="J333" s="614" t="s">
        <v>735</v>
      </c>
      <c r="K333" s="614" t="s">
        <v>735</v>
      </c>
      <c r="L333" s="614" t="s">
        <v>735</v>
      </c>
      <c r="M333" s="614" t="s">
        <v>735</v>
      </c>
      <c r="N333" s="614" t="s">
        <v>735</v>
      </c>
      <c r="O333" s="614" t="s">
        <v>735</v>
      </c>
      <c r="P333" s="614" t="s">
        <v>735</v>
      </c>
      <c r="Q333" s="614" t="s">
        <v>735</v>
      </c>
      <c r="R333" s="614"/>
      <c r="S333" s="614"/>
      <c r="T333" s="614"/>
      <c r="U333" s="614"/>
      <c r="V333" s="614" t="s">
        <v>735</v>
      </c>
      <c r="W333" s="614" t="s">
        <v>735</v>
      </c>
      <c r="X333" s="614" t="s">
        <v>735</v>
      </c>
      <c r="Y333" s="614" t="s">
        <v>735</v>
      </c>
      <c r="Z333" s="614" t="s">
        <v>735</v>
      </c>
      <c r="AA333" s="614" t="s">
        <v>735</v>
      </c>
      <c r="AB333" s="614" t="s">
        <v>735</v>
      </c>
      <c r="AC333" s="614" t="s">
        <v>735</v>
      </c>
      <c r="AD333" s="295">
        <f>SUMIF('pdc2018'!$G$8:$G$1110,'CE MINISTERIALE'!$B333,'pdc2018'!$Q$8:$Q$1110)</f>
        <v>0</v>
      </c>
      <c r="AE333" s="615">
        <f>ROUND(AD333/1000,0)</f>
        <v>0</v>
      </c>
      <c r="AF333" s="615"/>
      <c r="AG333" s="615"/>
      <c r="AH333" s="615"/>
      <c r="AI333" s="615"/>
      <c r="AJ333" s="64" t="s">
        <v>389</v>
      </c>
    </row>
    <row r="334" spans="1:40" s="68" customFormat="1" ht="15" customHeight="1">
      <c r="A334" s="64"/>
      <c r="B334" s="613" t="s">
        <v>736</v>
      </c>
      <c r="C334" s="613"/>
      <c r="D334" s="613"/>
      <c r="E334" s="613"/>
      <c r="F334" s="613"/>
      <c r="G334" s="613"/>
      <c r="H334" s="614" t="s">
        <v>737</v>
      </c>
      <c r="I334" s="614" t="s">
        <v>737</v>
      </c>
      <c r="J334" s="614" t="s">
        <v>737</v>
      </c>
      <c r="K334" s="614" t="s">
        <v>737</v>
      </c>
      <c r="L334" s="614" t="s">
        <v>737</v>
      </c>
      <c r="M334" s="614" t="s">
        <v>737</v>
      </c>
      <c r="N334" s="614" t="s">
        <v>737</v>
      </c>
      <c r="O334" s="614" t="s">
        <v>737</v>
      </c>
      <c r="P334" s="614" t="s">
        <v>737</v>
      </c>
      <c r="Q334" s="614" t="s">
        <v>737</v>
      </c>
      <c r="R334" s="614"/>
      <c r="S334" s="614"/>
      <c r="T334" s="614"/>
      <c r="U334" s="614"/>
      <c r="V334" s="614" t="s">
        <v>737</v>
      </c>
      <c r="W334" s="614" t="s">
        <v>737</v>
      </c>
      <c r="X334" s="614" t="s">
        <v>737</v>
      </c>
      <c r="Y334" s="614" t="s">
        <v>737</v>
      </c>
      <c r="Z334" s="614" t="s">
        <v>737</v>
      </c>
      <c r="AA334" s="614" t="s">
        <v>737</v>
      </c>
      <c r="AB334" s="614" t="s">
        <v>737</v>
      </c>
      <c r="AC334" s="614" t="s">
        <v>737</v>
      </c>
      <c r="AD334" s="295">
        <f>SUMIF('pdc2018'!$G$8:$G$1110,'CE MINISTERIALE'!$B334,'pdc2018'!$Q$8:$Q$1110)</f>
        <v>0</v>
      </c>
      <c r="AE334" s="615">
        <f>ROUND(AD334/1000,0)</f>
        <v>0</v>
      </c>
      <c r="AF334" s="615"/>
      <c r="AG334" s="615"/>
      <c r="AH334" s="615"/>
      <c r="AI334" s="615"/>
      <c r="AJ334" s="64" t="s">
        <v>389</v>
      </c>
    </row>
    <row r="335" spans="1:40" s="68" customFormat="1" ht="15" customHeight="1">
      <c r="A335" s="64" t="s">
        <v>413</v>
      </c>
      <c r="B335" s="606" t="s">
        <v>738</v>
      </c>
      <c r="C335" s="606"/>
      <c r="D335" s="606"/>
      <c r="E335" s="606"/>
      <c r="F335" s="606"/>
      <c r="G335" s="606"/>
      <c r="H335" s="607" t="s">
        <v>739</v>
      </c>
      <c r="I335" s="607" t="s">
        <v>740</v>
      </c>
      <c r="J335" s="607" t="s">
        <v>740</v>
      </c>
      <c r="K335" s="607" t="s">
        <v>740</v>
      </c>
      <c r="L335" s="607" t="s">
        <v>740</v>
      </c>
      <c r="M335" s="607" t="s">
        <v>740</v>
      </c>
      <c r="N335" s="607" t="s">
        <v>740</v>
      </c>
      <c r="O335" s="607" t="s">
        <v>740</v>
      </c>
      <c r="P335" s="607" t="s">
        <v>740</v>
      </c>
      <c r="Q335" s="607" t="s">
        <v>740</v>
      </c>
      <c r="R335" s="607"/>
      <c r="S335" s="607"/>
      <c r="T335" s="607"/>
      <c r="U335" s="607"/>
      <c r="V335" s="607" t="s">
        <v>740</v>
      </c>
      <c r="W335" s="607" t="s">
        <v>740</v>
      </c>
      <c r="X335" s="607" t="s">
        <v>740</v>
      </c>
      <c r="Y335" s="607" t="s">
        <v>740</v>
      </c>
      <c r="Z335" s="607" t="s">
        <v>740</v>
      </c>
      <c r="AA335" s="607" t="s">
        <v>740</v>
      </c>
      <c r="AB335" s="607" t="s">
        <v>740</v>
      </c>
      <c r="AC335" s="607" t="s">
        <v>740</v>
      </c>
      <c r="AD335" s="295">
        <f>SUMIF('pdc2018'!$G$8:$G$1110,'CE MINISTERIALE'!$B335,'pdc2018'!$Q$8:$Q$1110)</f>
        <v>0</v>
      </c>
      <c r="AE335" s="608">
        <f>ROUND(AD335/1000,0)</f>
        <v>0</v>
      </c>
      <c r="AF335" s="608"/>
      <c r="AG335" s="608"/>
      <c r="AH335" s="608"/>
      <c r="AI335" s="608"/>
      <c r="AJ335" s="64" t="s">
        <v>389</v>
      </c>
    </row>
    <row r="336" spans="1:40" s="68" customFormat="1" ht="15" customHeight="1">
      <c r="A336" s="64"/>
      <c r="B336" s="628" t="s">
        <v>741</v>
      </c>
      <c r="C336" s="628"/>
      <c r="D336" s="628"/>
      <c r="E336" s="628"/>
      <c r="F336" s="628"/>
      <c r="G336" s="628"/>
      <c r="H336" s="629" t="s">
        <v>742</v>
      </c>
      <c r="I336" s="629" t="s">
        <v>742</v>
      </c>
      <c r="J336" s="629" t="s">
        <v>742</v>
      </c>
      <c r="K336" s="629" t="s">
        <v>742</v>
      </c>
      <c r="L336" s="629" t="s">
        <v>742</v>
      </c>
      <c r="M336" s="629" t="s">
        <v>742</v>
      </c>
      <c r="N336" s="629" t="s">
        <v>742</v>
      </c>
      <c r="O336" s="629" t="s">
        <v>742</v>
      </c>
      <c r="P336" s="629" t="s">
        <v>742</v>
      </c>
      <c r="Q336" s="629" t="s">
        <v>742</v>
      </c>
      <c r="R336" s="629"/>
      <c r="S336" s="629"/>
      <c r="T336" s="629"/>
      <c r="U336" s="629"/>
      <c r="V336" s="629" t="s">
        <v>742</v>
      </c>
      <c r="W336" s="629" t="s">
        <v>742</v>
      </c>
      <c r="X336" s="629" t="s">
        <v>742</v>
      </c>
      <c r="Y336" s="629" t="s">
        <v>742</v>
      </c>
      <c r="Z336" s="629" t="s">
        <v>742</v>
      </c>
      <c r="AA336" s="629" t="s">
        <v>742</v>
      </c>
      <c r="AB336" s="629" t="s">
        <v>742</v>
      </c>
      <c r="AC336" s="629" t="s">
        <v>742</v>
      </c>
      <c r="AD336" s="299">
        <f>AD337+AD351+AD360+AD369</f>
        <v>624842800</v>
      </c>
      <c r="AE336" s="608">
        <f>AE337+AE351+AE360+AE369</f>
        <v>624842</v>
      </c>
      <c r="AF336" s="608"/>
      <c r="AG336" s="608"/>
      <c r="AH336" s="608"/>
      <c r="AI336" s="608"/>
      <c r="AJ336" s="64" t="s">
        <v>389</v>
      </c>
    </row>
    <row r="337" spans="1:36" s="68" customFormat="1" ht="15" customHeight="1">
      <c r="A337" s="64"/>
      <c r="B337" s="609" t="s">
        <v>743</v>
      </c>
      <c r="C337" s="609"/>
      <c r="D337" s="609"/>
      <c r="E337" s="609"/>
      <c r="F337" s="609"/>
      <c r="G337" s="609"/>
      <c r="H337" s="610" t="s">
        <v>744</v>
      </c>
      <c r="I337" s="610" t="s">
        <v>744</v>
      </c>
      <c r="J337" s="610" t="s">
        <v>744</v>
      </c>
      <c r="K337" s="610" t="s">
        <v>744</v>
      </c>
      <c r="L337" s="610" t="s">
        <v>744</v>
      </c>
      <c r="M337" s="610" t="s">
        <v>744</v>
      </c>
      <c r="N337" s="610" t="s">
        <v>744</v>
      </c>
      <c r="O337" s="610" t="s">
        <v>744</v>
      </c>
      <c r="P337" s="610" t="s">
        <v>744</v>
      </c>
      <c r="Q337" s="610" t="s">
        <v>744</v>
      </c>
      <c r="R337" s="610"/>
      <c r="S337" s="610"/>
      <c r="T337" s="610"/>
      <c r="U337" s="610"/>
      <c r="V337" s="610" t="s">
        <v>744</v>
      </c>
      <c r="W337" s="610" t="s">
        <v>744</v>
      </c>
      <c r="X337" s="610" t="s">
        <v>744</v>
      </c>
      <c r="Y337" s="610" t="s">
        <v>744</v>
      </c>
      <c r="Z337" s="610" t="s">
        <v>744</v>
      </c>
      <c r="AA337" s="610" t="s">
        <v>744</v>
      </c>
      <c r="AB337" s="610" t="s">
        <v>744</v>
      </c>
      <c r="AC337" s="610" t="s">
        <v>744</v>
      </c>
      <c r="AD337" s="297">
        <f>AD338+AD347</f>
        <v>485381080</v>
      </c>
      <c r="AE337" s="611">
        <f>AE338+AE347</f>
        <v>485381</v>
      </c>
      <c r="AF337" s="611"/>
      <c r="AG337" s="611"/>
      <c r="AH337" s="611"/>
      <c r="AI337" s="611"/>
      <c r="AJ337" s="64" t="s">
        <v>389</v>
      </c>
    </row>
    <row r="338" spans="1:36" s="68" customFormat="1" ht="15" customHeight="1">
      <c r="A338" s="64"/>
      <c r="B338" s="606" t="s">
        <v>745</v>
      </c>
      <c r="C338" s="606"/>
      <c r="D338" s="606"/>
      <c r="E338" s="606"/>
      <c r="F338" s="606"/>
      <c r="G338" s="606"/>
      <c r="H338" s="607" t="s">
        <v>746</v>
      </c>
      <c r="I338" s="607" t="s">
        <v>746</v>
      </c>
      <c r="J338" s="607" t="s">
        <v>746</v>
      </c>
      <c r="K338" s="607" t="s">
        <v>746</v>
      </c>
      <c r="L338" s="607" t="s">
        <v>746</v>
      </c>
      <c r="M338" s="607" t="s">
        <v>746</v>
      </c>
      <c r="N338" s="607" t="s">
        <v>746</v>
      </c>
      <c r="O338" s="607" t="s">
        <v>746</v>
      </c>
      <c r="P338" s="607" t="s">
        <v>746</v>
      </c>
      <c r="Q338" s="607" t="s">
        <v>746</v>
      </c>
      <c r="R338" s="607"/>
      <c r="S338" s="607"/>
      <c r="T338" s="607"/>
      <c r="U338" s="607"/>
      <c r="V338" s="607" t="s">
        <v>746</v>
      </c>
      <c r="W338" s="607" t="s">
        <v>746</v>
      </c>
      <c r="X338" s="607" t="s">
        <v>746</v>
      </c>
      <c r="Y338" s="607" t="s">
        <v>746</v>
      </c>
      <c r="Z338" s="607" t="s">
        <v>746</v>
      </c>
      <c r="AA338" s="607" t="s">
        <v>746</v>
      </c>
      <c r="AB338" s="607" t="s">
        <v>746</v>
      </c>
      <c r="AC338" s="607" t="s">
        <v>746</v>
      </c>
      <c r="AD338" s="297">
        <f>AD339+AD343</f>
        <v>241254470</v>
      </c>
      <c r="AE338" s="608">
        <f>AE339+AE343</f>
        <v>241254</v>
      </c>
      <c r="AF338" s="608"/>
      <c r="AG338" s="608"/>
      <c r="AH338" s="608"/>
      <c r="AI338" s="608"/>
      <c r="AJ338" s="64" t="s">
        <v>389</v>
      </c>
    </row>
    <row r="339" spans="1:36" s="68" customFormat="1" ht="15" customHeight="1">
      <c r="A339" s="64"/>
      <c r="B339" s="613" t="s">
        <v>747</v>
      </c>
      <c r="C339" s="613"/>
      <c r="D339" s="613"/>
      <c r="E339" s="613"/>
      <c r="F339" s="613"/>
      <c r="G339" s="613"/>
      <c r="H339" s="614" t="s">
        <v>748</v>
      </c>
      <c r="I339" s="614" t="s">
        <v>748</v>
      </c>
      <c r="J339" s="614" t="s">
        <v>748</v>
      </c>
      <c r="K339" s="614" t="s">
        <v>748</v>
      </c>
      <c r="L339" s="614" t="s">
        <v>748</v>
      </c>
      <c r="M339" s="614" t="s">
        <v>748</v>
      </c>
      <c r="N339" s="614" t="s">
        <v>748</v>
      </c>
      <c r="O339" s="614" t="s">
        <v>748</v>
      </c>
      <c r="P339" s="614" t="s">
        <v>748</v>
      </c>
      <c r="Q339" s="614" t="s">
        <v>748</v>
      </c>
      <c r="R339" s="614"/>
      <c r="S339" s="614"/>
      <c r="T339" s="614"/>
      <c r="U339" s="614"/>
      <c r="V339" s="614" t="s">
        <v>748</v>
      </c>
      <c r="W339" s="614" t="s">
        <v>748</v>
      </c>
      <c r="X339" s="614" t="s">
        <v>748</v>
      </c>
      <c r="Y339" s="614" t="s">
        <v>748</v>
      </c>
      <c r="Z339" s="614" t="s">
        <v>748</v>
      </c>
      <c r="AA339" s="614" t="s">
        <v>748</v>
      </c>
      <c r="AB339" s="614" t="s">
        <v>748</v>
      </c>
      <c r="AC339" s="614" t="s">
        <v>748</v>
      </c>
      <c r="AD339" s="295">
        <f>SUM(AD340:AD342)</f>
        <v>211657530</v>
      </c>
      <c r="AE339" s="608">
        <f>SUM(AE340:AE342)</f>
        <v>211657</v>
      </c>
      <c r="AF339" s="608"/>
      <c r="AG339" s="608"/>
      <c r="AH339" s="608"/>
      <c r="AI339" s="608"/>
      <c r="AJ339" s="64" t="s">
        <v>389</v>
      </c>
    </row>
    <row r="340" spans="1:36" s="68" customFormat="1" ht="15" customHeight="1">
      <c r="A340" s="70"/>
      <c r="B340" s="613" t="s">
        <v>749</v>
      </c>
      <c r="C340" s="613"/>
      <c r="D340" s="613"/>
      <c r="E340" s="613"/>
      <c r="F340" s="613"/>
      <c r="G340" s="613"/>
      <c r="H340" s="614" t="s">
        <v>750</v>
      </c>
      <c r="I340" s="614" t="s">
        <v>751</v>
      </c>
      <c r="J340" s="614" t="s">
        <v>751</v>
      </c>
      <c r="K340" s="614" t="s">
        <v>751</v>
      </c>
      <c r="L340" s="614" t="s">
        <v>751</v>
      </c>
      <c r="M340" s="614" t="s">
        <v>751</v>
      </c>
      <c r="N340" s="614" t="s">
        <v>751</v>
      </c>
      <c r="O340" s="614" t="s">
        <v>751</v>
      </c>
      <c r="P340" s="614" t="s">
        <v>751</v>
      </c>
      <c r="Q340" s="614" t="s">
        <v>751</v>
      </c>
      <c r="R340" s="614"/>
      <c r="S340" s="614"/>
      <c r="T340" s="614"/>
      <c r="U340" s="614"/>
      <c r="V340" s="614" t="s">
        <v>751</v>
      </c>
      <c r="W340" s="614" t="s">
        <v>751</v>
      </c>
      <c r="X340" s="614" t="s">
        <v>751</v>
      </c>
      <c r="Y340" s="614" t="s">
        <v>751</v>
      </c>
      <c r="Z340" s="614" t="s">
        <v>751</v>
      </c>
      <c r="AA340" s="614" t="s">
        <v>751</v>
      </c>
      <c r="AB340" s="614" t="s">
        <v>751</v>
      </c>
      <c r="AC340" s="614" t="s">
        <v>751</v>
      </c>
      <c r="AD340" s="295">
        <f>SUMIF('pdc2018'!$G$8:$G$1110,'CE MINISTERIALE'!$B340,'pdc2018'!$Q$8:$Q$1110)</f>
        <v>169047060</v>
      </c>
      <c r="AE340" s="615">
        <f>ROUND(AD340/1000,0)</f>
        <v>169047</v>
      </c>
      <c r="AF340" s="615"/>
      <c r="AG340" s="615"/>
      <c r="AH340" s="615"/>
      <c r="AI340" s="615"/>
      <c r="AJ340" s="64" t="s">
        <v>389</v>
      </c>
    </row>
    <row r="341" spans="1:36" s="68" customFormat="1" ht="15" customHeight="1">
      <c r="A341" s="70"/>
      <c r="B341" s="613" t="s">
        <v>752</v>
      </c>
      <c r="C341" s="613"/>
      <c r="D341" s="613"/>
      <c r="E341" s="613"/>
      <c r="F341" s="613"/>
      <c r="G341" s="613"/>
      <c r="H341" s="614" t="s">
        <v>753</v>
      </c>
      <c r="I341" s="614" t="s">
        <v>751</v>
      </c>
      <c r="J341" s="614" t="s">
        <v>751</v>
      </c>
      <c r="K341" s="614" t="s">
        <v>751</v>
      </c>
      <c r="L341" s="614" t="s">
        <v>751</v>
      </c>
      <c r="M341" s="614" t="s">
        <v>751</v>
      </c>
      <c r="N341" s="614" t="s">
        <v>751</v>
      </c>
      <c r="O341" s="614" t="s">
        <v>751</v>
      </c>
      <c r="P341" s="614" t="s">
        <v>751</v>
      </c>
      <c r="Q341" s="614" t="s">
        <v>751</v>
      </c>
      <c r="R341" s="614"/>
      <c r="S341" s="614"/>
      <c r="T341" s="614"/>
      <c r="U341" s="614"/>
      <c r="V341" s="614" t="s">
        <v>751</v>
      </c>
      <c r="W341" s="614" t="s">
        <v>751</v>
      </c>
      <c r="X341" s="614" t="s">
        <v>751</v>
      </c>
      <c r="Y341" s="614" t="s">
        <v>751</v>
      </c>
      <c r="Z341" s="614" t="s">
        <v>751</v>
      </c>
      <c r="AA341" s="614" t="s">
        <v>751</v>
      </c>
      <c r="AB341" s="614" t="s">
        <v>751</v>
      </c>
      <c r="AC341" s="614" t="s">
        <v>751</v>
      </c>
      <c r="AD341" s="295">
        <f>SUMIF('pdc2018'!$G$8:$G$1110,'CE MINISTERIALE'!$B341,'pdc2018'!$Q$8:$Q$1110)</f>
        <v>42534470</v>
      </c>
      <c r="AE341" s="615">
        <f>ROUND(AD341/1000,0)</f>
        <v>42534</v>
      </c>
      <c r="AF341" s="615"/>
      <c r="AG341" s="615"/>
      <c r="AH341" s="615"/>
      <c r="AI341" s="615"/>
      <c r="AJ341" s="64" t="s">
        <v>389</v>
      </c>
    </row>
    <row r="342" spans="1:36" s="68" customFormat="1" ht="15" customHeight="1">
      <c r="A342" s="70"/>
      <c r="B342" s="613" t="s">
        <v>754</v>
      </c>
      <c r="C342" s="613"/>
      <c r="D342" s="613"/>
      <c r="E342" s="613"/>
      <c r="F342" s="613"/>
      <c r="G342" s="613"/>
      <c r="H342" s="614" t="s">
        <v>755</v>
      </c>
      <c r="I342" s="614" t="s">
        <v>751</v>
      </c>
      <c r="J342" s="614" t="s">
        <v>751</v>
      </c>
      <c r="K342" s="614" t="s">
        <v>751</v>
      </c>
      <c r="L342" s="614" t="s">
        <v>751</v>
      </c>
      <c r="M342" s="614" t="s">
        <v>751</v>
      </c>
      <c r="N342" s="614" t="s">
        <v>751</v>
      </c>
      <c r="O342" s="614" t="s">
        <v>751</v>
      </c>
      <c r="P342" s="614" t="s">
        <v>751</v>
      </c>
      <c r="Q342" s="614" t="s">
        <v>751</v>
      </c>
      <c r="R342" s="614"/>
      <c r="S342" s="614"/>
      <c r="T342" s="614"/>
      <c r="U342" s="614"/>
      <c r="V342" s="614" t="s">
        <v>751</v>
      </c>
      <c r="W342" s="614" t="s">
        <v>751</v>
      </c>
      <c r="X342" s="614" t="s">
        <v>751</v>
      </c>
      <c r="Y342" s="614" t="s">
        <v>751</v>
      </c>
      <c r="Z342" s="614" t="s">
        <v>751</v>
      </c>
      <c r="AA342" s="614" t="s">
        <v>751</v>
      </c>
      <c r="AB342" s="614" t="s">
        <v>751</v>
      </c>
      <c r="AC342" s="614" t="s">
        <v>751</v>
      </c>
      <c r="AD342" s="295">
        <f>SUMIF('pdc2018'!$G$8:$G$1110,'CE MINISTERIALE'!$B342,'pdc2018'!$Q$8:$Q$1110)</f>
        <v>76000</v>
      </c>
      <c r="AE342" s="615">
        <f>ROUND(AD342/1000,0)</f>
        <v>76</v>
      </c>
      <c r="AF342" s="615"/>
      <c r="AG342" s="615"/>
      <c r="AH342" s="615"/>
      <c r="AI342" s="615"/>
      <c r="AJ342" s="64" t="s">
        <v>389</v>
      </c>
    </row>
    <row r="343" spans="1:36" s="68" customFormat="1" ht="15" customHeight="1">
      <c r="A343" s="64"/>
      <c r="B343" s="613" t="s">
        <v>756</v>
      </c>
      <c r="C343" s="613"/>
      <c r="D343" s="613"/>
      <c r="E343" s="613"/>
      <c r="F343" s="613"/>
      <c r="G343" s="613"/>
      <c r="H343" s="614" t="s">
        <v>757</v>
      </c>
      <c r="I343" s="614" t="s">
        <v>757</v>
      </c>
      <c r="J343" s="614" t="s">
        <v>757</v>
      </c>
      <c r="K343" s="614" t="s">
        <v>757</v>
      </c>
      <c r="L343" s="614" t="s">
        <v>757</v>
      </c>
      <c r="M343" s="614" t="s">
        <v>757</v>
      </c>
      <c r="N343" s="614" t="s">
        <v>757</v>
      </c>
      <c r="O343" s="614" t="s">
        <v>757</v>
      </c>
      <c r="P343" s="614" t="s">
        <v>757</v>
      </c>
      <c r="Q343" s="614" t="s">
        <v>757</v>
      </c>
      <c r="R343" s="614"/>
      <c r="S343" s="614"/>
      <c r="T343" s="614"/>
      <c r="U343" s="614"/>
      <c r="V343" s="614" t="s">
        <v>757</v>
      </c>
      <c r="W343" s="614" t="s">
        <v>757</v>
      </c>
      <c r="X343" s="614" t="s">
        <v>757</v>
      </c>
      <c r="Y343" s="614" t="s">
        <v>757</v>
      </c>
      <c r="Z343" s="614" t="s">
        <v>757</v>
      </c>
      <c r="AA343" s="614" t="s">
        <v>757</v>
      </c>
      <c r="AB343" s="614" t="s">
        <v>757</v>
      </c>
      <c r="AC343" s="614" t="s">
        <v>757</v>
      </c>
      <c r="AD343" s="295">
        <f>SUM(AD344:AD346)</f>
        <v>29596940</v>
      </c>
      <c r="AE343" s="608">
        <f>SUM(AE344:AI346)</f>
        <v>29597</v>
      </c>
      <c r="AF343" s="608"/>
      <c r="AG343" s="608"/>
      <c r="AH343" s="608"/>
      <c r="AI343" s="608"/>
      <c r="AJ343" s="64" t="s">
        <v>389</v>
      </c>
    </row>
    <row r="344" spans="1:36" s="68" customFormat="1" ht="15" customHeight="1">
      <c r="A344" s="70"/>
      <c r="B344" s="613" t="s">
        <v>758</v>
      </c>
      <c r="C344" s="613"/>
      <c r="D344" s="613"/>
      <c r="E344" s="613"/>
      <c r="F344" s="613"/>
      <c r="G344" s="613"/>
      <c r="H344" s="614" t="s">
        <v>759</v>
      </c>
      <c r="I344" s="614" t="s">
        <v>751</v>
      </c>
      <c r="J344" s="614" t="s">
        <v>751</v>
      </c>
      <c r="K344" s="614" t="s">
        <v>751</v>
      </c>
      <c r="L344" s="614" t="s">
        <v>751</v>
      </c>
      <c r="M344" s="614" t="s">
        <v>751</v>
      </c>
      <c r="N344" s="614" t="s">
        <v>751</v>
      </c>
      <c r="O344" s="614" t="s">
        <v>751</v>
      </c>
      <c r="P344" s="614" t="s">
        <v>751</v>
      </c>
      <c r="Q344" s="614" t="s">
        <v>751</v>
      </c>
      <c r="R344" s="614"/>
      <c r="S344" s="614"/>
      <c r="T344" s="614"/>
      <c r="U344" s="614"/>
      <c r="V344" s="614" t="s">
        <v>751</v>
      </c>
      <c r="W344" s="614" t="s">
        <v>751</v>
      </c>
      <c r="X344" s="614" t="s">
        <v>751</v>
      </c>
      <c r="Y344" s="614" t="s">
        <v>751</v>
      </c>
      <c r="Z344" s="614" t="s">
        <v>751</v>
      </c>
      <c r="AA344" s="614" t="s">
        <v>751</v>
      </c>
      <c r="AB344" s="614" t="s">
        <v>751</v>
      </c>
      <c r="AC344" s="614" t="s">
        <v>751</v>
      </c>
      <c r="AD344" s="295">
        <f>SUMIF('pdc2018'!$G$8:$G$1110,'CE MINISTERIALE'!$B344,'pdc2018'!$Q$8:$Q$1110)</f>
        <v>26834350</v>
      </c>
      <c r="AE344" s="615">
        <f>ROUND(AD344/1000,0)</f>
        <v>26834</v>
      </c>
      <c r="AF344" s="615"/>
      <c r="AG344" s="615"/>
      <c r="AH344" s="615"/>
      <c r="AI344" s="615"/>
      <c r="AJ344" s="64" t="s">
        <v>389</v>
      </c>
    </row>
    <row r="345" spans="1:36" s="68" customFormat="1" ht="15" customHeight="1">
      <c r="A345" s="70"/>
      <c r="B345" s="613" t="s">
        <v>760</v>
      </c>
      <c r="C345" s="613"/>
      <c r="D345" s="613"/>
      <c r="E345" s="613"/>
      <c r="F345" s="613"/>
      <c r="G345" s="613"/>
      <c r="H345" s="614" t="s">
        <v>761</v>
      </c>
      <c r="I345" s="614" t="s">
        <v>751</v>
      </c>
      <c r="J345" s="614" t="s">
        <v>751</v>
      </c>
      <c r="K345" s="614" t="s">
        <v>751</v>
      </c>
      <c r="L345" s="614" t="s">
        <v>751</v>
      </c>
      <c r="M345" s="614" t="s">
        <v>751</v>
      </c>
      <c r="N345" s="614" t="s">
        <v>751</v>
      </c>
      <c r="O345" s="614" t="s">
        <v>751</v>
      </c>
      <c r="P345" s="614" t="s">
        <v>751</v>
      </c>
      <c r="Q345" s="614" t="s">
        <v>751</v>
      </c>
      <c r="R345" s="614"/>
      <c r="S345" s="614"/>
      <c r="T345" s="614"/>
      <c r="U345" s="614"/>
      <c r="V345" s="614" t="s">
        <v>751</v>
      </c>
      <c r="W345" s="614" t="s">
        <v>751</v>
      </c>
      <c r="X345" s="614" t="s">
        <v>751</v>
      </c>
      <c r="Y345" s="614" t="s">
        <v>751</v>
      </c>
      <c r="Z345" s="614" t="s">
        <v>751</v>
      </c>
      <c r="AA345" s="614" t="s">
        <v>751</v>
      </c>
      <c r="AB345" s="614" t="s">
        <v>751</v>
      </c>
      <c r="AC345" s="614" t="s">
        <v>751</v>
      </c>
      <c r="AD345" s="295">
        <f>SUMIF('pdc2018'!$G$8:$G$1110,'CE MINISTERIALE'!$B345,'pdc2018'!$Q$8:$Q$1110)</f>
        <v>2762590</v>
      </c>
      <c r="AE345" s="615">
        <f>ROUND(AD345/1000,0)</f>
        <v>2763</v>
      </c>
      <c r="AF345" s="615"/>
      <c r="AG345" s="615"/>
      <c r="AH345" s="615"/>
      <c r="AI345" s="615"/>
      <c r="AJ345" s="64" t="s">
        <v>389</v>
      </c>
    </row>
    <row r="346" spans="1:36" s="68" customFormat="1" ht="15" customHeight="1">
      <c r="A346" s="70"/>
      <c r="B346" s="613" t="s">
        <v>762</v>
      </c>
      <c r="C346" s="613"/>
      <c r="D346" s="613"/>
      <c r="E346" s="613"/>
      <c r="F346" s="613"/>
      <c r="G346" s="613"/>
      <c r="H346" s="614" t="s">
        <v>763</v>
      </c>
      <c r="I346" s="614" t="s">
        <v>751</v>
      </c>
      <c r="J346" s="614" t="s">
        <v>751</v>
      </c>
      <c r="K346" s="614" t="s">
        <v>751</v>
      </c>
      <c r="L346" s="614" t="s">
        <v>751</v>
      </c>
      <c r="M346" s="614" t="s">
        <v>751</v>
      </c>
      <c r="N346" s="614" t="s">
        <v>751</v>
      </c>
      <c r="O346" s="614" t="s">
        <v>751</v>
      </c>
      <c r="P346" s="614" t="s">
        <v>751</v>
      </c>
      <c r="Q346" s="614" t="s">
        <v>751</v>
      </c>
      <c r="R346" s="614"/>
      <c r="S346" s="614"/>
      <c r="T346" s="614"/>
      <c r="U346" s="614"/>
      <c r="V346" s="614" t="s">
        <v>751</v>
      </c>
      <c r="W346" s="614" t="s">
        <v>751</v>
      </c>
      <c r="X346" s="614" t="s">
        <v>751</v>
      </c>
      <c r="Y346" s="614" t="s">
        <v>751</v>
      </c>
      <c r="Z346" s="614" t="s">
        <v>751</v>
      </c>
      <c r="AA346" s="614" t="s">
        <v>751</v>
      </c>
      <c r="AB346" s="614" t="s">
        <v>751</v>
      </c>
      <c r="AC346" s="614" t="s">
        <v>751</v>
      </c>
      <c r="AD346" s="295">
        <f>SUMIF('pdc2018'!$G$8:$G$1110,'CE MINISTERIALE'!$B346,'pdc2018'!$Q$8:$Q$1110)</f>
        <v>0</v>
      </c>
      <c r="AE346" s="615">
        <f>ROUND(AD346/1000,0)</f>
        <v>0</v>
      </c>
      <c r="AF346" s="615"/>
      <c r="AG346" s="615"/>
      <c r="AH346" s="615"/>
      <c r="AI346" s="615"/>
      <c r="AJ346" s="64" t="s">
        <v>389</v>
      </c>
    </row>
    <row r="347" spans="1:36" s="68" customFormat="1" ht="15" customHeight="1">
      <c r="A347" s="64"/>
      <c r="B347" s="606" t="s">
        <v>764</v>
      </c>
      <c r="C347" s="606"/>
      <c r="D347" s="606"/>
      <c r="E347" s="606"/>
      <c r="F347" s="606"/>
      <c r="G347" s="606"/>
      <c r="H347" s="607" t="s">
        <v>765</v>
      </c>
      <c r="I347" s="607" t="s">
        <v>765</v>
      </c>
      <c r="J347" s="607" t="s">
        <v>765</v>
      </c>
      <c r="K347" s="607" t="s">
        <v>765</v>
      </c>
      <c r="L347" s="607" t="s">
        <v>765</v>
      </c>
      <c r="M347" s="607" t="s">
        <v>765</v>
      </c>
      <c r="N347" s="607" t="s">
        <v>765</v>
      </c>
      <c r="O347" s="607" t="s">
        <v>765</v>
      </c>
      <c r="P347" s="607" t="s">
        <v>765</v>
      </c>
      <c r="Q347" s="607" t="s">
        <v>765</v>
      </c>
      <c r="R347" s="607"/>
      <c r="S347" s="607"/>
      <c r="T347" s="607"/>
      <c r="U347" s="607"/>
      <c r="V347" s="607" t="s">
        <v>765</v>
      </c>
      <c r="W347" s="607" t="s">
        <v>765</v>
      </c>
      <c r="X347" s="607" t="s">
        <v>765</v>
      </c>
      <c r="Y347" s="607" t="s">
        <v>765</v>
      </c>
      <c r="Z347" s="607" t="s">
        <v>765</v>
      </c>
      <c r="AA347" s="607" t="s">
        <v>765</v>
      </c>
      <c r="AB347" s="607" t="s">
        <v>765</v>
      </c>
      <c r="AC347" s="607" t="s">
        <v>765</v>
      </c>
      <c r="AD347" s="297">
        <f>SUM(AD348:AD350)</f>
        <v>244126610</v>
      </c>
      <c r="AE347" s="608">
        <f>SUM(AE348:AE350)</f>
        <v>244127</v>
      </c>
      <c r="AF347" s="608"/>
      <c r="AG347" s="608"/>
      <c r="AH347" s="608"/>
      <c r="AI347" s="608"/>
      <c r="AJ347" s="64" t="s">
        <v>389</v>
      </c>
    </row>
    <row r="348" spans="1:36" s="68" customFormat="1" ht="15" customHeight="1">
      <c r="A348" s="70"/>
      <c r="B348" s="613" t="s">
        <v>766</v>
      </c>
      <c r="C348" s="613"/>
      <c r="D348" s="613"/>
      <c r="E348" s="613"/>
      <c r="F348" s="613"/>
      <c r="G348" s="613"/>
      <c r="H348" s="614" t="s">
        <v>767</v>
      </c>
      <c r="I348" s="614" t="s">
        <v>751</v>
      </c>
      <c r="J348" s="614" t="s">
        <v>751</v>
      </c>
      <c r="K348" s="614" t="s">
        <v>751</v>
      </c>
      <c r="L348" s="614" t="s">
        <v>751</v>
      </c>
      <c r="M348" s="614" t="s">
        <v>751</v>
      </c>
      <c r="N348" s="614" t="s">
        <v>751</v>
      </c>
      <c r="O348" s="614" t="s">
        <v>751</v>
      </c>
      <c r="P348" s="614" t="s">
        <v>751</v>
      </c>
      <c r="Q348" s="614" t="s">
        <v>751</v>
      </c>
      <c r="R348" s="614"/>
      <c r="S348" s="614"/>
      <c r="T348" s="614"/>
      <c r="U348" s="614"/>
      <c r="V348" s="614" t="s">
        <v>751</v>
      </c>
      <c r="W348" s="614" t="s">
        <v>751</v>
      </c>
      <c r="X348" s="614" t="s">
        <v>751</v>
      </c>
      <c r="Y348" s="614" t="s">
        <v>751</v>
      </c>
      <c r="Z348" s="614" t="s">
        <v>751</v>
      </c>
      <c r="AA348" s="614" t="s">
        <v>751</v>
      </c>
      <c r="AB348" s="614" t="s">
        <v>751</v>
      </c>
      <c r="AC348" s="614" t="s">
        <v>751</v>
      </c>
      <c r="AD348" s="295">
        <f>SUMIF('pdc2018'!$G$8:$G$1110,'CE MINISTERIALE'!$B348,'pdc2018'!$Q$8:$Q$1110)</f>
        <v>201882730</v>
      </c>
      <c r="AE348" s="615">
        <f>ROUND(AD348/1000,0)</f>
        <v>201883</v>
      </c>
      <c r="AF348" s="615"/>
      <c r="AG348" s="615"/>
      <c r="AH348" s="615"/>
      <c r="AI348" s="615"/>
      <c r="AJ348" s="64" t="s">
        <v>389</v>
      </c>
    </row>
    <row r="349" spans="1:36" s="68" customFormat="1" ht="15" customHeight="1">
      <c r="A349" s="70"/>
      <c r="B349" s="613" t="s">
        <v>1804</v>
      </c>
      <c r="C349" s="613"/>
      <c r="D349" s="613"/>
      <c r="E349" s="613"/>
      <c r="F349" s="613"/>
      <c r="G349" s="613"/>
      <c r="H349" s="614" t="s">
        <v>1805</v>
      </c>
      <c r="I349" s="614" t="s">
        <v>751</v>
      </c>
      <c r="J349" s="614" t="s">
        <v>751</v>
      </c>
      <c r="K349" s="614" t="s">
        <v>751</v>
      </c>
      <c r="L349" s="614" t="s">
        <v>751</v>
      </c>
      <c r="M349" s="614" t="s">
        <v>751</v>
      </c>
      <c r="N349" s="614" t="s">
        <v>751</v>
      </c>
      <c r="O349" s="614" t="s">
        <v>751</v>
      </c>
      <c r="P349" s="614" t="s">
        <v>751</v>
      </c>
      <c r="Q349" s="614" t="s">
        <v>751</v>
      </c>
      <c r="R349" s="614"/>
      <c r="S349" s="614"/>
      <c r="T349" s="614"/>
      <c r="U349" s="614"/>
      <c r="V349" s="614" t="s">
        <v>751</v>
      </c>
      <c r="W349" s="614" t="s">
        <v>751</v>
      </c>
      <c r="X349" s="614" t="s">
        <v>751</v>
      </c>
      <c r="Y349" s="614" t="s">
        <v>751</v>
      </c>
      <c r="Z349" s="614" t="s">
        <v>751</v>
      </c>
      <c r="AA349" s="614" t="s">
        <v>751</v>
      </c>
      <c r="AB349" s="614" t="s">
        <v>751</v>
      </c>
      <c r="AC349" s="614" t="s">
        <v>751</v>
      </c>
      <c r="AD349" s="295">
        <f>SUMIF('pdc2018'!$G$8:$G$1110,'CE MINISTERIALE'!$B349,'pdc2018'!$Q$8:$Q$1110)</f>
        <v>42243880</v>
      </c>
      <c r="AE349" s="615">
        <f>ROUND(AD349/1000,0)</f>
        <v>42244</v>
      </c>
      <c r="AF349" s="615"/>
      <c r="AG349" s="615"/>
      <c r="AH349" s="615"/>
      <c r="AI349" s="615"/>
      <c r="AJ349" s="64" t="s">
        <v>389</v>
      </c>
    </row>
    <row r="350" spans="1:36" s="68" customFormat="1" ht="15" customHeight="1">
      <c r="A350" s="70"/>
      <c r="B350" s="613" t="s">
        <v>1806</v>
      </c>
      <c r="C350" s="613"/>
      <c r="D350" s="613"/>
      <c r="E350" s="613"/>
      <c r="F350" s="613"/>
      <c r="G350" s="613"/>
      <c r="H350" s="614" t="s">
        <v>1807</v>
      </c>
      <c r="I350" s="614" t="s">
        <v>751</v>
      </c>
      <c r="J350" s="614" t="s">
        <v>751</v>
      </c>
      <c r="K350" s="614" t="s">
        <v>751</v>
      </c>
      <c r="L350" s="614" t="s">
        <v>751</v>
      </c>
      <c r="M350" s="614" t="s">
        <v>751</v>
      </c>
      <c r="N350" s="614" t="s">
        <v>751</v>
      </c>
      <c r="O350" s="614" t="s">
        <v>751</v>
      </c>
      <c r="P350" s="614" t="s">
        <v>751</v>
      </c>
      <c r="Q350" s="614" t="s">
        <v>751</v>
      </c>
      <c r="R350" s="614"/>
      <c r="S350" s="614"/>
      <c r="T350" s="614"/>
      <c r="U350" s="614"/>
      <c r="V350" s="614" t="s">
        <v>751</v>
      </c>
      <c r="W350" s="614" t="s">
        <v>751</v>
      </c>
      <c r="X350" s="614" t="s">
        <v>751</v>
      </c>
      <c r="Y350" s="614" t="s">
        <v>751</v>
      </c>
      <c r="Z350" s="614" t="s">
        <v>751</v>
      </c>
      <c r="AA350" s="614" t="s">
        <v>751</v>
      </c>
      <c r="AB350" s="614" t="s">
        <v>751</v>
      </c>
      <c r="AC350" s="614" t="s">
        <v>751</v>
      </c>
      <c r="AD350" s="295">
        <f>SUMIF('pdc2018'!$G$8:$G$1110,'CE MINISTERIALE'!$B350,'pdc2018'!$Q$8:$Q$1110)</f>
        <v>0</v>
      </c>
      <c r="AE350" s="615">
        <f>ROUND(AD350/1000,0)</f>
        <v>0</v>
      </c>
      <c r="AF350" s="615"/>
      <c r="AG350" s="615"/>
      <c r="AH350" s="615"/>
      <c r="AI350" s="615"/>
      <c r="AJ350" s="64" t="s">
        <v>389</v>
      </c>
    </row>
    <row r="351" spans="1:36" s="68" customFormat="1" ht="15" customHeight="1">
      <c r="A351" s="64"/>
      <c r="B351" s="609" t="s">
        <v>1808</v>
      </c>
      <c r="C351" s="609"/>
      <c r="D351" s="609"/>
      <c r="E351" s="609"/>
      <c r="F351" s="609"/>
      <c r="G351" s="609"/>
      <c r="H351" s="610" t="s">
        <v>1809</v>
      </c>
      <c r="I351" s="610" t="s">
        <v>1809</v>
      </c>
      <c r="J351" s="610" t="s">
        <v>1809</v>
      </c>
      <c r="K351" s="610" t="s">
        <v>1809</v>
      </c>
      <c r="L351" s="610" t="s">
        <v>1809</v>
      </c>
      <c r="M351" s="610" t="s">
        <v>1809</v>
      </c>
      <c r="N351" s="610" t="s">
        <v>1809</v>
      </c>
      <c r="O351" s="610" t="s">
        <v>1809</v>
      </c>
      <c r="P351" s="610" t="s">
        <v>1809</v>
      </c>
      <c r="Q351" s="610" t="s">
        <v>1809</v>
      </c>
      <c r="R351" s="610"/>
      <c r="S351" s="610"/>
      <c r="T351" s="610"/>
      <c r="U351" s="610"/>
      <c r="V351" s="610" t="s">
        <v>1809</v>
      </c>
      <c r="W351" s="610" t="s">
        <v>1809</v>
      </c>
      <c r="X351" s="610" t="s">
        <v>1809</v>
      </c>
      <c r="Y351" s="610" t="s">
        <v>1809</v>
      </c>
      <c r="Z351" s="610" t="s">
        <v>1809</v>
      </c>
      <c r="AA351" s="610" t="s">
        <v>1809</v>
      </c>
      <c r="AB351" s="610" t="s">
        <v>1809</v>
      </c>
      <c r="AC351" s="610" t="s">
        <v>1809</v>
      </c>
      <c r="AD351" s="297">
        <f>AD352+AD356</f>
        <v>2795340</v>
      </c>
      <c r="AE351" s="611">
        <f>AE352+AE356</f>
        <v>2795</v>
      </c>
      <c r="AF351" s="611"/>
      <c r="AG351" s="611"/>
      <c r="AH351" s="611"/>
      <c r="AI351" s="611"/>
      <c r="AJ351" s="64" t="s">
        <v>389</v>
      </c>
    </row>
    <row r="352" spans="1:36" s="68" customFormat="1" ht="15" customHeight="1">
      <c r="A352" s="64"/>
      <c r="B352" s="606" t="s">
        <v>1810</v>
      </c>
      <c r="C352" s="606"/>
      <c r="D352" s="606"/>
      <c r="E352" s="606"/>
      <c r="F352" s="606"/>
      <c r="G352" s="606"/>
      <c r="H352" s="607" t="s">
        <v>751</v>
      </c>
      <c r="I352" s="607" t="s">
        <v>751</v>
      </c>
      <c r="J352" s="607" t="s">
        <v>751</v>
      </c>
      <c r="K352" s="607" t="s">
        <v>751</v>
      </c>
      <c r="L352" s="607" t="s">
        <v>751</v>
      </c>
      <c r="M352" s="607" t="s">
        <v>751</v>
      </c>
      <c r="N352" s="607" t="s">
        <v>751</v>
      </c>
      <c r="O352" s="607" t="s">
        <v>751</v>
      </c>
      <c r="P352" s="607" t="s">
        <v>751</v>
      </c>
      <c r="Q352" s="607" t="s">
        <v>751</v>
      </c>
      <c r="R352" s="607"/>
      <c r="S352" s="607"/>
      <c r="T352" s="607"/>
      <c r="U352" s="607"/>
      <c r="V352" s="607" t="s">
        <v>751</v>
      </c>
      <c r="W352" s="607" t="s">
        <v>751</v>
      </c>
      <c r="X352" s="607" t="s">
        <v>751</v>
      </c>
      <c r="Y352" s="607" t="s">
        <v>751</v>
      </c>
      <c r="Z352" s="607" t="s">
        <v>751</v>
      </c>
      <c r="AA352" s="607" t="s">
        <v>751</v>
      </c>
      <c r="AB352" s="607" t="s">
        <v>751</v>
      </c>
      <c r="AC352" s="607" t="s">
        <v>751</v>
      </c>
      <c r="AD352" s="297">
        <f>SUM(AD353:AD355)</f>
        <v>1435550</v>
      </c>
      <c r="AE352" s="608">
        <f>SUM(AE353:AE355)</f>
        <v>1436</v>
      </c>
      <c r="AF352" s="608"/>
      <c r="AG352" s="608"/>
      <c r="AH352" s="608"/>
      <c r="AI352" s="608"/>
      <c r="AJ352" s="64" t="s">
        <v>389</v>
      </c>
    </row>
    <row r="353" spans="1:36" s="68" customFormat="1" ht="15" customHeight="1">
      <c r="A353" s="70"/>
      <c r="B353" s="613" t="s">
        <v>1811</v>
      </c>
      <c r="C353" s="613"/>
      <c r="D353" s="613"/>
      <c r="E353" s="613"/>
      <c r="F353" s="613"/>
      <c r="G353" s="613"/>
      <c r="H353" s="614" t="s">
        <v>1812</v>
      </c>
      <c r="I353" s="614" t="s">
        <v>751</v>
      </c>
      <c r="J353" s="614" t="s">
        <v>751</v>
      </c>
      <c r="K353" s="614" t="s">
        <v>751</v>
      </c>
      <c r="L353" s="614" t="s">
        <v>751</v>
      </c>
      <c r="M353" s="614" t="s">
        <v>751</v>
      </c>
      <c r="N353" s="614" t="s">
        <v>751</v>
      </c>
      <c r="O353" s="614" t="s">
        <v>751</v>
      </c>
      <c r="P353" s="614" t="s">
        <v>751</v>
      </c>
      <c r="Q353" s="614" t="s">
        <v>751</v>
      </c>
      <c r="R353" s="614"/>
      <c r="S353" s="614"/>
      <c r="T353" s="614"/>
      <c r="U353" s="614"/>
      <c r="V353" s="614" t="s">
        <v>751</v>
      </c>
      <c r="W353" s="614" t="s">
        <v>751</v>
      </c>
      <c r="X353" s="614" t="s">
        <v>751</v>
      </c>
      <c r="Y353" s="614" t="s">
        <v>751</v>
      </c>
      <c r="Z353" s="614" t="s">
        <v>751</v>
      </c>
      <c r="AA353" s="614" t="s">
        <v>751</v>
      </c>
      <c r="AB353" s="614" t="s">
        <v>751</v>
      </c>
      <c r="AC353" s="614" t="s">
        <v>751</v>
      </c>
      <c r="AD353" s="295">
        <f>SUMIF('pdc2018'!$G$8:$G$1110,'CE MINISTERIALE'!$B353,'pdc2018'!$Q$8:$Q$1110)</f>
        <v>1286650</v>
      </c>
      <c r="AE353" s="615">
        <f>ROUND(AD353/1000,0)</f>
        <v>1287</v>
      </c>
      <c r="AF353" s="615"/>
      <c r="AG353" s="615"/>
      <c r="AH353" s="615"/>
      <c r="AI353" s="615"/>
      <c r="AJ353" s="64" t="s">
        <v>389</v>
      </c>
    </row>
    <row r="354" spans="1:36" s="68" customFormat="1" ht="15" customHeight="1">
      <c r="A354" s="70"/>
      <c r="B354" s="613" t="s">
        <v>1813</v>
      </c>
      <c r="C354" s="613"/>
      <c r="D354" s="613"/>
      <c r="E354" s="613"/>
      <c r="F354" s="613"/>
      <c r="G354" s="613"/>
      <c r="H354" s="614" t="s">
        <v>1814</v>
      </c>
      <c r="I354" s="614" t="s">
        <v>751</v>
      </c>
      <c r="J354" s="614" t="s">
        <v>751</v>
      </c>
      <c r="K354" s="614" t="s">
        <v>751</v>
      </c>
      <c r="L354" s="614" t="s">
        <v>751</v>
      </c>
      <c r="M354" s="614" t="s">
        <v>751</v>
      </c>
      <c r="N354" s="614" t="s">
        <v>751</v>
      </c>
      <c r="O354" s="614" t="s">
        <v>751</v>
      </c>
      <c r="P354" s="614" t="s">
        <v>751</v>
      </c>
      <c r="Q354" s="614" t="s">
        <v>751</v>
      </c>
      <c r="R354" s="614"/>
      <c r="S354" s="614"/>
      <c r="T354" s="614"/>
      <c r="U354" s="614"/>
      <c r="V354" s="614" t="s">
        <v>751</v>
      </c>
      <c r="W354" s="614" t="s">
        <v>751</v>
      </c>
      <c r="X354" s="614" t="s">
        <v>751</v>
      </c>
      <c r="Y354" s="614" t="s">
        <v>751</v>
      </c>
      <c r="Z354" s="614" t="s">
        <v>751</v>
      </c>
      <c r="AA354" s="614" t="s">
        <v>751</v>
      </c>
      <c r="AB354" s="614" t="s">
        <v>751</v>
      </c>
      <c r="AC354" s="614" t="s">
        <v>751</v>
      </c>
      <c r="AD354" s="295">
        <f>SUMIF('pdc2018'!$G$8:$G$1110,'CE MINISTERIALE'!$B354,'pdc2018'!$Q$8:$Q$1110)</f>
        <v>148900</v>
      </c>
      <c r="AE354" s="615">
        <f>ROUND(AD354/1000,0)</f>
        <v>149</v>
      </c>
      <c r="AF354" s="615"/>
      <c r="AG354" s="615"/>
      <c r="AH354" s="615"/>
      <c r="AI354" s="615"/>
      <c r="AJ354" s="64" t="s">
        <v>389</v>
      </c>
    </row>
    <row r="355" spans="1:36" s="68" customFormat="1" ht="15" customHeight="1">
      <c r="A355" s="70"/>
      <c r="B355" s="613" t="s">
        <v>1815</v>
      </c>
      <c r="C355" s="613"/>
      <c r="D355" s="613"/>
      <c r="E355" s="613"/>
      <c r="F355" s="613"/>
      <c r="G355" s="613"/>
      <c r="H355" s="614" t="s">
        <v>1816</v>
      </c>
      <c r="I355" s="614" t="s">
        <v>751</v>
      </c>
      <c r="J355" s="614" t="s">
        <v>751</v>
      </c>
      <c r="K355" s="614" t="s">
        <v>751</v>
      </c>
      <c r="L355" s="614" t="s">
        <v>751</v>
      </c>
      <c r="M355" s="614" t="s">
        <v>751</v>
      </c>
      <c r="N355" s="614" t="s">
        <v>751</v>
      </c>
      <c r="O355" s="614" t="s">
        <v>751</v>
      </c>
      <c r="P355" s="614" t="s">
        <v>751</v>
      </c>
      <c r="Q355" s="614" t="s">
        <v>751</v>
      </c>
      <c r="R355" s="614"/>
      <c r="S355" s="614"/>
      <c r="T355" s="614"/>
      <c r="U355" s="614"/>
      <c r="V355" s="614" t="s">
        <v>751</v>
      </c>
      <c r="W355" s="614" t="s">
        <v>751</v>
      </c>
      <c r="X355" s="614" t="s">
        <v>751</v>
      </c>
      <c r="Y355" s="614" t="s">
        <v>751</v>
      </c>
      <c r="Z355" s="614" t="s">
        <v>751</v>
      </c>
      <c r="AA355" s="614" t="s">
        <v>751</v>
      </c>
      <c r="AB355" s="614" t="s">
        <v>751</v>
      </c>
      <c r="AC355" s="614" t="s">
        <v>751</v>
      </c>
      <c r="AD355" s="295">
        <f>SUMIF('pdc2018'!$G$8:$G$1110,'CE MINISTERIALE'!$B355,'pdc2018'!$Q$8:$Q$1110)</f>
        <v>0</v>
      </c>
      <c r="AE355" s="615">
        <f>ROUND(AD355/1000,0)</f>
        <v>0</v>
      </c>
      <c r="AF355" s="615"/>
      <c r="AG355" s="615"/>
      <c r="AH355" s="615"/>
      <c r="AI355" s="615"/>
      <c r="AJ355" s="64" t="s">
        <v>389</v>
      </c>
    </row>
    <row r="356" spans="1:36" s="68" customFormat="1" ht="15" customHeight="1">
      <c r="A356" s="64"/>
      <c r="B356" s="606" t="s">
        <v>1817</v>
      </c>
      <c r="C356" s="606"/>
      <c r="D356" s="606"/>
      <c r="E356" s="606"/>
      <c r="F356" s="606"/>
      <c r="G356" s="606"/>
      <c r="H356" s="607" t="s">
        <v>1818</v>
      </c>
      <c r="I356" s="607" t="s">
        <v>1818</v>
      </c>
      <c r="J356" s="607" t="s">
        <v>1818</v>
      </c>
      <c r="K356" s="607" t="s">
        <v>1818</v>
      </c>
      <c r="L356" s="607" t="s">
        <v>1818</v>
      </c>
      <c r="M356" s="607" t="s">
        <v>1818</v>
      </c>
      <c r="N356" s="607" t="s">
        <v>1818</v>
      </c>
      <c r="O356" s="607" t="s">
        <v>1818</v>
      </c>
      <c r="P356" s="607" t="s">
        <v>1818</v>
      </c>
      <c r="Q356" s="607" t="s">
        <v>1818</v>
      </c>
      <c r="R356" s="607"/>
      <c r="S356" s="607"/>
      <c r="T356" s="607"/>
      <c r="U356" s="607"/>
      <c r="V356" s="607" t="s">
        <v>1818</v>
      </c>
      <c r="W356" s="607" t="s">
        <v>1818</v>
      </c>
      <c r="X356" s="607" t="s">
        <v>1818</v>
      </c>
      <c r="Y356" s="607" t="s">
        <v>1818</v>
      </c>
      <c r="Z356" s="607" t="s">
        <v>1818</v>
      </c>
      <c r="AA356" s="607" t="s">
        <v>1818</v>
      </c>
      <c r="AB356" s="607" t="s">
        <v>1818</v>
      </c>
      <c r="AC356" s="607" t="s">
        <v>1818</v>
      </c>
      <c r="AD356" s="297">
        <f>SUM(AD357:AD359)</f>
        <v>1359790</v>
      </c>
      <c r="AE356" s="608">
        <f>SUM(AE357:AE359)</f>
        <v>1359</v>
      </c>
      <c r="AF356" s="608"/>
      <c r="AG356" s="608"/>
      <c r="AH356" s="608"/>
      <c r="AI356" s="608"/>
      <c r="AJ356" s="64" t="s">
        <v>389</v>
      </c>
    </row>
    <row r="357" spans="1:36" s="68" customFormat="1" ht="15" customHeight="1">
      <c r="A357" s="70"/>
      <c r="B357" s="613" t="s">
        <v>1819</v>
      </c>
      <c r="C357" s="613"/>
      <c r="D357" s="613"/>
      <c r="E357" s="613"/>
      <c r="F357" s="613"/>
      <c r="G357" s="613"/>
      <c r="H357" s="614" t="s">
        <v>1820</v>
      </c>
      <c r="I357" s="614" t="s">
        <v>751</v>
      </c>
      <c r="J357" s="614" t="s">
        <v>751</v>
      </c>
      <c r="K357" s="614" t="s">
        <v>751</v>
      </c>
      <c r="L357" s="614" t="s">
        <v>751</v>
      </c>
      <c r="M357" s="614" t="s">
        <v>751</v>
      </c>
      <c r="N357" s="614" t="s">
        <v>751</v>
      </c>
      <c r="O357" s="614" t="s">
        <v>751</v>
      </c>
      <c r="P357" s="614" t="s">
        <v>751</v>
      </c>
      <c r="Q357" s="614" t="s">
        <v>751</v>
      </c>
      <c r="R357" s="614"/>
      <c r="S357" s="614"/>
      <c r="T357" s="614"/>
      <c r="U357" s="614"/>
      <c r="V357" s="614" t="s">
        <v>751</v>
      </c>
      <c r="W357" s="614" t="s">
        <v>751</v>
      </c>
      <c r="X357" s="614" t="s">
        <v>751</v>
      </c>
      <c r="Y357" s="614" t="s">
        <v>751</v>
      </c>
      <c r="Z357" s="614" t="s">
        <v>751</v>
      </c>
      <c r="AA357" s="614" t="s">
        <v>751</v>
      </c>
      <c r="AB357" s="614" t="s">
        <v>751</v>
      </c>
      <c r="AC357" s="614" t="s">
        <v>751</v>
      </c>
      <c r="AD357" s="295">
        <f>SUMIF('pdc2018'!$G$8:$G$1110,'CE MINISTERIALE'!$B357,'pdc2018'!$Q$8:$Q$1110)</f>
        <v>1224450</v>
      </c>
      <c r="AE357" s="615">
        <f>ROUND(AD357/1000,0)</f>
        <v>1224</v>
      </c>
      <c r="AF357" s="615"/>
      <c r="AG357" s="615"/>
      <c r="AH357" s="615"/>
      <c r="AI357" s="615"/>
      <c r="AJ357" s="64" t="s">
        <v>389</v>
      </c>
    </row>
    <row r="358" spans="1:36" s="68" customFormat="1" ht="15" customHeight="1">
      <c r="A358" s="70"/>
      <c r="B358" s="613" t="s">
        <v>1821</v>
      </c>
      <c r="C358" s="613"/>
      <c r="D358" s="613"/>
      <c r="E358" s="613"/>
      <c r="F358" s="613"/>
      <c r="G358" s="613"/>
      <c r="H358" s="614" t="s">
        <v>1822</v>
      </c>
      <c r="I358" s="614" t="s">
        <v>751</v>
      </c>
      <c r="J358" s="614" t="s">
        <v>751</v>
      </c>
      <c r="K358" s="614" t="s">
        <v>751</v>
      </c>
      <c r="L358" s="614" t="s">
        <v>751</v>
      </c>
      <c r="M358" s="614" t="s">
        <v>751</v>
      </c>
      <c r="N358" s="614" t="s">
        <v>751</v>
      </c>
      <c r="O358" s="614" t="s">
        <v>751</v>
      </c>
      <c r="P358" s="614" t="s">
        <v>751</v>
      </c>
      <c r="Q358" s="614" t="s">
        <v>751</v>
      </c>
      <c r="R358" s="614"/>
      <c r="S358" s="614"/>
      <c r="T358" s="614"/>
      <c r="U358" s="614"/>
      <c r="V358" s="614" t="s">
        <v>751</v>
      </c>
      <c r="W358" s="614" t="s">
        <v>751</v>
      </c>
      <c r="X358" s="614" t="s">
        <v>751</v>
      </c>
      <c r="Y358" s="614" t="s">
        <v>751</v>
      </c>
      <c r="Z358" s="614" t="s">
        <v>751</v>
      </c>
      <c r="AA358" s="614" t="s">
        <v>751</v>
      </c>
      <c r="AB358" s="614" t="s">
        <v>751</v>
      </c>
      <c r="AC358" s="614" t="s">
        <v>751</v>
      </c>
      <c r="AD358" s="295">
        <f>SUMIF('pdc2018'!$G$8:$G$1110,'CE MINISTERIALE'!$B358,'pdc2018'!$Q$8:$Q$1110)</f>
        <v>135340</v>
      </c>
      <c r="AE358" s="615">
        <f>ROUND(AD358/1000,0)</f>
        <v>135</v>
      </c>
      <c r="AF358" s="615"/>
      <c r="AG358" s="615"/>
      <c r="AH358" s="615"/>
      <c r="AI358" s="615"/>
      <c r="AJ358" s="64" t="s">
        <v>389</v>
      </c>
    </row>
    <row r="359" spans="1:36" s="68" customFormat="1" ht="15" customHeight="1">
      <c r="A359" s="70"/>
      <c r="B359" s="613" t="s">
        <v>1823</v>
      </c>
      <c r="C359" s="613"/>
      <c r="D359" s="613"/>
      <c r="E359" s="613"/>
      <c r="F359" s="613"/>
      <c r="G359" s="613"/>
      <c r="H359" s="614" t="s">
        <v>1824</v>
      </c>
      <c r="I359" s="614" t="s">
        <v>751</v>
      </c>
      <c r="J359" s="614" t="s">
        <v>751</v>
      </c>
      <c r="K359" s="614" t="s">
        <v>751</v>
      </c>
      <c r="L359" s="614" t="s">
        <v>751</v>
      </c>
      <c r="M359" s="614" t="s">
        <v>751</v>
      </c>
      <c r="N359" s="614" t="s">
        <v>751</v>
      </c>
      <c r="O359" s="614" t="s">
        <v>751</v>
      </c>
      <c r="P359" s="614" t="s">
        <v>751</v>
      </c>
      <c r="Q359" s="614" t="s">
        <v>751</v>
      </c>
      <c r="R359" s="614"/>
      <c r="S359" s="614"/>
      <c r="T359" s="614"/>
      <c r="U359" s="614"/>
      <c r="V359" s="614" t="s">
        <v>751</v>
      </c>
      <c r="W359" s="614" t="s">
        <v>751</v>
      </c>
      <c r="X359" s="614" t="s">
        <v>751</v>
      </c>
      <c r="Y359" s="614" t="s">
        <v>751</v>
      </c>
      <c r="Z359" s="614" t="s">
        <v>751</v>
      </c>
      <c r="AA359" s="614" t="s">
        <v>751</v>
      </c>
      <c r="AB359" s="614" t="s">
        <v>751</v>
      </c>
      <c r="AC359" s="614" t="s">
        <v>751</v>
      </c>
      <c r="AD359" s="295">
        <f>SUMIF('pdc2018'!$G$8:$G$1110,'CE MINISTERIALE'!$B359,'pdc2018'!$Q$8:$Q$1110)</f>
        <v>0</v>
      </c>
      <c r="AE359" s="615">
        <f>ROUND(AD359/1000,0)</f>
        <v>0</v>
      </c>
      <c r="AF359" s="615"/>
      <c r="AG359" s="615"/>
      <c r="AH359" s="615"/>
      <c r="AI359" s="615"/>
      <c r="AJ359" s="64" t="s">
        <v>389</v>
      </c>
    </row>
    <row r="360" spans="1:36" s="68" customFormat="1" ht="15" customHeight="1">
      <c r="A360" s="64"/>
      <c r="B360" s="609" t="s">
        <v>1825</v>
      </c>
      <c r="C360" s="609"/>
      <c r="D360" s="609"/>
      <c r="E360" s="609"/>
      <c r="F360" s="609"/>
      <c r="G360" s="609"/>
      <c r="H360" s="610" t="s">
        <v>1826</v>
      </c>
      <c r="I360" s="610" t="s">
        <v>1826</v>
      </c>
      <c r="J360" s="610" t="s">
        <v>1826</v>
      </c>
      <c r="K360" s="610" t="s">
        <v>1826</v>
      </c>
      <c r="L360" s="610" t="s">
        <v>1826</v>
      </c>
      <c r="M360" s="610" t="s">
        <v>1826</v>
      </c>
      <c r="N360" s="610" t="s">
        <v>1826</v>
      </c>
      <c r="O360" s="610" t="s">
        <v>1826</v>
      </c>
      <c r="P360" s="610" t="s">
        <v>1826</v>
      </c>
      <c r="Q360" s="610" t="s">
        <v>1826</v>
      </c>
      <c r="R360" s="610"/>
      <c r="S360" s="610"/>
      <c r="T360" s="610"/>
      <c r="U360" s="610"/>
      <c r="V360" s="610" t="s">
        <v>1826</v>
      </c>
      <c r="W360" s="610" t="s">
        <v>1826</v>
      </c>
      <c r="X360" s="610" t="s">
        <v>1826</v>
      </c>
      <c r="Y360" s="610" t="s">
        <v>1826</v>
      </c>
      <c r="Z360" s="610" t="s">
        <v>1826</v>
      </c>
      <c r="AA360" s="610" t="s">
        <v>1826</v>
      </c>
      <c r="AB360" s="610" t="s">
        <v>1826</v>
      </c>
      <c r="AC360" s="610" t="s">
        <v>1826</v>
      </c>
      <c r="AD360" s="297">
        <f>AD361+AD365</f>
        <v>84075300</v>
      </c>
      <c r="AE360" s="611">
        <f>AE361+AE365</f>
        <v>84075</v>
      </c>
      <c r="AF360" s="611"/>
      <c r="AG360" s="611"/>
      <c r="AH360" s="611"/>
      <c r="AI360" s="611"/>
      <c r="AJ360" s="64" t="s">
        <v>389</v>
      </c>
    </row>
    <row r="361" spans="1:36" s="68" customFormat="1" ht="15" customHeight="1">
      <c r="A361" s="64"/>
      <c r="B361" s="606" t="s">
        <v>1827</v>
      </c>
      <c r="C361" s="606"/>
      <c r="D361" s="606"/>
      <c r="E361" s="606"/>
      <c r="F361" s="606"/>
      <c r="G361" s="606"/>
      <c r="H361" s="607" t="s">
        <v>1828</v>
      </c>
      <c r="I361" s="607" t="s">
        <v>1828</v>
      </c>
      <c r="J361" s="607" t="s">
        <v>1828</v>
      </c>
      <c r="K361" s="607" t="s">
        <v>1828</v>
      </c>
      <c r="L361" s="607" t="s">
        <v>1828</v>
      </c>
      <c r="M361" s="607" t="s">
        <v>1828</v>
      </c>
      <c r="N361" s="607" t="s">
        <v>1828</v>
      </c>
      <c r="O361" s="607" t="s">
        <v>1828</v>
      </c>
      <c r="P361" s="607" t="s">
        <v>1828</v>
      </c>
      <c r="Q361" s="607" t="s">
        <v>1828</v>
      </c>
      <c r="R361" s="607"/>
      <c r="S361" s="607"/>
      <c r="T361" s="607"/>
      <c r="U361" s="607"/>
      <c r="V361" s="607" t="s">
        <v>1828</v>
      </c>
      <c r="W361" s="607" t="s">
        <v>1828</v>
      </c>
      <c r="X361" s="607" t="s">
        <v>1828</v>
      </c>
      <c r="Y361" s="607" t="s">
        <v>1828</v>
      </c>
      <c r="Z361" s="607" t="s">
        <v>1828</v>
      </c>
      <c r="AA361" s="607" t="s">
        <v>1828</v>
      </c>
      <c r="AB361" s="607" t="s">
        <v>1828</v>
      </c>
      <c r="AC361" s="607" t="s">
        <v>1828</v>
      </c>
      <c r="AD361" s="297">
        <f>SUM(AD362:AD364)</f>
        <v>968770</v>
      </c>
      <c r="AE361" s="608">
        <f>SUM(AE362:AE364)</f>
        <v>969</v>
      </c>
      <c r="AF361" s="608"/>
      <c r="AG361" s="608"/>
      <c r="AH361" s="608"/>
      <c r="AI361" s="608"/>
      <c r="AJ361" s="64" t="s">
        <v>389</v>
      </c>
    </row>
    <row r="362" spans="1:36" s="68" customFormat="1" ht="15" customHeight="1">
      <c r="A362" s="70"/>
      <c r="B362" s="613" t="s">
        <v>1829</v>
      </c>
      <c r="C362" s="613"/>
      <c r="D362" s="613"/>
      <c r="E362" s="613"/>
      <c r="F362" s="613"/>
      <c r="G362" s="613"/>
      <c r="H362" s="614" t="s">
        <v>1830</v>
      </c>
      <c r="I362" s="614" t="s">
        <v>751</v>
      </c>
      <c r="J362" s="614" t="s">
        <v>751</v>
      </c>
      <c r="K362" s="614" t="s">
        <v>751</v>
      </c>
      <c r="L362" s="614" t="s">
        <v>751</v>
      </c>
      <c r="M362" s="614" t="s">
        <v>751</v>
      </c>
      <c r="N362" s="614" t="s">
        <v>751</v>
      </c>
      <c r="O362" s="614" t="s">
        <v>751</v>
      </c>
      <c r="P362" s="614" t="s">
        <v>751</v>
      </c>
      <c r="Q362" s="614" t="s">
        <v>751</v>
      </c>
      <c r="R362" s="614"/>
      <c r="S362" s="614"/>
      <c r="T362" s="614"/>
      <c r="U362" s="614"/>
      <c r="V362" s="614" t="s">
        <v>751</v>
      </c>
      <c r="W362" s="614" t="s">
        <v>751</v>
      </c>
      <c r="X362" s="614" t="s">
        <v>751</v>
      </c>
      <c r="Y362" s="614" t="s">
        <v>751</v>
      </c>
      <c r="Z362" s="614" t="s">
        <v>751</v>
      </c>
      <c r="AA362" s="614" t="s">
        <v>751</v>
      </c>
      <c r="AB362" s="614" t="s">
        <v>751</v>
      </c>
      <c r="AC362" s="614" t="s">
        <v>751</v>
      </c>
      <c r="AD362" s="295">
        <f>SUMIF('pdc2018'!$G$8:$G$1110,'CE MINISTERIALE'!$B362,'pdc2018'!$Q$8:$Q$1110)</f>
        <v>962770</v>
      </c>
      <c r="AE362" s="615">
        <f>ROUND(AD362/1000,0)</f>
        <v>963</v>
      </c>
      <c r="AF362" s="615"/>
      <c r="AG362" s="615"/>
      <c r="AH362" s="615"/>
      <c r="AI362" s="615"/>
      <c r="AJ362" s="64" t="s">
        <v>389</v>
      </c>
    </row>
    <row r="363" spans="1:36" s="68" customFormat="1" ht="15" customHeight="1">
      <c r="A363" s="70"/>
      <c r="B363" s="613" t="s">
        <v>1831</v>
      </c>
      <c r="C363" s="613"/>
      <c r="D363" s="613"/>
      <c r="E363" s="613"/>
      <c r="F363" s="613"/>
      <c r="G363" s="613"/>
      <c r="H363" s="614" t="s">
        <v>1832</v>
      </c>
      <c r="I363" s="614" t="s">
        <v>751</v>
      </c>
      <c r="J363" s="614" t="s">
        <v>751</v>
      </c>
      <c r="K363" s="614" t="s">
        <v>751</v>
      </c>
      <c r="L363" s="614" t="s">
        <v>751</v>
      </c>
      <c r="M363" s="614" t="s">
        <v>751</v>
      </c>
      <c r="N363" s="614" t="s">
        <v>751</v>
      </c>
      <c r="O363" s="614" t="s">
        <v>751</v>
      </c>
      <c r="P363" s="614" t="s">
        <v>751</v>
      </c>
      <c r="Q363" s="614" t="s">
        <v>751</v>
      </c>
      <c r="R363" s="614"/>
      <c r="S363" s="614"/>
      <c r="T363" s="614"/>
      <c r="U363" s="614"/>
      <c r="V363" s="614" t="s">
        <v>751</v>
      </c>
      <c r="W363" s="614" t="s">
        <v>751</v>
      </c>
      <c r="X363" s="614" t="s">
        <v>751</v>
      </c>
      <c r="Y363" s="614" t="s">
        <v>751</v>
      </c>
      <c r="Z363" s="614" t="s">
        <v>751</v>
      </c>
      <c r="AA363" s="614" t="s">
        <v>751</v>
      </c>
      <c r="AB363" s="614" t="s">
        <v>751</v>
      </c>
      <c r="AC363" s="614" t="s">
        <v>751</v>
      </c>
      <c r="AD363" s="295">
        <f>SUMIF('pdc2018'!$G$8:$G$1110,'CE MINISTERIALE'!$B363,'pdc2018'!$Q$8:$Q$1110)</f>
        <v>6000</v>
      </c>
      <c r="AE363" s="615">
        <f>ROUND(AD363/1000,0)</f>
        <v>6</v>
      </c>
      <c r="AF363" s="615"/>
      <c r="AG363" s="615"/>
      <c r="AH363" s="615"/>
      <c r="AI363" s="615"/>
      <c r="AJ363" s="64" t="s">
        <v>389</v>
      </c>
    </row>
    <row r="364" spans="1:36" s="68" customFormat="1" ht="15" customHeight="1">
      <c r="A364" s="70"/>
      <c r="B364" s="613" t="s">
        <v>1833</v>
      </c>
      <c r="C364" s="613"/>
      <c r="D364" s="613"/>
      <c r="E364" s="613"/>
      <c r="F364" s="613"/>
      <c r="G364" s="613"/>
      <c r="H364" s="614" t="s">
        <v>429</v>
      </c>
      <c r="I364" s="614" t="s">
        <v>751</v>
      </c>
      <c r="J364" s="614" t="s">
        <v>751</v>
      </c>
      <c r="K364" s="614" t="s">
        <v>751</v>
      </c>
      <c r="L364" s="614" t="s">
        <v>751</v>
      </c>
      <c r="M364" s="614" t="s">
        <v>751</v>
      </c>
      <c r="N364" s="614" t="s">
        <v>751</v>
      </c>
      <c r="O364" s="614" t="s">
        <v>751</v>
      </c>
      <c r="P364" s="614" t="s">
        <v>751</v>
      </c>
      <c r="Q364" s="614" t="s">
        <v>751</v>
      </c>
      <c r="R364" s="614"/>
      <c r="S364" s="614"/>
      <c r="T364" s="614"/>
      <c r="U364" s="614"/>
      <c r="V364" s="614" t="s">
        <v>751</v>
      </c>
      <c r="W364" s="614" t="s">
        <v>751</v>
      </c>
      <c r="X364" s="614" t="s">
        <v>751</v>
      </c>
      <c r="Y364" s="614" t="s">
        <v>751</v>
      </c>
      <c r="Z364" s="614" t="s">
        <v>751</v>
      </c>
      <c r="AA364" s="614" t="s">
        <v>751</v>
      </c>
      <c r="AB364" s="614" t="s">
        <v>751</v>
      </c>
      <c r="AC364" s="614" t="s">
        <v>751</v>
      </c>
      <c r="AD364" s="295">
        <f>SUMIF('pdc2018'!$G$8:$G$1110,'CE MINISTERIALE'!$B364,'pdc2018'!$Q$8:$Q$1110)</f>
        <v>0</v>
      </c>
      <c r="AE364" s="615">
        <f>ROUND(AD364/1000,0)</f>
        <v>0</v>
      </c>
      <c r="AF364" s="615"/>
      <c r="AG364" s="615"/>
      <c r="AH364" s="615"/>
      <c r="AI364" s="615"/>
      <c r="AJ364" s="64" t="s">
        <v>389</v>
      </c>
    </row>
    <row r="365" spans="1:36" s="68" customFormat="1" ht="15" customHeight="1">
      <c r="A365" s="64"/>
      <c r="B365" s="606" t="s">
        <v>430</v>
      </c>
      <c r="C365" s="606"/>
      <c r="D365" s="606"/>
      <c r="E365" s="606"/>
      <c r="F365" s="606"/>
      <c r="G365" s="606"/>
      <c r="H365" s="607" t="s">
        <v>1450</v>
      </c>
      <c r="I365" s="607" t="s">
        <v>1450</v>
      </c>
      <c r="J365" s="607" t="s">
        <v>1450</v>
      </c>
      <c r="K365" s="607" t="s">
        <v>1450</v>
      </c>
      <c r="L365" s="607" t="s">
        <v>1450</v>
      </c>
      <c r="M365" s="607" t="s">
        <v>1450</v>
      </c>
      <c r="N365" s="607" t="s">
        <v>1450</v>
      </c>
      <c r="O365" s="607" t="s">
        <v>1450</v>
      </c>
      <c r="P365" s="607" t="s">
        <v>1450</v>
      </c>
      <c r="Q365" s="607" t="s">
        <v>1450</v>
      </c>
      <c r="R365" s="607"/>
      <c r="S365" s="607"/>
      <c r="T365" s="607"/>
      <c r="U365" s="607"/>
      <c r="V365" s="607" t="s">
        <v>1450</v>
      </c>
      <c r="W365" s="607" t="s">
        <v>1450</v>
      </c>
      <c r="X365" s="607" t="s">
        <v>1450</v>
      </c>
      <c r="Y365" s="607" t="s">
        <v>1450</v>
      </c>
      <c r="Z365" s="607" t="s">
        <v>1450</v>
      </c>
      <c r="AA365" s="607" t="s">
        <v>1450</v>
      </c>
      <c r="AB365" s="607" t="s">
        <v>1450</v>
      </c>
      <c r="AC365" s="607" t="s">
        <v>1450</v>
      </c>
      <c r="AD365" s="297">
        <f>SUM(AD366:AD368)</f>
        <v>83106530</v>
      </c>
      <c r="AE365" s="608">
        <f>SUM(AE366:AE368)</f>
        <v>83106</v>
      </c>
      <c r="AF365" s="608"/>
      <c r="AG365" s="608"/>
      <c r="AH365" s="608"/>
      <c r="AI365" s="608"/>
      <c r="AJ365" s="64" t="s">
        <v>389</v>
      </c>
    </row>
    <row r="366" spans="1:36" s="68" customFormat="1" ht="15" customHeight="1">
      <c r="A366" s="70"/>
      <c r="B366" s="613" t="s">
        <v>1451</v>
      </c>
      <c r="C366" s="613"/>
      <c r="D366" s="613"/>
      <c r="E366" s="613"/>
      <c r="F366" s="613"/>
      <c r="G366" s="613"/>
      <c r="H366" s="614" t="s">
        <v>1452</v>
      </c>
      <c r="I366" s="614" t="s">
        <v>751</v>
      </c>
      <c r="J366" s="614" t="s">
        <v>751</v>
      </c>
      <c r="K366" s="614" t="s">
        <v>751</v>
      </c>
      <c r="L366" s="614" t="s">
        <v>751</v>
      </c>
      <c r="M366" s="614" t="s">
        <v>751</v>
      </c>
      <c r="N366" s="614" t="s">
        <v>751</v>
      </c>
      <c r="O366" s="614" t="s">
        <v>751</v>
      </c>
      <c r="P366" s="614" t="s">
        <v>751</v>
      </c>
      <c r="Q366" s="614" t="s">
        <v>751</v>
      </c>
      <c r="R366" s="614"/>
      <c r="S366" s="614"/>
      <c r="T366" s="614"/>
      <c r="U366" s="614"/>
      <c r="V366" s="614" t="s">
        <v>751</v>
      </c>
      <c r="W366" s="614" t="s">
        <v>751</v>
      </c>
      <c r="X366" s="614" t="s">
        <v>751</v>
      </c>
      <c r="Y366" s="614" t="s">
        <v>751</v>
      </c>
      <c r="Z366" s="614" t="s">
        <v>751</v>
      </c>
      <c r="AA366" s="614" t="s">
        <v>751</v>
      </c>
      <c r="AB366" s="614" t="s">
        <v>751</v>
      </c>
      <c r="AC366" s="614" t="s">
        <v>751</v>
      </c>
      <c r="AD366" s="295">
        <f>SUMIF('pdc2018'!$G$8:$G$1110,'CE MINISTERIALE'!$B366,'pdc2018'!$Q$8:$Q$1110)</f>
        <v>77687210</v>
      </c>
      <c r="AE366" s="615">
        <f>ROUND(AD366/1000,0)</f>
        <v>77687</v>
      </c>
      <c r="AF366" s="615"/>
      <c r="AG366" s="615"/>
      <c r="AH366" s="615"/>
      <c r="AI366" s="615"/>
      <c r="AJ366" s="64" t="s">
        <v>389</v>
      </c>
    </row>
    <row r="367" spans="1:36" s="68" customFormat="1" ht="15" customHeight="1">
      <c r="A367" s="70"/>
      <c r="B367" s="613" t="s">
        <v>1453</v>
      </c>
      <c r="C367" s="613"/>
      <c r="D367" s="613"/>
      <c r="E367" s="613"/>
      <c r="F367" s="613"/>
      <c r="G367" s="613"/>
      <c r="H367" s="614" t="s">
        <v>1454</v>
      </c>
      <c r="I367" s="614" t="s">
        <v>751</v>
      </c>
      <c r="J367" s="614" t="s">
        <v>751</v>
      </c>
      <c r="K367" s="614" t="s">
        <v>751</v>
      </c>
      <c r="L367" s="614" t="s">
        <v>751</v>
      </c>
      <c r="M367" s="614" t="s">
        <v>751</v>
      </c>
      <c r="N367" s="614" t="s">
        <v>751</v>
      </c>
      <c r="O367" s="614" t="s">
        <v>751</v>
      </c>
      <c r="P367" s="614" t="s">
        <v>751</v>
      </c>
      <c r="Q367" s="614" t="s">
        <v>751</v>
      </c>
      <c r="R367" s="614"/>
      <c r="S367" s="614"/>
      <c r="T367" s="614"/>
      <c r="U367" s="614"/>
      <c r="V367" s="614" t="s">
        <v>751</v>
      </c>
      <c r="W367" s="614" t="s">
        <v>751</v>
      </c>
      <c r="X367" s="614" t="s">
        <v>751</v>
      </c>
      <c r="Y367" s="614" t="s">
        <v>751</v>
      </c>
      <c r="Z367" s="614" t="s">
        <v>751</v>
      </c>
      <c r="AA367" s="614" t="s">
        <v>751</v>
      </c>
      <c r="AB367" s="614" t="s">
        <v>751</v>
      </c>
      <c r="AC367" s="614" t="s">
        <v>751</v>
      </c>
      <c r="AD367" s="295">
        <f>SUMIF('pdc2018'!$G$8:$G$1110,'CE MINISTERIALE'!$B367,'pdc2018'!$Q$8:$Q$1110)</f>
        <v>5419320</v>
      </c>
      <c r="AE367" s="615">
        <f>ROUND(AD367/1000,0)</f>
        <v>5419</v>
      </c>
      <c r="AF367" s="615"/>
      <c r="AG367" s="615"/>
      <c r="AH367" s="615"/>
      <c r="AI367" s="615"/>
      <c r="AJ367" s="64" t="s">
        <v>389</v>
      </c>
    </row>
    <row r="368" spans="1:36" s="68" customFormat="1" ht="15" customHeight="1">
      <c r="A368" s="70"/>
      <c r="B368" s="613" t="s">
        <v>1455</v>
      </c>
      <c r="C368" s="613"/>
      <c r="D368" s="613"/>
      <c r="E368" s="613"/>
      <c r="F368" s="613"/>
      <c r="G368" s="613"/>
      <c r="H368" s="614" t="s">
        <v>1456</v>
      </c>
      <c r="I368" s="614" t="s">
        <v>751</v>
      </c>
      <c r="J368" s="614" t="s">
        <v>751</v>
      </c>
      <c r="K368" s="614" t="s">
        <v>751</v>
      </c>
      <c r="L368" s="614" t="s">
        <v>751</v>
      </c>
      <c r="M368" s="614" t="s">
        <v>751</v>
      </c>
      <c r="N368" s="614" t="s">
        <v>751</v>
      </c>
      <c r="O368" s="614" t="s">
        <v>751</v>
      </c>
      <c r="P368" s="614" t="s">
        <v>751</v>
      </c>
      <c r="Q368" s="614" t="s">
        <v>751</v>
      </c>
      <c r="R368" s="614"/>
      <c r="S368" s="614"/>
      <c r="T368" s="614"/>
      <c r="U368" s="614"/>
      <c r="V368" s="614" t="s">
        <v>751</v>
      </c>
      <c r="W368" s="614" t="s">
        <v>751</v>
      </c>
      <c r="X368" s="614" t="s">
        <v>751</v>
      </c>
      <c r="Y368" s="614" t="s">
        <v>751</v>
      </c>
      <c r="Z368" s="614" t="s">
        <v>751</v>
      </c>
      <c r="AA368" s="614" t="s">
        <v>751</v>
      </c>
      <c r="AB368" s="614" t="s">
        <v>751</v>
      </c>
      <c r="AC368" s="614" t="s">
        <v>751</v>
      </c>
      <c r="AD368" s="295">
        <f>SUMIF('pdc2018'!$G$8:$G$1110,'CE MINISTERIALE'!$B368,'pdc2018'!$Q$8:$Q$1110)</f>
        <v>0</v>
      </c>
      <c r="AE368" s="615">
        <f>ROUND(AD368/1000,0)</f>
        <v>0</v>
      </c>
      <c r="AF368" s="615"/>
      <c r="AG368" s="615"/>
      <c r="AH368" s="615"/>
      <c r="AI368" s="615"/>
      <c r="AJ368" s="64" t="s">
        <v>389</v>
      </c>
    </row>
    <row r="369" spans="1:36" s="68" customFormat="1" ht="15" customHeight="1">
      <c r="A369" s="64"/>
      <c r="B369" s="609" t="s">
        <v>1457</v>
      </c>
      <c r="C369" s="609"/>
      <c r="D369" s="609"/>
      <c r="E369" s="609"/>
      <c r="F369" s="609"/>
      <c r="G369" s="609"/>
      <c r="H369" s="610" t="s">
        <v>1458</v>
      </c>
      <c r="I369" s="610" t="s">
        <v>1458</v>
      </c>
      <c r="J369" s="610" t="s">
        <v>1458</v>
      </c>
      <c r="K369" s="610" t="s">
        <v>1458</v>
      </c>
      <c r="L369" s="610" t="s">
        <v>1458</v>
      </c>
      <c r="M369" s="610" t="s">
        <v>1458</v>
      </c>
      <c r="N369" s="610" t="s">
        <v>1458</v>
      </c>
      <c r="O369" s="610" t="s">
        <v>1458</v>
      </c>
      <c r="P369" s="610" t="s">
        <v>1458</v>
      </c>
      <c r="Q369" s="610" t="s">
        <v>1458</v>
      </c>
      <c r="R369" s="610"/>
      <c r="S369" s="610"/>
      <c r="T369" s="610"/>
      <c r="U369" s="610"/>
      <c r="V369" s="610" t="s">
        <v>1458</v>
      </c>
      <c r="W369" s="610" t="s">
        <v>1458</v>
      </c>
      <c r="X369" s="610" t="s">
        <v>1458</v>
      </c>
      <c r="Y369" s="610" t="s">
        <v>1458</v>
      </c>
      <c r="Z369" s="610" t="s">
        <v>1458</v>
      </c>
      <c r="AA369" s="610" t="s">
        <v>1458</v>
      </c>
      <c r="AB369" s="610" t="s">
        <v>1458</v>
      </c>
      <c r="AC369" s="610" t="s">
        <v>1458</v>
      </c>
      <c r="AD369" s="297">
        <f>AD370+AD374</f>
        <v>52591080</v>
      </c>
      <c r="AE369" s="611">
        <f>AE370+AE374</f>
        <v>52591</v>
      </c>
      <c r="AF369" s="611"/>
      <c r="AG369" s="611"/>
      <c r="AH369" s="611"/>
      <c r="AI369" s="611"/>
      <c r="AJ369" s="64" t="s">
        <v>389</v>
      </c>
    </row>
    <row r="370" spans="1:36" s="68" customFormat="1" ht="15" customHeight="1">
      <c r="A370" s="64"/>
      <c r="B370" s="606" t="s">
        <v>1459</v>
      </c>
      <c r="C370" s="606"/>
      <c r="D370" s="606"/>
      <c r="E370" s="606"/>
      <c r="F370" s="606"/>
      <c r="G370" s="606"/>
      <c r="H370" s="607" t="s">
        <v>1460</v>
      </c>
      <c r="I370" s="607" t="s">
        <v>1460</v>
      </c>
      <c r="J370" s="607" t="s">
        <v>1460</v>
      </c>
      <c r="K370" s="607" t="s">
        <v>1460</v>
      </c>
      <c r="L370" s="607" t="s">
        <v>1460</v>
      </c>
      <c r="M370" s="607" t="s">
        <v>1460</v>
      </c>
      <c r="N370" s="607" t="s">
        <v>1460</v>
      </c>
      <c r="O370" s="607" t="s">
        <v>1460</v>
      </c>
      <c r="P370" s="607" t="s">
        <v>1460</v>
      </c>
      <c r="Q370" s="607" t="s">
        <v>1460</v>
      </c>
      <c r="R370" s="607"/>
      <c r="S370" s="607"/>
      <c r="T370" s="607"/>
      <c r="U370" s="607"/>
      <c r="V370" s="607" t="s">
        <v>1460</v>
      </c>
      <c r="W370" s="607" t="s">
        <v>1460</v>
      </c>
      <c r="X370" s="607" t="s">
        <v>1460</v>
      </c>
      <c r="Y370" s="607" t="s">
        <v>1460</v>
      </c>
      <c r="Z370" s="607" t="s">
        <v>1460</v>
      </c>
      <c r="AA370" s="607" t="s">
        <v>1460</v>
      </c>
      <c r="AB370" s="607" t="s">
        <v>1460</v>
      </c>
      <c r="AC370" s="607" t="s">
        <v>1460</v>
      </c>
      <c r="AD370" s="297">
        <f>SUM(AD371:AD373)</f>
        <v>6774000</v>
      </c>
      <c r="AE370" s="608">
        <f>SUM(AE371:AE373)</f>
        <v>6774</v>
      </c>
      <c r="AF370" s="608"/>
      <c r="AG370" s="608"/>
      <c r="AH370" s="608"/>
      <c r="AI370" s="608"/>
      <c r="AJ370" s="64" t="s">
        <v>389</v>
      </c>
    </row>
    <row r="371" spans="1:36" s="68" customFormat="1" ht="15" customHeight="1">
      <c r="A371" s="70"/>
      <c r="B371" s="613" t="s">
        <v>1461</v>
      </c>
      <c r="C371" s="613"/>
      <c r="D371" s="613"/>
      <c r="E371" s="613"/>
      <c r="F371" s="613"/>
      <c r="G371" s="613"/>
      <c r="H371" s="614" t="s">
        <v>1462</v>
      </c>
      <c r="I371" s="614" t="s">
        <v>751</v>
      </c>
      <c r="J371" s="614" t="s">
        <v>751</v>
      </c>
      <c r="K371" s="614" t="s">
        <v>751</v>
      </c>
      <c r="L371" s="614" t="s">
        <v>751</v>
      </c>
      <c r="M371" s="614" t="s">
        <v>751</v>
      </c>
      <c r="N371" s="614" t="s">
        <v>751</v>
      </c>
      <c r="O371" s="614" t="s">
        <v>751</v>
      </c>
      <c r="P371" s="614" t="s">
        <v>751</v>
      </c>
      <c r="Q371" s="614" t="s">
        <v>751</v>
      </c>
      <c r="R371" s="614"/>
      <c r="S371" s="614"/>
      <c r="T371" s="614"/>
      <c r="U371" s="614"/>
      <c r="V371" s="614" t="s">
        <v>751</v>
      </c>
      <c r="W371" s="614" t="s">
        <v>751</v>
      </c>
      <c r="X371" s="614" t="s">
        <v>751</v>
      </c>
      <c r="Y371" s="614" t="s">
        <v>751</v>
      </c>
      <c r="Z371" s="614" t="s">
        <v>751</v>
      </c>
      <c r="AA371" s="614" t="s">
        <v>751</v>
      </c>
      <c r="AB371" s="614" t="s">
        <v>751</v>
      </c>
      <c r="AC371" s="614" t="s">
        <v>751</v>
      </c>
      <c r="AD371" s="295">
        <f>SUMIF('pdc2018'!$G$8:$G$1110,'CE MINISTERIALE'!$B371,'pdc2018'!$Q$8:$Q$1110)</f>
        <v>6638940</v>
      </c>
      <c r="AE371" s="615">
        <f>ROUND(AD371/1000,0)</f>
        <v>6639</v>
      </c>
      <c r="AF371" s="615"/>
      <c r="AG371" s="615"/>
      <c r="AH371" s="615"/>
      <c r="AI371" s="615"/>
      <c r="AJ371" s="64" t="s">
        <v>389</v>
      </c>
    </row>
    <row r="372" spans="1:36" s="68" customFormat="1" ht="15" customHeight="1">
      <c r="A372" s="70"/>
      <c r="B372" s="613" t="s">
        <v>1463</v>
      </c>
      <c r="C372" s="613"/>
      <c r="D372" s="613"/>
      <c r="E372" s="613"/>
      <c r="F372" s="613"/>
      <c r="G372" s="613"/>
      <c r="H372" s="614" t="s">
        <v>1464</v>
      </c>
      <c r="I372" s="614" t="s">
        <v>751</v>
      </c>
      <c r="J372" s="614" t="s">
        <v>751</v>
      </c>
      <c r="K372" s="614" t="s">
        <v>751</v>
      </c>
      <c r="L372" s="614" t="s">
        <v>751</v>
      </c>
      <c r="M372" s="614" t="s">
        <v>751</v>
      </c>
      <c r="N372" s="614" t="s">
        <v>751</v>
      </c>
      <c r="O372" s="614" t="s">
        <v>751</v>
      </c>
      <c r="P372" s="614" t="s">
        <v>751</v>
      </c>
      <c r="Q372" s="614" t="s">
        <v>751</v>
      </c>
      <c r="R372" s="614"/>
      <c r="S372" s="614"/>
      <c r="T372" s="614"/>
      <c r="U372" s="614"/>
      <c r="V372" s="614" t="s">
        <v>751</v>
      </c>
      <c r="W372" s="614" t="s">
        <v>751</v>
      </c>
      <c r="X372" s="614" t="s">
        <v>751</v>
      </c>
      <c r="Y372" s="614" t="s">
        <v>751</v>
      </c>
      <c r="Z372" s="614" t="s">
        <v>751</v>
      </c>
      <c r="AA372" s="614" t="s">
        <v>751</v>
      </c>
      <c r="AB372" s="614" t="s">
        <v>751</v>
      </c>
      <c r="AC372" s="614" t="s">
        <v>751</v>
      </c>
      <c r="AD372" s="295">
        <f>SUMIF('pdc2018'!$G$8:$G$1110,'CE MINISTERIALE'!$B372,'pdc2018'!$Q$8:$Q$1110)</f>
        <v>135060</v>
      </c>
      <c r="AE372" s="615">
        <f>ROUND(AD372/1000,0)</f>
        <v>135</v>
      </c>
      <c r="AF372" s="615"/>
      <c r="AG372" s="615"/>
      <c r="AH372" s="615"/>
      <c r="AI372" s="615"/>
      <c r="AJ372" s="64" t="s">
        <v>389</v>
      </c>
    </row>
    <row r="373" spans="1:36" s="68" customFormat="1" ht="15" customHeight="1">
      <c r="A373" s="70"/>
      <c r="B373" s="613" t="s">
        <v>1465</v>
      </c>
      <c r="C373" s="613"/>
      <c r="D373" s="613"/>
      <c r="E373" s="613"/>
      <c r="F373" s="613"/>
      <c r="G373" s="613"/>
      <c r="H373" s="614" t="s">
        <v>1466</v>
      </c>
      <c r="I373" s="614" t="s">
        <v>751</v>
      </c>
      <c r="J373" s="614" t="s">
        <v>751</v>
      </c>
      <c r="K373" s="614" t="s">
        <v>751</v>
      </c>
      <c r="L373" s="614" t="s">
        <v>751</v>
      </c>
      <c r="M373" s="614" t="s">
        <v>751</v>
      </c>
      <c r="N373" s="614" t="s">
        <v>751</v>
      </c>
      <c r="O373" s="614" t="s">
        <v>751</v>
      </c>
      <c r="P373" s="614" t="s">
        <v>751</v>
      </c>
      <c r="Q373" s="614" t="s">
        <v>751</v>
      </c>
      <c r="R373" s="614"/>
      <c r="S373" s="614"/>
      <c r="T373" s="614"/>
      <c r="U373" s="614"/>
      <c r="V373" s="614" t="s">
        <v>751</v>
      </c>
      <c r="W373" s="614" t="s">
        <v>751</v>
      </c>
      <c r="X373" s="614" t="s">
        <v>751</v>
      </c>
      <c r="Y373" s="614" t="s">
        <v>751</v>
      </c>
      <c r="Z373" s="614" t="s">
        <v>751</v>
      </c>
      <c r="AA373" s="614" t="s">
        <v>751</v>
      </c>
      <c r="AB373" s="614" t="s">
        <v>751</v>
      </c>
      <c r="AC373" s="614" t="s">
        <v>751</v>
      </c>
      <c r="AD373" s="295">
        <f>SUMIF('pdc2018'!$G$8:$G$1110,'CE MINISTERIALE'!$B373,'pdc2018'!$Q$8:$Q$1110)</f>
        <v>0</v>
      </c>
      <c r="AE373" s="615">
        <f>ROUND(AD373/1000,0)</f>
        <v>0</v>
      </c>
      <c r="AF373" s="615"/>
      <c r="AG373" s="615"/>
      <c r="AH373" s="615"/>
      <c r="AI373" s="615"/>
      <c r="AJ373" s="64" t="s">
        <v>389</v>
      </c>
    </row>
    <row r="374" spans="1:36" s="68" customFormat="1" ht="15" customHeight="1">
      <c r="A374" s="64"/>
      <c r="B374" s="606" t="s">
        <v>1467</v>
      </c>
      <c r="C374" s="606"/>
      <c r="D374" s="606"/>
      <c r="E374" s="606"/>
      <c r="F374" s="606"/>
      <c r="G374" s="606"/>
      <c r="H374" s="607" t="s">
        <v>1468</v>
      </c>
      <c r="I374" s="607" t="s">
        <v>1468</v>
      </c>
      <c r="J374" s="607" t="s">
        <v>1468</v>
      </c>
      <c r="K374" s="607" t="s">
        <v>1468</v>
      </c>
      <c r="L374" s="607" t="s">
        <v>1468</v>
      </c>
      <c r="M374" s="607" t="s">
        <v>1468</v>
      </c>
      <c r="N374" s="607" t="s">
        <v>1468</v>
      </c>
      <c r="O374" s="607" t="s">
        <v>1468</v>
      </c>
      <c r="P374" s="607" t="s">
        <v>1468</v>
      </c>
      <c r="Q374" s="607" t="s">
        <v>1468</v>
      </c>
      <c r="R374" s="607"/>
      <c r="S374" s="607"/>
      <c r="T374" s="607"/>
      <c r="U374" s="607"/>
      <c r="V374" s="607" t="s">
        <v>1468</v>
      </c>
      <c r="W374" s="607" t="s">
        <v>1468</v>
      </c>
      <c r="X374" s="607" t="s">
        <v>1468</v>
      </c>
      <c r="Y374" s="607" t="s">
        <v>1468</v>
      </c>
      <c r="Z374" s="607" t="s">
        <v>1468</v>
      </c>
      <c r="AA374" s="607" t="s">
        <v>1468</v>
      </c>
      <c r="AB374" s="607" t="s">
        <v>1468</v>
      </c>
      <c r="AC374" s="607" t="s">
        <v>1468</v>
      </c>
      <c r="AD374" s="297">
        <f>SUM(AD375:AD377)</f>
        <v>45817080</v>
      </c>
      <c r="AE374" s="608">
        <f>SUM(AE375:AE377)</f>
        <v>45817</v>
      </c>
      <c r="AF374" s="608"/>
      <c r="AG374" s="608"/>
      <c r="AH374" s="608"/>
      <c r="AI374" s="608"/>
      <c r="AJ374" s="64" t="s">
        <v>389</v>
      </c>
    </row>
    <row r="375" spans="1:36" s="68" customFormat="1" ht="15" customHeight="1">
      <c r="A375" s="70"/>
      <c r="B375" s="613" t="s">
        <v>1469</v>
      </c>
      <c r="C375" s="613"/>
      <c r="D375" s="613"/>
      <c r="E375" s="613"/>
      <c r="F375" s="613"/>
      <c r="G375" s="613"/>
      <c r="H375" s="614" t="s">
        <v>1470</v>
      </c>
      <c r="I375" s="614" t="s">
        <v>751</v>
      </c>
      <c r="J375" s="614" t="s">
        <v>751</v>
      </c>
      <c r="K375" s="614" t="s">
        <v>751</v>
      </c>
      <c r="L375" s="614" t="s">
        <v>751</v>
      </c>
      <c r="M375" s="614" t="s">
        <v>751</v>
      </c>
      <c r="N375" s="614" t="s">
        <v>751</v>
      </c>
      <c r="O375" s="614" t="s">
        <v>751</v>
      </c>
      <c r="P375" s="614" t="s">
        <v>751</v>
      </c>
      <c r="Q375" s="614" t="s">
        <v>751</v>
      </c>
      <c r="R375" s="614"/>
      <c r="S375" s="614"/>
      <c r="T375" s="614"/>
      <c r="U375" s="614"/>
      <c r="V375" s="614" t="s">
        <v>751</v>
      </c>
      <c r="W375" s="614" t="s">
        <v>751</v>
      </c>
      <c r="X375" s="614" t="s">
        <v>751</v>
      </c>
      <c r="Y375" s="614" t="s">
        <v>751</v>
      </c>
      <c r="Z375" s="614" t="s">
        <v>751</v>
      </c>
      <c r="AA375" s="614" t="s">
        <v>751</v>
      </c>
      <c r="AB375" s="614" t="s">
        <v>751</v>
      </c>
      <c r="AC375" s="614" t="s">
        <v>751</v>
      </c>
      <c r="AD375" s="295">
        <f>SUMIF('pdc2018'!$G$8:$G$1110,'CE MINISTERIALE'!$B375,'pdc2018'!$Q$8:$Q$1110)</f>
        <v>42978530</v>
      </c>
      <c r="AE375" s="615">
        <v>42978</v>
      </c>
      <c r="AF375" s="615"/>
      <c r="AG375" s="615"/>
      <c r="AH375" s="615"/>
      <c r="AI375" s="615"/>
      <c r="AJ375" s="64" t="s">
        <v>389</v>
      </c>
    </row>
    <row r="376" spans="1:36" s="68" customFormat="1" ht="15" customHeight="1">
      <c r="A376" s="70"/>
      <c r="B376" s="613" t="s">
        <v>1471</v>
      </c>
      <c r="C376" s="613"/>
      <c r="D376" s="613"/>
      <c r="E376" s="613"/>
      <c r="F376" s="613"/>
      <c r="G376" s="613"/>
      <c r="H376" s="614" t="s">
        <v>1472</v>
      </c>
      <c r="I376" s="614" t="s">
        <v>751</v>
      </c>
      <c r="J376" s="614" t="s">
        <v>751</v>
      </c>
      <c r="K376" s="614" t="s">
        <v>751</v>
      </c>
      <c r="L376" s="614" t="s">
        <v>751</v>
      </c>
      <c r="M376" s="614" t="s">
        <v>751</v>
      </c>
      <c r="N376" s="614" t="s">
        <v>751</v>
      </c>
      <c r="O376" s="614" t="s">
        <v>751</v>
      </c>
      <c r="P376" s="614" t="s">
        <v>751</v>
      </c>
      <c r="Q376" s="614" t="s">
        <v>751</v>
      </c>
      <c r="R376" s="614"/>
      <c r="S376" s="614"/>
      <c r="T376" s="614"/>
      <c r="U376" s="614"/>
      <c r="V376" s="614" t="s">
        <v>751</v>
      </c>
      <c r="W376" s="614" t="s">
        <v>751</v>
      </c>
      <c r="X376" s="614" t="s">
        <v>751</v>
      </c>
      <c r="Y376" s="614" t="s">
        <v>751</v>
      </c>
      <c r="Z376" s="614" t="s">
        <v>751</v>
      </c>
      <c r="AA376" s="614" t="s">
        <v>751</v>
      </c>
      <c r="AB376" s="614" t="s">
        <v>751</v>
      </c>
      <c r="AC376" s="614" t="s">
        <v>751</v>
      </c>
      <c r="AD376" s="295">
        <f>SUMIF('pdc2018'!$G$8:$G$1110,'CE MINISTERIALE'!$B376,'pdc2018'!$Q$8:$Q$1110)</f>
        <v>2838550</v>
      </c>
      <c r="AE376" s="615">
        <f>ROUND(AD376/1000,0)</f>
        <v>2839</v>
      </c>
      <c r="AF376" s="615"/>
      <c r="AG376" s="615"/>
      <c r="AH376" s="615"/>
      <c r="AI376" s="615"/>
      <c r="AJ376" s="64" t="s">
        <v>389</v>
      </c>
    </row>
    <row r="377" spans="1:36" s="68" customFormat="1" ht="15" customHeight="1">
      <c r="A377" s="70"/>
      <c r="B377" s="613" t="s">
        <v>1473</v>
      </c>
      <c r="C377" s="613"/>
      <c r="D377" s="613"/>
      <c r="E377" s="613"/>
      <c r="F377" s="613"/>
      <c r="G377" s="613"/>
      <c r="H377" s="614" t="s">
        <v>1474</v>
      </c>
      <c r="I377" s="614" t="s">
        <v>751</v>
      </c>
      <c r="J377" s="614" t="s">
        <v>751</v>
      </c>
      <c r="K377" s="614" t="s">
        <v>751</v>
      </c>
      <c r="L377" s="614" t="s">
        <v>751</v>
      </c>
      <c r="M377" s="614" t="s">
        <v>751</v>
      </c>
      <c r="N377" s="614" t="s">
        <v>751</v>
      </c>
      <c r="O377" s="614" t="s">
        <v>751</v>
      </c>
      <c r="P377" s="614" t="s">
        <v>751</v>
      </c>
      <c r="Q377" s="614" t="s">
        <v>751</v>
      </c>
      <c r="R377" s="614"/>
      <c r="S377" s="614"/>
      <c r="T377" s="614"/>
      <c r="U377" s="614"/>
      <c r="V377" s="614" t="s">
        <v>751</v>
      </c>
      <c r="W377" s="614" t="s">
        <v>751</v>
      </c>
      <c r="X377" s="614" t="s">
        <v>751</v>
      </c>
      <c r="Y377" s="614" t="s">
        <v>751</v>
      </c>
      <c r="Z377" s="614" t="s">
        <v>751</v>
      </c>
      <c r="AA377" s="614" t="s">
        <v>751</v>
      </c>
      <c r="AB377" s="614" t="s">
        <v>751</v>
      </c>
      <c r="AC377" s="614" t="s">
        <v>751</v>
      </c>
      <c r="AD377" s="295">
        <f>SUMIF('pdc2018'!$G$8:$G$1110,'CE MINISTERIALE'!$B377,'pdc2018'!$Q$8:$Q$1110)</f>
        <v>0</v>
      </c>
      <c r="AE377" s="615">
        <f>ROUND(AD377/1000,0)</f>
        <v>0</v>
      </c>
      <c r="AF377" s="615"/>
      <c r="AG377" s="615"/>
      <c r="AH377" s="615"/>
      <c r="AI377" s="615"/>
      <c r="AJ377" s="64" t="s">
        <v>389</v>
      </c>
    </row>
    <row r="378" spans="1:36" s="68" customFormat="1" ht="15" customHeight="1">
      <c r="A378" s="64"/>
      <c r="B378" s="609" t="s">
        <v>1475</v>
      </c>
      <c r="C378" s="609"/>
      <c r="D378" s="609"/>
      <c r="E378" s="609"/>
      <c r="F378" s="609"/>
      <c r="G378" s="609"/>
      <c r="H378" s="610" t="s">
        <v>1476</v>
      </c>
      <c r="I378" s="610" t="s">
        <v>1476</v>
      </c>
      <c r="J378" s="610" t="s">
        <v>1476</v>
      </c>
      <c r="K378" s="610" t="s">
        <v>1476</v>
      </c>
      <c r="L378" s="610" t="s">
        <v>1476</v>
      </c>
      <c r="M378" s="610" t="s">
        <v>1476</v>
      </c>
      <c r="N378" s="610" t="s">
        <v>1476</v>
      </c>
      <c r="O378" s="610" t="s">
        <v>1476</v>
      </c>
      <c r="P378" s="610" t="s">
        <v>1476</v>
      </c>
      <c r="Q378" s="610" t="s">
        <v>1476</v>
      </c>
      <c r="R378" s="610"/>
      <c r="S378" s="610"/>
      <c r="T378" s="610"/>
      <c r="U378" s="610"/>
      <c r="V378" s="610" t="s">
        <v>1476</v>
      </c>
      <c r="W378" s="610" t="s">
        <v>1476</v>
      </c>
      <c r="X378" s="610" t="s">
        <v>1476</v>
      </c>
      <c r="Y378" s="610" t="s">
        <v>1476</v>
      </c>
      <c r="Z378" s="610" t="s">
        <v>1476</v>
      </c>
      <c r="AA378" s="610" t="s">
        <v>1476</v>
      </c>
      <c r="AB378" s="610" t="s">
        <v>1476</v>
      </c>
      <c r="AC378" s="610" t="s">
        <v>1476</v>
      </c>
      <c r="AD378" s="297">
        <f>SUM(AD379:AD381)</f>
        <v>3518500</v>
      </c>
      <c r="AE378" s="611">
        <f>SUM(AE379:AE381)</f>
        <v>3518</v>
      </c>
      <c r="AF378" s="611"/>
      <c r="AG378" s="611"/>
      <c r="AH378" s="611"/>
      <c r="AI378" s="611"/>
      <c r="AJ378" s="64" t="s">
        <v>389</v>
      </c>
    </row>
    <row r="379" spans="1:36" s="68" customFormat="1" ht="15" customHeight="1">
      <c r="A379" s="64"/>
      <c r="B379" s="613" t="s">
        <v>1477</v>
      </c>
      <c r="C379" s="613"/>
      <c r="D379" s="613"/>
      <c r="E379" s="613"/>
      <c r="F379" s="613"/>
      <c r="G379" s="613"/>
      <c r="H379" s="614" t="s">
        <v>1478</v>
      </c>
      <c r="I379" s="614" t="s">
        <v>1479</v>
      </c>
      <c r="J379" s="614" t="s">
        <v>1479</v>
      </c>
      <c r="K379" s="614" t="s">
        <v>1479</v>
      </c>
      <c r="L379" s="614" t="s">
        <v>1479</v>
      </c>
      <c r="M379" s="614" t="s">
        <v>1479</v>
      </c>
      <c r="N379" s="614" t="s">
        <v>1479</v>
      </c>
      <c r="O379" s="614" t="s">
        <v>1479</v>
      </c>
      <c r="P379" s="614" t="s">
        <v>1479</v>
      </c>
      <c r="Q379" s="614" t="s">
        <v>1479</v>
      </c>
      <c r="R379" s="614"/>
      <c r="S379" s="614"/>
      <c r="T379" s="614"/>
      <c r="U379" s="614"/>
      <c r="V379" s="614" t="s">
        <v>1479</v>
      </c>
      <c r="W379" s="614" t="s">
        <v>1479</v>
      </c>
      <c r="X379" s="614" t="s">
        <v>1479</v>
      </c>
      <c r="Y379" s="614" t="s">
        <v>1479</v>
      </c>
      <c r="Z379" s="614" t="s">
        <v>1479</v>
      </c>
      <c r="AA379" s="614" t="s">
        <v>1479</v>
      </c>
      <c r="AB379" s="614" t="s">
        <v>1479</v>
      </c>
      <c r="AC379" s="614" t="s">
        <v>1479</v>
      </c>
      <c r="AD379" s="295">
        <f>SUMIF('pdc2018'!$G$8:$G$1110,'CE MINISTERIALE'!$B379,'pdc2018'!$Q$8:$Q$1110)</f>
        <v>560000</v>
      </c>
      <c r="AE379" s="615">
        <f>ROUND(AD379/1000,0)</f>
        <v>560</v>
      </c>
      <c r="AF379" s="615"/>
      <c r="AG379" s="615"/>
      <c r="AH379" s="615"/>
      <c r="AI379" s="615"/>
      <c r="AJ379" s="64" t="s">
        <v>389</v>
      </c>
    </row>
    <row r="380" spans="1:36" s="68" customFormat="1" ht="15" customHeight="1">
      <c r="A380" s="64"/>
      <c r="B380" s="613" t="s">
        <v>1480</v>
      </c>
      <c r="C380" s="613"/>
      <c r="D380" s="613"/>
      <c r="E380" s="613"/>
      <c r="F380" s="613"/>
      <c r="G380" s="613"/>
      <c r="H380" s="614" t="s">
        <v>1481</v>
      </c>
      <c r="I380" s="614" t="s">
        <v>1481</v>
      </c>
      <c r="J380" s="614" t="s">
        <v>1481</v>
      </c>
      <c r="K380" s="614" t="s">
        <v>1481</v>
      </c>
      <c r="L380" s="614" t="s">
        <v>1481</v>
      </c>
      <c r="M380" s="614" t="s">
        <v>1481</v>
      </c>
      <c r="N380" s="614" t="s">
        <v>1481</v>
      </c>
      <c r="O380" s="614" t="s">
        <v>1481</v>
      </c>
      <c r="P380" s="614" t="s">
        <v>1481</v>
      </c>
      <c r="Q380" s="614" t="s">
        <v>1481</v>
      </c>
      <c r="R380" s="614"/>
      <c r="S380" s="614"/>
      <c r="T380" s="614"/>
      <c r="U380" s="614"/>
      <c r="V380" s="614" t="s">
        <v>1481</v>
      </c>
      <c r="W380" s="614" t="s">
        <v>1481</v>
      </c>
      <c r="X380" s="614" t="s">
        <v>1481</v>
      </c>
      <c r="Y380" s="614" t="s">
        <v>1481</v>
      </c>
      <c r="Z380" s="614" t="s">
        <v>1481</v>
      </c>
      <c r="AA380" s="614" t="s">
        <v>1481</v>
      </c>
      <c r="AB380" s="614" t="s">
        <v>1481</v>
      </c>
      <c r="AC380" s="614" t="s">
        <v>1481</v>
      </c>
      <c r="AD380" s="295">
        <f>SUMIF('pdc2018'!$G$8:$G$1110,'CE MINISTERIALE'!$B380,'pdc2018'!$Q$8:$Q$1110)</f>
        <v>4000</v>
      </c>
      <c r="AE380" s="615">
        <f>ROUND(AD380/1000,0)</f>
        <v>4</v>
      </c>
      <c r="AF380" s="615"/>
      <c r="AG380" s="615"/>
      <c r="AH380" s="615"/>
      <c r="AI380" s="615"/>
      <c r="AJ380" s="64" t="s">
        <v>389</v>
      </c>
    </row>
    <row r="381" spans="1:36" s="68" customFormat="1" ht="15" customHeight="1">
      <c r="A381" s="64"/>
      <c r="B381" s="606" t="s">
        <v>1482</v>
      </c>
      <c r="C381" s="606"/>
      <c r="D381" s="606"/>
      <c r="E381" s="606"/>
      <c r="F381" s="606"/>
      <c r="G381" s="606"/>
      <c r="H381" s="607" t="s">
        <v>1483</v>
      </c>
      <c r="I381" s="607" t="s">
        <v>1483</v>
      </c>
      <c r="J381" s="607" t="s">
        <v>1483</v>
      </c>
      <c r="K381" s="607" t="s">
        <v>1483</v>
      </c>
      <c r="L381" s="607" t="s">
        <v>1483</v>
      </c>
      <c r="M381" s="607" t="s">
        <v>1483</v>
      </c>
      <c r="N381" s="607" t="s">
        <v>1483</v>
      </c>
      <c r="O381" s="607" t="s">
        <v>1483</v>
      </c>
      <c r="P381" s="607" t="s">
        <v>1483</v>
      </c>
      <c r="Q381" s="607" t="s">
        <v>1483</v>
      </c>
      <c r="R381" s="607"/>
      <c r="S381" s="607"/>
      <c r="T381" s="607"/>
      <c r="U381" s="607"/>
      <c r="V381" s="607" t="s">
        <v>1483</v>
      </c>
      <c r="W381" s="607" t="s">
        <v>1483</v>
      </c>
      <c r="X381" s="607" t="s">
        <v>1483</v>
      </c>
      <c r="Y381" s="607" t="s">
        <v>1483</v>
      </c>
      <c r="Z381" s="607" t="s">
        <v>1483</v>
      </c>
      <c r="AA381" s="607" t="s">
        <v>1483</v>
      </c>
      <c r="AB381" s="607" t="s">
        <v>1483</v>
      </c>
      <c r="AC381" s="607" t="s">
        <v>1483</v>
      </c>
      <c r="AD381" s="297">
        <f>SUM(AD382:AD383)</f>
        <v>2954500</v>
      </c>
      <c r="AE381" s="608">
        <f>SUM(AE382:AE383)</f>
        <v>2954</v>
      </c>
      <c r="AF381" s="608"/>
      <c r="AG381" s="608"/>
      <c r="AH381" s="608"/>
      <c r="AI381" s="608"/>
      <c r="AJ381" s="64" t="s">
        <v>389</v>
      </c>
    </row>
    <row r="382" spans="1:36" s="68" customFormat="1" ht="15" customHeight="1">
      <c r="A382" s="64"/>
      <c r="B382" s="613" t="s">
        <v>1484</v>
      </c>
      <c r="C382" s="613"/>
      <c r="D382" s="613"/>
      <c r="E382" s="613"/>
      <c r="F382" s="613"/>
      <c r="G382" s="613"/>
      <c r="H382" s="614" t="s">
        <v>1485</v>
      </c>
      <c r="I382" s="614" t="s">
        <v>1485</v>
      </c>
      <c r="J382" s="614" t="s">
        <v>1485</v>
      </c>
      <c r="K382" s="614" t="s">
        <v>1485</v>
      </c>
      <c r="L382" s="614" t="s">
        <v>1485</v>
      </c>
      <c r="M382" s="614" t="s">
        <v>1485</v>
      </c>
      <c r="N382" s="614" t="s">
        <v>1485</v>
      </c>
      <c r="O382" s="614" t="s">
        <v>1485</v>
      </c>
      <c r="P382" s="614" t="s">
        <v>1485</v>
      </c>
      <c r="Q382" s="614" t="s">
        <v>1485</v>
      </c>
      <c r="R382" s="614"/>
      <c r="S382" s="614"/>
      <c r="T382" s="614"/>
      <c r="U382" s="614"/>
      <c r="V382" s="614" t="s">
        <v>1485</v>
      </c>
      <c r="W382" s="614" t="s">
        <v>1485</v>
      </c>
      <c r="X382" s="614" t="s">
        <v>1485</v>
      </c>
      <c r="Y382" s="614" t="s">
        <v>1485</v>
      </c>
      <c r="Z382" s="614" t="s">
        <v>1485</v>
      </c>
      <c r="AA382" s="614" t="s">
        <v>1485</v>
      </c>
      <c r="AB382" s="614" t="s">
        <v>1485</v>
      </c>
      <c r="AC382" s="614" t="s">
        <v>1485</v>
      </c>
      <c r="AD382" s="295">
        <f>SUMIF('pdc2018'!$G$8:$G$1110,'CE MINISTERIALE'!$B382,'pdc2018'!$Q$8:$Q$1110)</f>
        <v>1771000</v>
      </c>
      <c r="AE382" s="615">
        <f>ROUND(AD382/1000,0)</f>
        <v>1771</v>
      </c>
      <c r="AF382" s="615"/>
      <c r="AG382" s="615"/>
      <c r="AH382" s="615"/>
      <c r="AI382" s="615"/>
      <c r="AJ382" s="64" t="s">
        <v>389</v>
      </c>
    </row>
    <row r="383" spans="1:36" s="68" customFormat="1" ht="15" customHeight="1">
      <c r="A383" s="70"/>
      <c r="B383" s="613" t="s">
        <v>1486</v>
      </c>
      <c r="C383" s="613"/>
      <c r="D383" s="613"/>
      <c r="E383" s="613"/>
      <c r="F383" s="613"/>
      <c r="G383" s="613"/>
      <c r="H383" s="614" t="s">
        <v>1487</v>
      </c>
      <c r="I383" s="614" t="s">
        <v>1487</v>
      </c>
      <c r="J383" s="614" t="s">
        <v>1487</v>
      </c>
      <c r="K383" s="614" t="s">
        <v>1487</v>
      </c>
      <c r="L383" s="614" t="s">
        <v>1487</v>
      </c>
      <c r="M383" s="614" t="s">
        <v>1487</v>
      </c>
      <c r="N383" s="614" t="s">
        <v>1487</v>
      </c>
      <c r="O383" s="614" t="s">
        <v>1487</v>
      </c>
      <c r="P383" s="614" t="s">
        <v>1487</v>
      </c>
      <c r="Q383" s="614" t="s">
        <v>1487</v>
      </c>
      <c r="R383" s="614"/>
      <c r="S383" s="614"/>
      <c r="T383" s="614"/>
      <c r="U383" s="614"/>
      <c r="V383" s="614" t="s">
        <v>1487</v>
      </c>
      <c r="W383" s="614" t="s">
        <v>1487</v>
      </c>
      <c r="X383" s="614" t="s">
        <v>1487</v>
      </c>
      <c r="Y383" s="614" t="s">
        <v>1487</v>
      </c>
      <c r="Z383" s="614" t="s">
        <v>1487</v>
      </c>
      <c r="AA383" s="614" t="s">
        <v>1487</v>
      </c>
      <c r="AB383" s="614" t="s">
        <v>1487</v>
      </c>
      <c r="AC383" s="614" t="s">
        <v>1487</v>
      </c>
      <c r="AD383" s="295">
        <f>SUMIF('pdc2018'!$G$8:$G$1110,'CE MINISTERIALE'!$B383,'pdc2018'!$Q$8:$Q$1110)</f>
        <v>1183500</v>
      </c>
      <c r="AE383" s="615">
        <v>1183</v>
      </c>
      <c r="AF383" s="615"/>
      <c r="AG383" s="615"/>
      <c r="AH383" s="615"/>
      <c r="AI383" s="615"/>
      <c r="AJ383" s="64" t="s">
        <v>389</v>
      </c>
    </row>
    <row r="384" spans="1:36" s="68" customFormat="1" ht="15" customHeight="1">
      <c r="A384" s="64"/>
      <c r="B384" s="628" t="s">
        <v>1488</v>
      </c>
      <c r="C384" s="628"/>
      <c r="D384" s="628"/>
      <c r="E384" s="628"/>
      <c r="F384" s="628"/>
      <c r="G384" s="628"/>
      <c r="H384" s="629" t="s">
        <v>1489</v>
      </c>
      <c r="I384" s="629" t="s">
        <v>1490</v>
      </c>
      <c r="J384" s="629" t="s">
        <v>1490</v>
      </c>
      <c r="K384" s="629" t="s">
        <v>1490</v>
      </c>
      <c r="L384" s="629" t="s">
        <v>1490</v>
      </c>
      <c r="M384" s="629" t="s">
        <v>1490</v>
      </c>
      <c r="N384" s="629" t="s">
        <v>1490</v>
      </c>
      <c r="O384" s="629" t="s">
        <v>1490</v>
      </c>
      <c r="P384" s="629" t="s">
        <v>1490</v>
      </c>
      <c r="Q384" s="629" t="s">
        <v>1490</v>
      </c>
      <c r="R384" s="629"/>
      <c r="S384" s="629"/>
      <c r="T384" s="629"/>
      <c r="U384" s="629"/>
      <c r="V384" s="629" t="s">
        <v>1490</v>
      </c>
      <c r="W384" s="629" t="s">
        <v>1490</v>
      </c>
      <c r="X384" s="629" t="s">
        <v>1490</v>
      </c>
      <c r="Y384" s="629" t="s">
        <v>1490</v>
      </c>
      <c r="Z384" s="629" t="s">
        <v>1490</v>
      </c>
      <c r="AA384" s="629" t="s">
        <v>1490</v>
      </c>
      <c r="AB384" s="629" t="s">
        <v>1490</v>
      </c>
      <c r="AC384" s="629" t="s">
        <v>1490</v>
      </c>
      <c r="AD384" s="299">
        <f>SUM(AD385:AD386)</f>
        <v>23349000</v>
      </c>
      <c r="AE384" s="608">
        <f>SUM(AE385:AE386)</f>
        <v>23349</v>
      </c>
      <c r="AF384" s="608"/>
      <c r="AG384" s="608"/>
      <c r="AH384" s="608"/>
      <c r="AI384" s="608"/>
      <c r="AJ384" s="64" t="s">
        <v>389</v>
      </c>
    </row>
    <row r="385" spans="1:36" s="68" customFormat="1" ht="15" customHeight="1">
      <c r="A385" s="64"/>
      <c r="B385" s="609" t="s">
        <v>1491</v>
      </c>
      <c r="C385" s="609"/>
      <c r="D385" s="609"/>
      <c r="E385" s="609"/>
      <c r="F385" s="609"/>
      <c r="G385" s="609"/>
      <c r="H385" s="610" t="s">
        <v>1492</v>
      </c>
      <c r="I385" s="610" t="s">
        <v>1492</v>
      </c>
      <c r="J385" s="610" t="s">
        <v>1492</v>
      </c>
      <c r="K385" s="610" t="s">
        <v>1492</v>
      </c>
      <c r="L385" s="610" t="s">
        <v>1492</v>
      </c>
      <c r="M385" s="610" t="s">
        <v>1492</v>
      </c>
      <c r="N385" s="610" t="s">
        <v>1492</v>
      </c>
      <c r="O385" s="610" t="s">
        <v>1492</v>
      </c>
      <c r="P385" s="610" t="s">
        <v>1492</v>
      </c>
      <c r="Q385" s="610" t="s">
        <v>1492</v>
      </c>
      <c r="R385" s="610"/>
      <c r="S385" s="610"/>
      <c r="T385" s="610"/>
      <c r="U385" s="610"/>
      <c r="V385" s="610" t="s">
        <v>1492</v>
      </c>
      <c r="W385" s="610" t="s">
        <v>1492</v>
      </c>
      <c r="X385" s="610" t="s">
        <v>1492</v>
      </c>
      <c r="Y385" s="610" t="s">
        <v>1492</v>
      </c>
      <c r="Z385" s="610" t="s">
        <v>1492</v>
      </c>
      <c r="AA385" s="610" t="s">
        <v>1492</v>
      </c>
      <c r="AB385" s="610" t="s">
        <v>1492</v>
      </c>
      <c r="AC385" s="610" t="s">
        <v>1492</v>
      </c>
      <c r="AD385" s="295">
        <f>SUMIF('pdc2018'!$G$8:$G$1110,'CE MINISTERIALE'!$B385,'pdc2018'!$Q$8:$Q$1110)</f>
        <v>9834000</v>
      </c>
      <c r="AE385" s="626">
        <f>ROUND(AD385/1000,0)</f>
        <v>9834</v>
      </c>
      <c r="AF385" s="626"/>
      <c r="AG385" s="626"/>
      <c r="AH385" s="626"/>
      <c r="AI385" s="626"/>
      <c r="AJ385" s="64" t="s">
        <v>389</v>
      </c>
    </row>
    <row r="386" spans="1:36" s="68" customFormat="1" ht="15" customHeight="1">
      <c r="A386" s="64"/>
      <c r="B386" s="609" t="s">
        <v>1493</v>
      </c>
      <c r="C386" s="609"/>
      <c r="D386" s="609"/>
      <c r="E386" s="609"/>
      <c r="F386" s="609"/>
      <c r="G386" s="609"/>
      <c r="H386" s="610" t="s">
        <v>1494</v>
      </c>
      <c r="I386" s="610"/>
      <c r="J386" s="610"/>
      <c r="K386" s="610"/>
      <c r="L386" s="610"/>
      <c r="M386" s="610"/>
      <c r="N386" s="610"/>
      <c r="O386" s="610"/>
      <c r="P386" s="610"/>
      <c r="Q386" s="610"/>
      <c r="R386" s="610"/>
      <c r="S386" s="610"/>
      <c r="T386" s="610"/>
      <c r="U386" s="610"/>
      <c r="V386" s="610"/>
      <c r="W386" s="610"/>
      <c r="X386" s="610"/>
      <c r="Y386" s="610"/>
      <c r="Z386" s="610"/>
      <c r="AA386" s="610"/>
      <c r="AB386" s="610"/>
      <c r="AC386" s="610"/>
      <c r="AD386" s="297">
        <f>AD387+AD390</f>
        <v>13515000</v>
      </c>
      <c r="AE386" s="608">
        <f>AE387+AE390</f>
        <v>13515</v>
      </c>
      <c r="AF386" s="608"/>
      <c r="AG386" s="608"/>
      <c r="AH386" s="608"/>
      <c r="AI386" s="608"/>
      <c r="AJ386" s="64" t="s">
        <v>389</v>
      </c>
    </row>
    <row r="387" spans="1:36" s="68" customFormat="1" ht="15" customHeight="1">
      <c r="A387" s="64"/>
      <c r="B387" s="609" t="s">
        <v>1495</v>
      </c>
      <c r="C387" s="609"/>
      <c r="D387" s="609"/>
      <c r="E387" s="609"/>
      <c r="F387" s="609"/>
      <c r="G387" s="609"/>
      <c r="H387" s="610" t="s">
        <v>1496</v>
      </c>
      <c r="I387" s="610" t="s">
        <v>1497</v>
      </c>
      <c r="J387" s="610" t="s">
        <v>1497</v>
      </c>
      <c r="K387" s="610" t="s">
        <v>1497</v>
      </c>
      <c r="L387" s="610" t="s">
        <v>1497</v>
      </c>
      <c r="M387" s="610" t="s">
        <v>1497</v>
      </c>
      <c r="N387" s="610" t="s">
        <v>1497</v>
      </c>
      <c r="O387" s="610" t="s">
        <v>1497</v>
      </c>
      <c r="P387" s="610" t="s">
        <v>1497</v>
      </c>
      <c r="Q387" s="610" t="s">
        <v>1497</v>
      </c>
      <c r="R387" s="610"/>
      <c r="S387" s="610"/>
      <c r="T387" s="610"/>
      <c r="U387" s="610"/>
      <c r="V387" s="610" t="s">
        <v>1497</v>
      </c>
      <c r="W387" s="610" t="s">
        <v>1497</v>
      </c>
      <c r="X387" s="610" t="s">
        <v>1497</v>
      </c>
      <c r="Y387" s="610" t="s">
        <v>1497</v>
      </c>
      <c r="Z387" s="610" t="s">
        <v>1497</v>
      </c>
      <c r="AA387" s="610" t="s">
        <v>1497</v>
      </c>
      <c r="AB387" s="610" t="s">
        <v>1497</v>
      </c>
      <c r="AC387" s="610" t="s">
        <v>1497</v>
      </c>
      <c r="AD387" s="297">
        <f>SUM(AD388:AD389)</f>
        <v>0</v>
      </c>
      <c r="AE387" s="611">
        <f>SUM(AE388:AE389)</f>
        <v>0</v>
      </c>
      <c r="AF387" s="611"/>
      <c r="AG387" s="611"/>
      <c r="AH387" s="611"/>
      <c r="AI387" s="611"/>
      <c r="AJ387" s="64" t="s">
        <v>389</v>
      </c>
    </row>
    <row r="388" spans="1:36" s="68" customFormat="1" ht="15" customHeight="1">
      <c r="A388" s="64"/>
      <c r="B388" s="613" t="s">
        <v>1498</v>
      </c>
      <c r="C388" s="613"/>
      <c r="D388" s="613"/>
      <c r="E388" s="613"/>
      <c r="F388" s="613"/>
      <c r="G388" s="613"/>
      <c r="H388" s="614" t="s">
        <v>1499</v>
      </c>
      <c r="I388" s="614" t="s">
        <v>1500</v>
      </c>
      <c r="J388" s="614" t="s">
        <v>1500</v>
      </c>
      <c r="K388" s="614" t="s">
        <v>1500</v>
      </c>
      <c r="L388" s="614" t="s">
        <v>1500</v>
      </c>
      <c r="M388" s="614" t="s">
        <v>1500</v>
      </c>
      <c r="N388" s="614" t="s">
        <v>1500</v>
      </c>
      <c r="O388" s="614" t="s">
        <v>1500</v>
      </c>
      <c r="P388" s="614" t="s">
        <v>1500</v>
      </c>
      <c r="Q388" s="614" t="s">
        <v>1500</v>
      </c>
      <c r="R388" s="614"/>
      <c r="S388" s="614"/>
      <c r="T388" s="614"/>
      <c r="U388" s="614"/>
      <c r="V388" s="614" t="s">
        <v>1500</v>
      </c>
      <c r="W388" s="614" t="s">
        <v>1500</v>
      </c>
      <c r="X388" s="614" t="s">
        <v>1500</v>
      </c>
      <c r="Y388" s="614" t="s">
        <v>1500</v>
      </c>
      <c r="Z388" s="614" t="s">
        <v>1500</v>
      </c>
      <c r="AA388" s="614" t="s">
        <v>1500</v>
      </c>
      <c r="AB388" s="614" t="s">
        <v>1500</v>
      </c>
      <c r="AC388" s="614" t="s">
        <v>1500</v>
      </c>
      <c r="AD388" s="295">
        <f>SUMIF('pdc2018'!$G$8:$G$1110,'CE MINISTERIALE'!$B388,'pdc2018'!$Q$8:$Q$1110)</f>
        <v>0</v>
      </c>
      <c r="AE388" s="615">
        <f>ROUND(AD388/1000,0)</f>
        <v>0</v>
      </c>
      <c r="AF388" s="615"/>
      <c r="AG388" s="615"/>
      <c r="AH388" s="615"/>
      <c r="AI388" s="615"/>
      <c r="AJ388" s="64" t="s">
        <v>389</v>
      </c>
    </row>
    <row r="389" spans="1:36" s="68" customFormat="1" ht="15" customHeight="1">
      <c r="A389" s="64"/>
      <c r="B389" s="613" t="s">
        <v>1501</v>
      </c>
      <c r="C389" s="613"/>
      <c r="D389" s="613"/>
      <c r="E389" s="613"/>
      <c r="F389" s="613"/>
      <c r="G389" s="613"/>
      <c r="H389" s="614" t="s">
        <v>1502</v>
      </c>
      <c r="I389" s="614" t="s">
        <v>1503</v>
      </c>
      <c r="J389" s="614" t="s">
        <v>1503</v>
      </c>
      <c r="K389" s="614" t="s">
        <v>1503</v>
      </c>
      <c r="L389" s="614" t="s">
        <v>1503</v>
      </c>
      <c r="M389" s="614" t="s">
        <v>1503</v>
      </c>
      <c r="N389" s="614" t="s">
        <v>1503</v>
      </c>
      <c r="O389" s="614" t="s">
        <v>1503</v>
      </c>
      <c r="P389" s="614" t="s">
        <v>1503</v>
      </c>
      <c r="Q389" s="614" t="s">
        <v>1503</v>
      </c>
      <c r="R389" s="614"/>
      <c r="S389" s="614"/>
      <c r="T389" s="614"/>
      <c r="U389" s="614"/>
      <c r="V389" s="614" t="s">
        <v>1503</v>
      </c>
      <c r="W389" s="614" t="s">
        <v>1503</v>
      </c>
      <c r="X389" s="614" t="s">
        <v>1503</v>
      </c>
      <c r="Y389" s="614" t="s">
        <v>1503</v>
      </c>
      <c r="Z389" s="614" t="s">
        <v>1503</v>
      </c>
      <c r="AA389" s="614" t="s">
        <v>1503</v>
      </c>
      <c r="AB389" s="614" t="s">
        <v>1503</v>
      </c>
      <c r="AC389" s="614" t="s">
        <v>1503</v>
      </c>
      <c r="AD389" s="295">
        <f>SUMIF('pdc2018'!$G$8:$G$1110,'CE MINISTERIALE'!$B389,'pdc2018'!$Q$8:$Q$1110)</f>
        <v>0</v>
      </c>
      <c r="AE389" s="608">
        <f>ROUND(AD389/1000,0)</f>
        <v>0</v>
      </c>
      <c r="AF389" s="608"/>
      <c r="AG389" s="608"/>
      <c r="AH389" s="608"/>
      <c r="AI389" s="608"/>
      <c r="AJ389" s="64" t="s">
        <v>389</v>
      </c>
    </row>
    <row r="390" spans="1:36" s="68" customFormat="1" ht="15" customHeight="1">
      <c r="A390" s="64"/>
      <c r="B390" s="609" t="s">
        <v>1504</v>
      </c>
      <c r="C390" s="609"/>
      <c r="D390" s="609"/>
      <c r="E390" s="609"/>
      <c r="F390" s="609"/>
      <c r="G390" s="609"/>
      <c r="H390" s="610" t="s">
        <v>1505</v>
      </c>
      <c r="I390" s="610" t="s">
        <v>1506</v>
      </c>
      <c r="J390" s="610" t="s">
        <v>1506</v>
      </c>
      <c r="K390" s="610" t="s">
        <v>1506</v>
      </c>
      <c r="L390" s="610" t="s">
        <v>1506</v>
      </c>
      <c r="M390" s="610" t="s">
        <v>1506</v>
      </c>
      <c r="N390" s="610" t="s">
        <v>1506</v>
      </c>
      <c r="O390" s="610" t="s">
        <v>1506</v>
      </c>
      <c r="P390" s="610" t="s">
        <v>1506</v>
      </c>
      <c r="Q390" s="610" t="s">
        <v>1506</v>
      </c>
      <c r="R390" s="610"/>
      <c r="S390" s="610"/>
      <c r="T390" s="610"/>
      <c r="U390" s="610"/>
      <c r="V390" s="610" t="s">
        <v>1506</v>
      </c>
      <c r="W390" s="610" t="s">
        <v>1506</v>
      </c>
      <c r="X390" s="610" t="s">
        <v>1506</v>
      </c>
      <c r="Y390" s="610" t="s">
        <v>1506</v>
      </c>
      <c r="Z390" s="610" t="s">
        <v>1506</v>
      </c>
      <c r="AA390" s="610" t="s">
        <v>1506</v>
      </c>
      <c r="AB390" s="610" t="s">
        <v>1506</v>
      </c>
      <c r="AC390" s="610" t="s">
        <v>1506</v>
      </c>
      <c r="AD390" s="295">
        <f>SUMIF('pdc2018'!$G$8:$G$1110,'CE MINISTERIALE'!$B390,'pdc2018'!$Q$8:$Q$1110)</f>
        <v>13515000</v>
      </c>
      <c r="AE390" s="615">
        <f>ROUND(AD390/1000,0)</f>
        <v>13515</v>
      </c>
      <c r="AF390" s="615"/>
      <c r="AG390" s="615"/>
      <c r="AH390" s="615"/>
      <c r="AI390" s="615"/>
      <c r="AJ390" s="64" t="s">
        <v>389</v>
      </c>
    </row>
    <row r="391" spans="1:36" s="68" customFormat="1" ht="15" customHeight="1">
      <c r="A391" s="64"/>
      <c r="B391" s="609" t="s">
        <v>1507</v>
      </c>
      <c r="C391" s="609"/>
      <c r="D391" s="609"/>
      <c r="E391" s="609"/>
      <c r="F391" s="609"/>
      <c r="G391" s="609"/>
      <c r="H391" s="610" t="s">
        <v>153</v>
      </c>
      <c r="I391" s="610" t="s">
        <v>154</v>
      </c>
      <c r="J391" s="610" t="s">
        <v>154</v>
      </c>
      <c r="K391" s="610" t="s">
        <v>154</v>
      </c>
      <c r="L391" s="610" t="s">
        <v>154</v>
      </c>
      <c r="M391" s="610" t="s">
        <v>154</v>
      </c>
      <c r="N391" s="610" t="s">
        <v>154</v>
      </c>
      <c r="O391" s="610" t="s">
        <v>154</v>
      </c>
      <c r="P391" s="610" t="s">
        <v>154</v>
      </c>
      <c r="Q391" s="610" t="s">
        <v>154</v>
      </c>
      <c r="R391" s="610"/>
      <c r="S391" s="610"/>
      <c r="T391" s="610"/>
      <c r="U391" s="610"/>
      <c r="V391" s="610" t="s">
        <v>154</v>
      </c>
      <c r="W391" s="610" t="s">
        <v>154</v>
      </c>
      <c r="X391" s="610" t="s">
        <v>154</v>
      </c>
      <c r="Y391" s="610" t="s">
        <v>154</v>
      </c>
      <c r="Z391" s="610" t="s">
        <v>154</v>
      </c>
      <c r="AA391" s="610" t="s">
        <v>154</v>
      </c>
      <c r="AB391" s="610" t="s">
        <v>154</v>
      </c>
      <c r="AC391" s="610" t="s">
        <v>154</v>
      </c>
      <c r="AD391" s="297">
        <f>SUM(AD392:AD393)</f>
        <v>1050000</v>
      </c>
      <c r="AE391" s="611">
        <f>SUM(AE392:AE393)</f>
        <v>1050</v>
      </c>
      <c r="AF391" s="611"/>
      <c r="AG391" s="611"/>
      <c r="AH391" s="611"/>
      <c r="AI391" s="611"/>
      <c r="AJ391" s="64" t="s">
        <v>389</v>
      </c>
    </row>
    <row r="392" spans="1:36" s="68" customFormat="1" ht="15" customHeight="1">
      <c r="A392" s="64"/>
      <c r="B392" s="613" t="s">
        <v>155</v>
      </c>
      <c r="C392" s="613"/>
      <c r="D392" s="613"/>
      <c r="E392" s="613"/>
      <c r="F392" s="613"/>
      <c r="G392" s="613"/>
      <c r="H392" s="614" t="s">
        <v>156</v>
      </c>
      <c r="I392" s="614" t="s">
        <v>157</v>
      </c>
      <c r="J392" s="614" t="s">
        <v>157</v>
      </c>
      <c r="K392" s="614" t="s">
        <v>157</v>
      </c>
      <c r="L392" s="614" t="s">
        <v>157</v>
      </c>
      <c r="M392" s="614" t="s">
        <v>157</v>
      </c>
      <c r="N392" s="614" t="s">
        <v>157</v>
      </c>
      <c r="O392" s="614" t="s">
        <v>157</v>
      </c>
      <c r="P392" s="614" t="s">
        <v>157</v>
      </c>
      <c r="Q392" s="614" t="s">
        <v>157</v>
      </c>
      <c r="R392" s="614"/>
      <c r="S392" s="614"/>
      <c r="T392" s="614"/>
      <c r="U392" s="614"/>
      <c r="V392" s="614" t="s">
        <v>157</v>
      </c>
      <c r="W392" s="614" t="s">
        <v>157</v>
      </c>
      <c r="X392" s="614" t="s">
        <v>157</v>
      </c>
      <c r="Y392" s="614" t="s">
        <v>157</v>
      </c>
      <c r="Z392" s="614" t="s">
        <v>157</v>
      </c>
      <c r="AA392" s="614" t="s">
        <v>157</v>
      </c>
      <c r="AB392" s="614" t="s">
        <v>157</v>
      </c>
      <c r="AC392" s="614" t="s">
        <v>157</v>
      </c>
      <c r="AD392" s="295">
        <f>SUMIF('pdc2018'!$G$8:$G$1110,'CE MINISTERIALE'!$B392,'pdc2018'!$Q$8:$Q$1110)</f>
        <v>0</v>
      </c>
      <c r="AE392" s="608">
        <f>ROUND(AD392/1000,0)</f>
        <v>0</v>
      </c>
      <c r="AF392" s="608"/>
      <c r="AG392" s="608"/>
      <c r="AH392" s="608"/>
      <c r="AI392" s="608"/>
      <c r="AJ392" s="64" t="s">
        <v>389</v>
      </c>
    </row>
    <row r="393" spans="1:36" s="68" customFormat="1" ht="15" customHeight="1">
      <c r="A393" s="64"/>
      <c r="B393" s="613" t="s">
        <v>158</v>
      </c>
      <c r="C393" s="613"/>
      <c r="D393" s="613"/>
      <c r="E393" s="613"/>
      <c r="F393" s="613"/>
      <c r="G393" s="613"/>
      <c r="H393" s="614" t="s">
        <v>159</v>
      </c>
      <c r="I393" s="614" t="s">
        <v>157</v>
      </c>
      <c r="J393" s="614" t="s">
        <v>157</v>
      </c>
      <c r="K393" s="614" t="s">
        <v>157</v>
      </c>
      <c r="L393" s="614" t="s">
        <v>157</v>
      </c>
      <c r="M393" s="614" t="s">
        <v>157</v>
      </c>
      <c r="N393" s="614" t="s">
        <v>157</v>
      </c>
      <c r="O393" s="614" t="s">
        <v>157</v>
      </c>
      <c r="P393" s="614" t="s">
        <v>157</v>
      </c>
      <c r="Q393" s="614" t="s">
        <v>157</v>
      </c>
      <c r="R393" s="614"/>
      <c r="S393" s="614"/>
      <c r="T393" s="614"/>
      <c r="U393" s="614"/>
      <c r="V393" s="614" t="s">
        <v>157</v>
      </c>
      <c r="W393" s="614" t="s">
        <v>157</v>
      </c>
      <c r="X393" s="614" t="s">
        <v>157</v>
      </c>
      <c r="Y393" s="614" t="s">
        <v>157</v>
      </c>
      <c r="Z393" s="614" t="s">
        <v>157</v>
      </c>
      <c r="AA393" s="614" t="s">
        <v>157</v>
      </c>
      <c r="AB393" s="614" t="s">
        <v>157</v>
      </c>
      <c r="AC393" s="614" t="s">
        <v>157</v>
      </c>
      <c r="AD393" s="295">
        <f>SUMIF('pdc2018'!$G$8:$G$1110,'CE MINISTERIALE'!$B393,'pdc2018'!$Q$8:$Q$1110)</f>
        <v>1050000</v>
      </c>
      <c r="AE393" s="608">
        <f>ROUND(AD393/1000,0)</f>
        <v>1050</v>
      </c>
      <c r="AF393" s="608"/>
      <c r="AG393" s="608"/>
      <c r="AH393" s="608"/>
      <c r="AI393" s="608"/>
      <c r="AJ393" s="64" t="s">
        <v>389</v>
      </c>
    </row>
    <row r="394" spans="1:36" s="68" customFormat="1" ht="15" customHeight="1">
      <c r="A394" s="64"/>
      <c r="B394" s="609" t="s">
        <v>160</v>
      </c>
      <c r="C394" s="609"/>
      <c r="D394" s="609"/>
      <c r="E394" s="609"/>
      <c r="F394" s="609"/>
      <c r="G394" s="609"/>
      <c r="H394" s="610" t="s">
        <v>161</v>
      </c>
      <c r="I394" s="610" t="s">
        <v>162</v>
      </c>
      <c r="J394" s="610" t="s">
        <v>162</v>
      </c>
      <c r="K394" s="610" t="s">
        <v>162</v>
      </c>
      <c r="L394" s="610" t="s">
        <v>162</v>
      </c>
      <c r="M394" s="610" t="s">
        <v>162</v>
      </c>
      <c r="N394" s="610" t="s">
        <v>162</v>
      </c>
      <c r="O394" s="610" t="s">
        <v>162</v>
      </c>
      <c r="P394" s="610" t="s">
        <v>162</v>
      </c>
      <c r="Q394" s="610" t="s">
        <v>162</v>
      </c>
      <c r="R394" s="610"/>
      <c r="S394" s="610"/>
      <c r="T394" s="610"/>
      <c r="U394" s="610"/>
      <c r="V394" s="610" t="s">
        <v>162</v>
      </c>
      <c r="W394" s="610" t="s">
        <v>162</v>
      </c>
      <c r="X394" s="610" t="s">
        <v>162</v>
      </c>
      <c r="Y394" s="610" t="s">
        <v>162</v>
      </c>
      <c r="Z394" s="610" t="s">
        <v>162</v>
      </c>
      <c r="AA394" s="610" t="s">
        <v>162</v>
      </c>
      <c r="AB394" s="610" t="s">
        <v>162</v>
      </c>
      <c r="AC394" s="610" t="s">
        <v>162</v>
      </c>
      <c r="AD394" s="297">
        <f>SUM(AD395:AD396)</f>
        <v>155000</v>
      </c>
      <c r="AE394" s="611">
        <f>SUM(AE395:AE396)</f>
        <v>155</v>
      </c>
      <c r="AF394" s="611"/>
      <c r="AG394" s="611"/>
      <c r="AH394" s="611"/>
      <c r="AI394" s="611"/>
      <c r="AJ394" s="69" t="s">
        <v>163</v>
      </c>
    </row>
    <row r="395" spans="1:36" s="68" customFormat="1" ht="15" customHeight="1">
      <c r="A395" s="64"/>
      <c r="B395" s="613" t="s">
        <v>164</v>
      </c>
      <c r="C395" s="613"/>
      <c r="D395" s="613"/>
      <c r="E395" s="613"/>
      <c r="F395" s="613"/>
      <c r="G395" s="613"/>
      <c r="H395" s="614" t="s">
        <v>165</v>
      </c>
      <c r="I395" s="614" t="s">
        <v>157</v>
      </c>
      <c r="J395" s="614" t="s">
        <v>157</v>
      </c>
      <c r="K395" s="614" t="s">
        <v>157</v>
      </c>
      <c r="L395" s="614" t="s">
        <v>157</v>
      </c>
      <c r="M395" s="614" t="s">
        <v>157</v>
      </c>
      <c r="N395" s="614" t="s">
        <v>157</v>
      </c>
      <c r="O395" s="614" t="s">
        <v>157</v>
      </c>
      <c r="P395" s="614" t="s">
        <v>157</v>
      </c>
      <c r="Q395" s="614" t="s">
        <v>157</v>
      </c>
      <c r="R395" s="614"/>
      <c r="S395" s="614"/>
      <c r="T395" s="614"/>
      <c r="U395" s="614"/>
      <c r="V395" s="614" t="s">
        <v>157</v>
      </c>
      <c r="W395" s="614" t="s">
        <v>157</v>
      </c>
      <c r="X395" s="614" t="s">
        <v>157</v>
      </c>
      <c r="Y395" s="614" t="s">
        <v>157</v>
      </c>
      <c r="Z395" s="614" t="s">
        <v>157</v>
      </c>
      <c r="AA395" s="614" t="s">
        <v>157</v>
      </c>
      <c r="AB395" s="614" t="s">
        <v>157</v>
      </c>
      <c r="AC395" s="614" t="s">
        <v>157</v>
      </c>
      <c r="AD395" s="295">
        <f>SUMIF('pdc2018'!$G$8:$G$1110,'CE MINISTERIALE'!$B395,'pdc2018'!$Q$8:$Q$1110)</f>
        <v>110000</v>
      </c>
      <c r="AE395" s="615">
        <f>ROUND(AD395/1000,0)</f>
        <v>110</v>
      </c>
      <c r="AF395" s="615"/>
      <c r="AG395" s="615"/>
      <c r="AH395" s="615"/>
      <c r="AI395" s="615"/>
      <c r="AJ395" s="69" t="s">
        <v>163</v>
      </c>
    </row>
    <row r="396" spans="1:36" s="68" customFormat="1" ht="15" customHeight="1">
      <c r="A396" s="64"/>
      <c r="B396" s="613" t="s">
        <v>166</v>
      </c>
      <c r="C396" s="613"/>
      <c r="D396" s="613"/>
      <c r="E396" s="613"/>
      <c r="F396" s="613"/>
      <c r="G396" s="613"/>
      <c r="H396" s="614" t="s">
        <v>167</v>
      </c>
      <c r="I396" s="614" t="s">
        <v>168</v>
      </c>
      <c r="J396" s="614" t="s">
        <v>168</v>
      </c>
      <c r="K396" s="614" t="s">
        <v>168</v>
      </c>
      <c r="L396" s="614" t="s">
        <v>168</v>
      </c>
      <c r="M396" s="614" t="s">
        <v>168</v>
      </c>
      <c r="N396" s="614" t="s">
        <v>168</v>
      </c>
      <c r="O396" s="614" t="s">
        <v>168</v>
      </c>
      <c r="P396" s="614" t="s">
        <v>168</v>
      </c>
      <c r="Q396" s="614" t="s">
        <v>168</v>
      </c>
      <c r="R396" s="614"/>
      <c r="S396" s="614"/>
      <c r="T396" s="614"/>
      <c r="U396" s="614"/>
      <c r="V396" s="614" t="s">
        <v>168</v>
      </c>
      <c r="W396" s="614" t="s">
        <v>168</v>
      </c>
      <c r="X396" s="614" t="s">
        <v>168</v>
      </c>
      <c r="Y396" s="614" t="s">
        <v>168</v>
      </c>
      <c r="Z396" s="614" t="s">
        <v>168</v>
      </c>
      <c r="AA396" s="614" t="s">
        <v>168</v>
      </c>
      <c r="AB396" s="614" t="s">
        <v>168</v>
      </c>
      <c r="AC396" s="614" t="s">
        <v>168</v>
      </c>
      <c r="AD396" s="295">
        <f>SUMIF('pdc2018'!$G$8:$G$1110,'CE MINISTERIALE'!$B396,'pdc2018'!$Q$8:$Q$1110)</f>
        <v>45000</v>
      </c>
      <c r="AE396" s="615">
        <f>ROUND(AD396/1000,0)</f>
        <v>45</v>
      </c>
      <c r="AF396" s="615"/>
      <c r="AG396" s="615"/>
      <c r="AH396" s="615"/>
      <c r="AI396" s="615"/>
      <c r="AJ396" s="69" t="s">
        <v>163</v>
      </c>
    </row>
    <row r="397" spans="1:36" s="68" customFormat="1" ht="15" customHeight="1">
      <c r="A397" s="64"/>
      <c r="B397" s="609" t="s">
        <v>169</v>
      </c>
      <c r="C397" s="609"/>
      <c r="D397" s="609"/>
      <c r="E397" s="609"/>
      <c r="F397" s="609"/>
      <c r="G397" s="609"/>
      <c r="H397" s="610" t="s">
        <v>170</v>
      </c>
      <c r="I397" s="610" t="s">
        <v>171</v>
      </c>
      <c r="J397" s="610" t="s">
        <v>171</v>
      </c>
      <c r="K397" s="610" t="s">
        <v>171</v>
      </c>
      <c r="L397" s="610" t="s">
        <v>171</v>
      </c>
      <c r="M397" s="610" t="s">
        <v>171</v>
      </c>
      <c r="N397" s="610" t="s">
        <v>171</v>
      </c>
      <c r="O397" s="610" t="s">
        <v>171</v>
      </c>
      <c r="P397" s="610" t="s">
        <v>171</v>
      </c>
      <c r="Q397" s="610" t="s">
        <v>171</v>
      </c>
      <c r="R397" s="610"/>
      <c r="S397" s="610"/>
      <c r="T397" s="610"/>
      <c r="U397" s="610"/>
      <c r="V397" s="610" t="s">
        <v>171</v>
      </c>
      <c r="W397" s="610" t="s">
        <v>171</v>
      </c>
      <c r="X397" s="610" t="s">
        <v>171</v>
      </c>
      <c r="Y397" s="610" t="s">
        <v>171</v>
      </c>
      <c r="Z397" s="610" t="s">
        <v>171</v>
      </c>
      <c r="AA397" s="610" t="s">
        <v>171</v>
      </c>
      <c r="AB397" s="610" t="s">
        <v>171</v>
      </c>
      <c r="AC397" s="610" t="s">
        <v>171</v>
      </c>
      <c r="AD397" s="297">
        <f>AD398+AD404+AD405+AD410</f>
        <v>1042000</v>
      </c>
      <c r="AE397" s="611">
        <f>AE398+AE404+AE405+AE410</f>
        <v>1042</v>
      </c>
      <c r="AF397" s="611"/>
      <c r="AG397" s="611"/>
      <c r="AH397" s="611"/>
      <c r="AI397" s="611"/>
      <c r="AJ397" s="64" t="s">
        <v>389</v>
      </c>
    </row>
    <row r="398" spans="1:36" s="68" customFormat="1" ht="15" customHeight="1">
      <c r="A398" s="64"/>
      <c r="B398" s="606" t="s">
        <v>172</v>
      </c>
      <c r="C398" s="606"/>
      <c r="D398" s="606"/>
      <c r="E398" s="606"/>
      <c r="F398" s="606"/>
      <c r="G398" s="606"/>
      <c r="H398" s="607" t="s">
        <v>173</v>
      </c>
      <c r="I398" s="607" t="s">
        <v>174</v>
      </c>
      <c r="J398" s="607" t="s">
        <v>174</v>
      </c>
      <c r="K398" s="607" t="s">
        <v>174</v>
      </c>
      <c r="L398" s="607" t="s">
        <v>174</v>
      </c>
      <c r="M398" s="607" t="s">
        <v>174</v>
      </c>
      <c r="N398" s="607" t="s">
        <v>174</v>
      </c>
      <c r="O398" s="607" t="s">
        <v>174</v>
      </c>
      <c r="P398" s="607" t="s">
        <v>174</v>
      </c>
      <c r="Q398" s="607" t="s">
        <v>174</v>
      </c>
      <c r="R398" s="607"/>
      <c r="S398" s="607"/>
      <c r="T398" s="607"/>
      <c r="U398" s="607"/>
      <c r="V398" s="607" t="s">
        <v>174</v>
      </c>
      <c r="W398" s="607" t="s">
        <v>174</v>
      </c>
      <c r="X398" s="607" t="s">
        <v>174</v>
      </c>
      <c r="Y398" s="607" t="s">
        <v>174</v>
      </c>
      <c r="Z398" s="607" t="s">
        <v>174</v>
      </c>
      <c r="AA398" s="607" t="s">
        <v>174</v>
      </c>
      <c r="AB398" s="607" t="s">
        <v>174</v>
      </c>
      <c r="AC398" s="607" t="s">
        <v>174</v>
      </c>
      <c r="AD398" s="297">
        <f>SUM(AD399:AD403)</f>
        <v>710000</v>
      </c>
      <c r="AE398" s="608">
        <f>SUM(AE399:AE403)</f>
        <v>710</v>
      </c>
      <c r="AF398" s="608"/>
      <c r="AG398" s="608"/>
      <c r="AH398" s="608"/>
      <c r="AI398" s="608"/>
      <c r="AJ398" s="64" t="s">
        <v>389</v>
      </c>
    </row>
    <row r="399" spans="1:36" s="68" customFormat="1" ht="15" customHeight="1">
      <c r="A399" s="64"/>
      <c r="B399" s="613" t="s">
        <v>175</v>
      </c>
      <c r="C399" s="613"/>
      <c r="D399" s="613"/>
      <c r="E399" s="613"/>
      <c r="F399" s="613"/>
      <c r="G399" s="613"/>
      <c r="H399" s="614" t="s">
        <v>176</v>
      </c>
      <c r="I399" s="614" t="s">
        <v>177</v>
      </c>
      <c r="J399" s="614" t="s">
        <v>177</v>
      </c>
      <c r="K399" s="614" t="s">
        <v>177</v>
      </c>
      <c r="L399" s="614" t="s">
        <v>177</v>
      </c>
      <c r="M399" s="614" t="s">
        <v>177</v>
      </c>
      <c r="N399" s="614" t="s">
        <v>177</v>
      </c>
      <c r="O399" s="614" t="s">
        <v>177</v>
      </c>
      <c r="P399" s="614" t="s">
        <v>177</v>
      </c>
      <c r="Q399" s="614" t="s">
        <v>177</v>
      </c>
      <c r="R399" s="614"/>
      <c r="S399" s="614"/>
      <c r="T399" s="614"/>
      <c r="U399" s="614"/>
      <c r="V399" s="614" t="s">
        <v>177</v>
      </c>
      <c r="W399" s="614" t="s">
        <v>177</v>
      </c>
      <c r="X399" s="614" t="s">
        <v>177</v>
      </c>
      <c r="Y399" s="614" t="s">
        <v>177</v>
      </c>
      <c r="Z399" s="614" t="s">
        <v>177</v>
      </c>
      <c r="AA399" s="614" t="s">
        <v>177</v>
      </c>
      <c r="AB399" s="614" t="s">
        <v>177</v>
      </c>
      <c r="AC399" s="614" t="s">
        <v>177</v>
      </c>
      <c r="AD399" s="295">
        <f>SUMIF('pdc2018'!$G$8:$G$1110,'CE MINISTERIALE'!$B399,'pdc2018'!$Q$8:$Q$1110)</f>
        <v>650000</v>
      </c>
      <c r="AE399" s="615">
        <f t="shared" ref="AE399:AE404" si="15">ROUND(AD399/1000,0)</f>
        <v>650</v>
      </c>
      <c r="AF399" s="615"/>
      <c r="AG399" s="615"/>
      <c r="AH399" s="615"/>
      <c r="AI399" s="615"/>
      <c r="AJ399" s="64" t="s">
        <v>389</v>
      </c>
    </row>
    <row r="400" spans="1:36" s="68" customFormat="1" ht="15" customHeight="1">
      <c r="A400" s="64"/>
      <c r="B400" s="613" t="s">
        <v>178</v>
      </c>
      <c r="C400" s="613"/>
      <c r="D400" s="613"/>
      <c r="E400" s="613"/>
      <c r="F400" s="613"/>
      <c r="G400" s="613"/>
      <c r="H400" s="614" t="s">
        <v>179</v>
      </c>
      <c r="I400" s="614" t="s">
        <v>180</v>
      </c>
      <c r="J400" s="614" t="s">
        <v>180</v>
      </c>
      <c r="K400" s="614" t="s">
        <v>180</v>
      </c>
      <c r="L400" s="614" t="s">
        <v>180</v>
      </c>
      <c r="M400" s="614" t="s">
        <v>180</v>
      </c>
      <c r="N400" s="614" t="s">
        <v>180</v>
      </c>
      <c r="O400" s="614" t="s">
        <v>180</v>
      </c>
      <c r="P400" s="614" t="s">
        <v>180</v>
      </c>
      <c r="Q400" s="614" t="s">
        <v>180</v>
      </c>
      <c r="R400" s="614"/>
      <c r="S400" s="614"/>
      <c r="T400" s="614"/>
      <c r="U400" s="614"/>
      <c r="V400" s="614" t="s">
        <v>180</v>
      </c>
      <c r="W400" s="614" t="s">
        <v>180</v>
      </c>
      <c r="X400" s="614" t="s">
        <v>180</v>
      </c>
      <c r="Y400" s="614" t="s">
        <v>180</v>
      </c>
      <c r="Z400" s="614" t="s">
        <v>180</v>
      </c>
      <c r="AA400" s="614" t="s">
        <v>180</v>
      </c>
      <c r="AB400" s="614" t="s">
        <v>180</v>
      </c>
      <c r="AC400" s="614" t="s">
        <v>180</v>
      </c>
      <c r="AD400" s="295">
        <f>SUMIF('pdc2018'!$G$8:$G$1110,'CE MINISTERIALE'!$B400,'pdc2018'!$Q$8:$Q$1110)</f>
        <v>60000</v>
      </c>
      <c r="AE400" s="615">
        <f t="shared" si="15"/>
        <v>60</v>
      </c>
      <c r="AF400" s="615"/>
      <c r="AG400" s="615"/>
      <c r="AH400" s="615"/>
      <c r="AI400" s="615"/>
      <c r="AJ400" s="64" t="s">
        <v>389</v>
      </c>
    </row>
    <row r="401" spans="1:36" s="68" customFormat="1" ht="15" customHeight="1">
      <c r="A401" s="64"/>
      <c r="B401" s="613" t="s">
        <v>181</v>
      </c>
      <c r="C401" s="613"/>
      <c r="D401" s="613"/>
      <c r="E401" s="613"/>
      <c r="F401" s="613"/>
      <c r="G401" s="613"/>
      <c r="H401" s="614" t="s">
        <v>182</v>
      </c>
      <c r="I401" s="614" t="s">
        <v>180</v>
      </c>
      <c r="J401" s="614" t="s">
        <v>180</v>
      </c>
      <c r="K401" s="614" t="s">
        <v>180</v>
      </c>
      <c r="L401" s="614" t="s">
        <v>180</v>
      </c>
      <c r="M401" s="614" t="s">
        <v>180</v>
      </c>
      <c r="N401" s="614" t="s">
        <v>180</v>
      </c>
      <c r="O401" s="614" t="s">
        <v>180</v>
      </c>
      <c r="P401" s="614" t="s">
        <v>180</v>
      </c>
      <c r="Q401" s="614" t="s">
        <v>180</v>
      </c>
      <c r="R401" s="614"/>
      <c r="S401" s="614"/>
      <c r="T401" s="614"/>
      <c r="U401" s="614"/>
      <c r="V401" s="614" t="s">
        <v>180</v>
      </c>
      <c r="W401" s="614" t="s">
        <v>180</v>
      </c>
      <c r="X401" s="614" t="s">
        <v>180</v>
      </c>
      <c r="Y401" s="614" t="s">
        <v>180</v>
      </c>
      <c r="Z401" s="614" t="s">
        <v>180</v>
      </c>
      <c r="AA401" s="614" t="s">
        <v>180</v>
      </c>
      <c r="AB401" s="614" t="s">
        <v>180</v>
      </c>
      <c r="AC401" s="614" t="s">
        <v>180</v>
      </c>
      <c r="AD401" s="295">
        <f>SUMIF('pdc2018'!$G$8:$G$1110,'CE MINISTERIALE'!$B401,'pdc2018'!$Q$8:$Q$1110)</f>
        <v>0</v>
      </c>
      <c r="AE401" s="615">
        <f t="shared" si="15"/>
        <v>0</v>
      </c>
      <c r="AF401" s="615"/>
      <c r="AG401" s="615"/>
      <c r="AH401" s="615"/>
      <c r="AI401" s="615"/>
      <c r="AJ401" s="64" t="s">
        <v>389</v>
      </c>
    </row>
    <row r="402" spans="1:36" s="68" customFormat="1" ht="15" customHeight="1">
      <c r="A402" s="64"/>
      <c r="B402" s="613" t="s">
        <v>183</v>
      </c>
      <c r="C402" s="613"/>
      <c r="D402" s="613"/>
      <c r="E402" s="613"/>
      <c r="F402" s="613"/>
      <c r="G402" s="613"/>
      <c r="H402" s="614" t="s">
        <v>184</v>
      </c>
      <c r="I402" s="614"/>
      <c r="J402" s="614"/>
      <c r="K402" s="614"/>
      <c r="L402" s="614"/>
      <c r="M402" s="614"/>
      <c r="N402" s="614"/>
      <c r="O402" s="614"/>
      <c r="P402" s="614"/>
      <c r="Q402" s="614"/>
      <c r="R402" s="614"/>
      <c r="S402" s="614"/>
      <c r="T402" s="614"/>
      <c r="U402" s="614"/>
      <c r="V402" s="614"/>
      <c r="W402" s="614"/>
      <c r="X402" s="614"/>
      <c r="Y402" s="614"/>
      <c r="Z402" s="614"/>
      <c r="AA402" s="614"/>
      <c r="AB402" s="614"/>
      <c r="AC402" s="614"/>
      <c r="AD402" s="295">
        <f>SUMIF('pdc2018'!$G$8:$G$1110,'CE MINISTERIALE'!$B402,'pdc2018'!$Q$8:$Q$1110)</f>
        <v>0</v>
      </c>
      <c r="AE402" s="615">
        <f t="shared" si="15"/>
        <v>0</v>
      </c>
      <c r="AF402" s="615"/>
      <c r="AG402" s="615"/>
      <c r="AH402" s="615"/>
      <c r="AI402" s="615"/>
      <c r="AJ402" s="64" t="s">
        <v>389</v>
      </c>
    </row>
    <row r="403" spans="1:36" s="68" customFormat="1" ht="15" customHeight="1">
      <c r="A403" s="64"/>
      <c r="B403" s="613" t="s">
        <v>185</v>
      </c>
      <c r="C403" s="613"/>
      <c r="D403" s="613"/>
      <c r="E403" s="613"/>
      <c r="F403" s="613"/>
      <c r="G403" s="613"/>
      <c r="H403" s="614" t="s">
        <v>186</v>
      </c>
      <c r="I403" s="614" t="s">
        <v>187</v>
      </c>
      <c r="J403" s="614" t="s">
        <v>187</v>
      </c>
      <c r="K403" s="614" t="s">
        <v>187</v>
      </c>
      <c r="L403" s="614" t="s">
        <v>187</v>
      </c>
      <c r="M403" s="614" t="s">
        <v>187</v>
      </c>
      <c r="N403" s="614" t="s">
        <v>187</v>
      </c>
      <c r="O403" s="614" t="s">
        <v>187</v>
      </c>
      <c r="P403" s="614" t="s">
        <v>187</v>
      </c>
      <c r="Q403" s="614" t="s">
        <v>187</v>
      </c>
      <c r="R403" s="614"/>
      <c r="S403" s="614"/>
      <c r="T403" s="614"/>
      <c r="U403" s="614"/>
      <c r="V403" s="614" t="s">
        <v>187</v>
      </c>
      <c r="W403" s="614" t="s">
        <v>187</v>
      </c>
      <c r="X403" s="614" t="s">
        <v>187</v>
      </c>
      <c r="Y403" s="614" t="s">
        <v>187</v>
      </c>
      <c r="Z403" s="614" t="s">
        <v>187</v>
      </c>
      <c r="AA403" s="614" t="s">
        <v>187</v>
      </c>
      <c r="AB403" s="614" t="s">
        <v>187</v>
      </c>
      <c r="AC403" s="614" t="s">
        <v>187</v>
      </c>
      <c r="AD403" s="295">
        <f>SUMIF('pdc2018'!$G$8:$G$1110,'CE MINISTERIALE'!$B403,'pdc2018'!$Q$8:$Q$1110)</f>
        <v>0</v>
      </c>
      <c r="AE403" s="615">
        <f t="shared" si="15"/>
        <v>0</v>
      </c>
      <c r="AF403" s="615"/>
      <c r="AG403" s="615"/>
      <c r="AH403" s="615"/>
      <c r="AI403" s="615"/>
      <c r="AJ403" s="64" t="s">
        <v>389</v>
      </c>
    </row>
    <row r="404" spans="1:36" s="68" customFormat="1" ht="15" customHeight="1">
      <c r="A404" s="64"/>
      <c r="B404" s="606" t="s">
        <v>188</v>
      </c>
      <c r="C404" s="606"/>
      <c r="D404" s="606"/>
      <c r="E404" s="606"/>
      <c r="F404" s="606"/>
      <c r="G404" s="606"/>
      <c r="H404" s="607" t="s">
        <v>189</v>
      </c>
      <c r="I404" s="607" t="s">
        <v>190</v>
      </c>
      <c r="J404" s="607" t="s">
        <v>190</v>
      </c>
      <c r="K404" s="607" t="s">
        <v>190</v>
      </c>
      <c r="L404" s="607" t="s">
        <v>190</v>
      </c>
      <c r="M404" s="607" t="s">
        <v>190</v>
      </c>
      <c r="N404" s="607" t="s">
        <v>190</v>
      </c>
      <c r="O404" s="607" t="s">
        <v>190</v>
      </c>
      <c r="P404" s="607" t="s">
        <v>190</v>
      </c>
      <c r="Q404" s="607" t="s">
        <v>190</v>
      </c>
      <c r="R404" s="607"/>
      <c r="S404" s="607"/>
      <c r="T404" s="607"/>
      <c r="U404" s="607"/>
      <c r="V404" s="607" t="s">
        <v>190</v>
      </c>
      <c r="W404" s="607" t="s">
        <v>190</v>
      </c>
      <c r="X404" s="607" t="s">
        <v>190</v>
      </c>
      <c r="Y404" s="607" t="s">
        <v>190</v>
      </c>
      <c r="Z404" s="607" t="s">
        <v>190</v>
      </c>
      <c r="AA404" s="607" t="s">
        <v>190</v>
      </c>
      <c r="AB404" s="607" t="s">
        <v>190</v>
      </c>
      <c r="AC404" s="607" t="s">
        <v>190</v>
      </c>
      <c r="AD404" s="295">
        <f>SUMIF('pdc2018'!$G$8:$G$1110,'CE MINISTERIALE'!$B404,'pdc2018'!$Q$8:$Q$1110)</f>
        <v>37000</v>
      </c>
      <c r="AE404" s="615">
        <f t="shared" si="15"/>
        <v>37</v>
      </c>
      <c r="AF404" s="615"/>
      <c r="AG404" s="615"/>
      <c r="AH404" s="615"/>
      <c r="AI404" s="615"/>
      <c r="AJ404" s="64" t="s">
        <v>389</v>
      </c>
    </row>
    <row r="405" spans="1:36" s="68" customFormat="1" ht="15" customHeight="1">
      <c r="A405" s="64"/>
      <c r="B405" s="606" t="s">
        <v>191</v>
      </c>
      <c r="C405" s="606"/>
      <c r="D405" s="606"/>
      <c r="E405" s="606"/>
      <c r="F405" s="606"/>
      <c r="G405" s="606"/>
      <c r="H405" s="607" t="s">
        <v>192</v>
      </c>
      <c r="I405" s="607" t="s">
        <v>190</v>
      </c>
      <c r="J405" s="607" t="s">
        <v>190</v>
      </c>
      <c r="K405" s="607" t="s">
        <v>190</v>
      </c>
      <c r="L405" s="607" t="s">
        <v>190</v>
      </c>
      <c r="M405" s="607" t="s">
        <v>190</v>
      </c>
      <c r="N405" s="607" t="s">
        <v>190</v>
      </c>
      <c r="O405" s="607" t="s">
        <v>190</v>
      </c>
      <c r="P405" s="607" t="s">
        <v>190</v>
      </c>
      <c r="Q405" s="607" t="s">
        <v>190</v>
      </c>
      <c r="R405" s="607"/>
      <c r="S405" s="607"/>
      <c r="T405" s="607"/>
      <c r="U405" s="607"/>
      <c r="V405" s="607" t="s">
        <v>190</v>
      </c>
      <c r="W405" s="607" t="s">
        <v>190</v>
      </c>
      <c r="X405" s="607" t="s">
        <v>190</v>
      </c>
      <c r="Y405" s="607" t="s">
        <v>190</v>
      </c>
      <c r="Z405" s="607" t="s">
        <v>190</v>
      </c>
      <c r="AA405" s="607" t="s">
        <v>190</v>
      </c>
      <c r="AB405" s="607" t="s">
        <v>190</v>
      </c>
      <c r="AC405" s="607" t="s">
        <v>190</v>
      </c>
      <c r="AD405" s="297">
        <f>SUM(AD406:AD409)</f>
        <v>0</v>
      </c>
      <c r="AE405" s="608">
        <f>SUM(AE406:AE409)</f>
        <v>0</v>
      </c>
      <c r="AF405" s="608"/>
      <c r="AG405" s="608"/>
      <c r="AH405" s="608"/>
      <c r="AI405" s="608"/>
      <c r="AJ405" s="64" t="s">
        <v>389</v>
      </c>
    </row>
    <row r="406" spans="1:36" s="68" customFormat="1" ht="24" customHeight="1">
      <c r="A406" s="64"/>
      <c r="B406" s="613" t="s">
        <v>193</v>
      </c>
      <c r="C406" s="613"/>
      <c r="D406" s="613"/>
      <c r="E406" s="613"/>
      <c r="F406" s="613"/>
      <c r="G406" s="613"/>
      <c r="H406" s="614" t="s">
        <v>1027</v>
      </c>
      <c r="I406" s="614" t="s">
        <v>130</v>
      </c>
      <c r="J406" s="614" t="s">
        <v>130</v>
      </c>
      <c r="K406" s="614" t="s">
        <v>130</v>
      </c>
      <c r="L406" s="614" t="s">
        <v>130</v>
      </c>
      <c r="M406" s="614" t="s">
        <v>130</v>
      </c>
      <c r="N406" s="614" t="s">
        <v>130</v>
      </c>
      <c r="O406" s="614" t="s">
        <v>130</v>
      </c>
      <c r="P406" s="614" t="s">
        <v>130</v>
      </c>
      <c r="Q406" s="614" t="s">
        <v>130</v>
      </c>
      <c r="R406" s="614"/>
      <c r="S406" s="614"/>
      <c r="T406" s="614"/>
      <c r="U406" s="614"/>
      <c r="V406" s="614" t="s">
        <v>130</v>
      </c>
      <c r="W406" s="614" t="s">
        <v>130</v>
      </c>
      <c r="X406" s="614" t="s">
        <v>130</v>
      </c>
      <c r="Y406" s="614" t="s">
        <v>130</v>
      </c>
      <c r="Z406" s="614" t="s">
        <v>130</v>
      </c>
      <c r="AA406" s="614" t="s">
        <v>130</v>
      </c>
      <c r="AB406" s="614" t="s">
        <v>130</v>
      </c>
      <c r="AC406" s="614" t="s">
        <v>130</v>
      </c>
      <c r="AD406" s="295">
        <f>SUMIF('pdc2018'!$G$8:$G$1110,'CE MINISTERIALE'!$B406,'pdc2018'!$Q$8:$Q$1110)</f>
        <v>0</v>
      </c>
      <c r="AE406" s="615">
        <f>ROUND(AD406/1000,0)</f>
        <v>0</v>
      </c>
      <c r="AF406" s="615"/>
      <c r="AG406" s="615"/>
      <c r="AH406" s="615"/>
      <c r="AI406" s="615"/>
      <c r="AJ406" s="64" t="s">
        <v>389</v>
      </c>
    </row>
    <row r="407" spans="1:36" s="68" customFormat="1" ht="15" customHeight="1">
      <c r="A407" s="64"/>
      <c r="B407" s="613" t="s">
        <v>1028</v>
      </c>
      <c r="C407" s="613"/>
      <c r="D407" s="613"/>
      <c r="E407" s="613"/>
      <c r="F407" s="613"/>
      <c r="G407" s="613"/>
      <c r="H407" s="614" t="s">
        <v>1029</v>
      </c>
      <c r="I407" s="614" t="s">
        <v>130</v>
      </c>
      <c r="J407" s="614" t="s">
        <v>130</v>
      </c>
      <c r="K407" s="614" t="s">
        <v>130</v>
      </c>
      <c r="L407" s="614" t="s">
        <v>130</v>
      </c>
      <c r="M407" s="614" t="s">
        <v>130</v>
      </c>
      <c r="N407" s="614" t="s">
        <v>130</v>
      </c>
      <c r="O407" s="614" t="s">
        <v>130</v>
      </c>
      <c r="P407" s="614" t="s">
        <v>130</v>
      </c>
      <c r="Q407" s="614" t="s">
        <v>130</v>
      </c>
      <c r="R407" s="614"/>
      <c r="S407" s="614"/>
      <c r="T407" s="614"/>
      <c r="U407" s="614"/>
      <c r="V407" s="614" t="s">
        <v>130</v>
      </c>
      <c r="W407" s="614" t="s">
        <v>130</v>
      </c>
      <c r="X407" s="614" t="s">
        <v>130</v>
      </c>
      <c r="Y407" s="614" t="s">
        <v>130</v>
      </c>
      <c r="Z407" s="614" t="s">
        <v>130</v>
      </c>
      <c r="AA407" s="614" t="s">
        <v>130</v>
      </c>
      <c r="AB407" s="614" t="s">
        <v>130</v>
      </c>
      <c r="AC407" s="614" t="s">
        <v>130</v>
      </c>
      <c r="AD407" s="295">
        <f>SUMIF('pdc2018'!$G$8:$G$1110,'CE MINISTERIALE'!$B407,'pdc2018'!$Q$8:$Q$1110)</f>
        <v>0</v>
      </c>
      <c r="AE407" s="615">
        <f>ROUND(AD407/1000,0)</f>
        <v>0</v>
      </c>
      <c r="AF407" s="615"/>
      <c r="AG407" s="615"/>
      <c r="AH407" s="615"/>
      <c r="AI407" s="615"/>
      <c r="AJ407" s="64" t="s">
        <v>389</v>
      </c>
    </row>
    <row r="408" spans="1:36" s="68" customFormat="1" ht="15" customHeight="1">
      <c r="A408" s="64"/>
      <c r="B408" s="613" t="s">
        <v>1030</v>
      </c>
      <c r="C408" s="613"/>
      <c r="D408" s="613"/>
      <c r="E408" s="613"/>
      <c r="F408" s="613"/>
      <c r="G408" s="613"/>
      <c r="H408" s="614" t="s">
        <v>1031</v>
      </c>
      <c r="I408" s="614" t="s">
        <v>130</v>
      </c>
      <c r="J408" s="614" t="s">
        <v>130</v>
      </c>
      <c r="K408" s="614" t="s">
        <v>130</v>
      </c>
      <c r="L408" s="614" t="s">
        <v>130</v>
      </c>
      <c r="M408" s="614" t="s">
        <v>130</v>
      </c>
      <c r="N408" s="614" t="s">
        <v>130</v>
      </c>
      <c r="O408" s="614" t="s">
        <v>130</v>
      </c>
      <c r="P408" s="614" t="s">
        <v>130</v>
      </c>
      <c r="Q408" s="614" t="s">
        <v>130</v>
      </c>
      <c r="R408" s="614"/>
      <c r="S408" s="614"/>
      <c r="T408" s="614"/>
      <c r="U408" s="614"/>
      <c r="V408" s="614" t="s">
        <v>130</v>
      </c>
      <c r="W408" s="614" t="s">
        <v>130</v>
      </c>
      <c r="X408" s="614" t="s">
        <v>130</v>
      </c>
      <c r="Y408" s="614" t="s">
        <v>130</v>
      </c>
      <c r="Z408" s="614" t="s">
        <v>130</v>
      </c>
      <c r="AA408" s="614" t="s">
        <v>130</v>
      </c>
      <c r="AB408" s="614" t="s">
        <v>130</v>
      </c>
      <c r="AC408" s="614" t="s">
        <v>130</v>
      </c>
      <c r="AD408" s="295">
        <f>SUMIF('pdc2018'!$G$8:$G$1110,'CE MINISTERIALE'!$B408,'pdc2018'!$Q$8:$Q$1110)</f>
        <v>0</v>
      </c>
      <c r="AE408" s="615">
        <f>ROUND(AD408/1000,0)</f>
        <v>0</v>
      </c>
      <c r="AF408" s="615"/>
      <c r="AG408" s="615"/>
      <c r="AH408" s="615"/>
      <c r="AI408" s="615"/>
      <c r="AJ408" s="64" t="s">
        <v>389</v>
      </c>
    </row>
    <row r="409" spans="1:36" s="68" customFormat="1" ht="15" customHeight="1">
      <c r="A409" s="64"/>
      <c r="B409" s="613" t="s">
        <v>1032</v>
      </c>
      <c r="C409" s="613"/>
      <c r="D409" s="613"/>
      <c r="E409" s="613"/>
      <c r="F409" s="613"/>
      <c r="G409" s="613"/>
      <c r="H409" s="614" t="s">
        <v>1033</v>
      </c>
      <c r="I409" s="614" t="s">
        <v>130</v>
      </c>
      <c r="J409" s="614" t="s">
        <v>130</v>
      </c>
      <c r="K409" s="614" t="s">
        <v>130</v>
      </c>
      <c r="L409" s="614" t="s">
        <v>130</v>
      </c>
      <c r="M409" s="614" t="s">
        <v>130</v>
      </c>
      <c r="N409" s="614" t="s">
        <v>130</v>
      </c>
      <c r="O409" s="614" t="s">
        <v>130</v>
      </c>
      <c r="P409" s="614" t="s">
        <v>130</v>
      </c>
      <c r="Q409" s="614" t="s">
        <v>130</v>
      </c>
      <c r="R409" s="614"/>
      <c r="S409" s="614"/>
      <c r="T409" s="614"/>
      <c r="U409" s="614"/>
      <c r="V409" s="614" t="s">
        <v>130</v>
      </c>
      <c r="W409" s="614" t="s">
        <v>130</v>
      </c>
      <c r="X409" s="614" t="s">
        <v>130</v>
      </c>
      <c r="Y409" s="614" t="s">
        <v>130</v>
      </c>
      <c r="Z409" s="614" t="s">
        <v>130</v>
      </c>
      <c r="AA409" s="614" t="s">
        <v>130</v>
      </c>
      <c r="AB409" s="614" t="s">
        <v>130</v>
      </c>
      <c r="AC409" s="614" t="s">
        <v>130</v>
      </c>
      <c r="AD409" s="295">
        <f>SUMIF('pdc2018'!$G$8:$G$1110,'CE MINISTERIALE'!$B409,'pdc2018'!$Q$8:$Q$1110)</f>
        <v>0</v>
      </c>
      <c r="AE409" s="615">
        <f>ROUND(AD409/1000,0)</f>
        <v>0</v>
      </c>
      <c r="AF409" s="615"/>
      <c r="AG409" s="615"/>
      <c r="AH409" s="615"/>
      <c r="AI409" s="615"/>
      <c r="AJ409" s="64" t="s">
        <v>389</v>
      </c>
    </row>
    <row r="410" spans="1:36" s="68" customFormat="1" ht="15" customHeight="1">
      <c r="A410" s="64"/>
      <c r="B410" s="606" t="s">
        <v>1034</v>
      </c>
      <c r="C410" s="606"/>
      <c r="D410" s="606"/>
      <c r="E410" s="606"/>
      <c r="F410" s="606"/>
      <c r="G410" s="606"/>
      <c r="H410" s="607" t="s">
        <v>1035</v>
      </c>
      <c r="I410" s="607" t="s">
        <v>1036</v>
      </c>
      <c r="J410" s="607" t="s">
        <v>1036</v>
      </c>
      <c r="K410" s="607" t="s">
        <v>1036</v>
      </c>
      <c r="L410" s="607" t="s">
        <v>1036</v>
      </c>
      <c r="M410" s="607" t="s">
        <v>1036</v>
      </c>
      <c r="N410" s="607" t="s">
        <v>1036</v>
      </c>
      <c r="O410" s="607" t="s">
        <v>1036</v>
      </c>
      <c r="P410" s="607" t="s">
        <v>1036</v>
      </c>
      <c r="Q410" s="607" t="s">
        <v>1036</v>
      </c>
      <c r="R410" s="607"/>
      <c r="S410" s="607"/>
      <c r="T410" s="607"/>
      <c r="U410" s="607"/>
      <c r="V410" s="607" t="s">
        <v>1036</v>
      </c>
      <c r="W410" s="607" t="s">
        <v>1036</v>
      </c>
      <c r="X410" s="607" t="s">
        <v>1036</v>
      </c>
      <c r="Y410" s="607" t="s">
        <v>1036</v>
      </c>
      <c r="Z410" s="607" t="s">
        <v>1036</v>
      </c>
      <c r="AA410" s="607" t="s">
        <v>1036</v>
      </c>
      <c r="AB410" s="607" t="s">
        <v>1036</v>
      </c>
      <c r="AC410" s="607" t="s">
        <v>1036</v>
      </c>
      <c r="AD410" s="297">
        <f>SUM(AD411:AD417)</f>
        <v>295000</v>
      </c>
      <c r="AE410" s="608">
        <f>SUM(AE411:AE417)</f>
        <v>295</v>
      </c>
      <c r="AF410" s="608"/>
      <c r="AG410" s="608"/>
      <c r="AH410" s="608"/>
      <c r="AI410" s="608"/>
      <c r="AJ410" s="64" t="s">
        <v>389</v>
      </c>
    </row>
    <row r="411" spans="1:36" s="68" customFormat="1" ht="15" customHeight="1">
      <c r="A411" s="64"/>
      <c r="B411" s="613" t="s">
        <v>1037</v>
      </c>
      <c r="C411" s="613"/>
      <c r="D411" s="613"/>
      <c r="E411" s="613"/>
      <c r="F411" s="613"/>
      <c r="G411" s="613"/>
      <c r="H411" s="614" t="s">
        <v>1038</v>
      </c>
      <c r="I411" s="614" t="s">
        <v>130</v>
      </c>
      <c r="J411" s="614" t="s">
        <v>130</v>
      </c>
      <c r="K411" s="614" t="s">
        <v>130</v>
      </c>
      <c r="L411" s="614" t="s">
        <v>130</v>
      </c>
      <c r="M411" s="614" t="s">
        <v>130</v>
      </c>
      <c r="N411" s="614" t="s">
        <v>130</v>
      </c>
      <c r="O411" s="614" t="s">
        <v>130</v>
      </c>
      <c r="P411" s="614" t="s">
        <v>130</v>
      </c>
      <c r="Q411" s="614" t="s">
        <v>130</v>
      </c>
      <c r="R411" s="614"/>
      <c r="S411" s="614"/>
      <c r="T411" s="614"/>
      <c r="U411" s="614"/>
      <c r="V411" s="614" t="s">
        <v>130</v>
      </c>
      <c r="W411" s="614" t="s">
        <v>130</v>
      </c>
      <c r="X411" s="614" t="s">
        <v>130</v>
      </c>
      <c r="Y411" s="614" t="s">
        <v>130</v>
      </c>
      <c r="Z411" s="614" t="s">
        <v>130</v>
      </c>
      <c r="AA411" s="614" t="s">
        <v>130</v>
      </c>
      <c r="AB411" s="614" t="s">
        <v>130</v>
      </c>
      <c r="AC411" s="614" t="s">
        <v>130</v>
      </c>
      <c r="AD411" s="295">
        <f>SUMIF('pdc2018'!$G$8:$G$1110,'CE MINISTERIALE'!$B411,'pdc2018'!$Q$8:$Q$1110)</f>
        <v>0</v>
      </c>
      <c r="AE411" s="615">
        <f t="shared" ref="AE411:AE417" si="16">ROUND(AD411/1000,0)</f>
        <v>0</v>
      </c>
      <c r="AF411" s="615"/>
      <c r="AG411" s="615"/>
      <c r="AH411" s="615"/>
      <c r="AI411" s="615"/>
      <c r="AJ411" s="64" t="s">
        <v>389</v>
      </c>
    </row>
    <row r="412" spans="1:36" s="68" customFormat="1" ht="15" customHeight="1">
      <c r="A412" s="64"/>
      <c r="B412" s="613" t="s">
        <v>1039</v>
      </c>
      <c r="C412" s="613"/>
      <c r="D412" s="613"/>
      <c r="E412" s="613"/>
      <c r="F412" s="613"/>
      <c r="G412" s="613"/>
      <c r="H412" s="614" t="s">
        <v>1040</v>
      </c>
      <c r="I412" s="614" t="s">
        <v>1041</v>
      </c>
      <c r="J412" s="614" t="s">
        <v>1041</v>
      </c>
      <c r="K412" s="614" t="s">
        <v>1041</v>
      </c>
      <c r="L412" s="614" t="s">
        <v>1041</v>
      </c>
      <c r="M412" s="614" t="s">
        <v>1041</v>
      </c>
      <c r="N412" s="614" t="s">
        <v>1041</v>
      </c>
      <c r="O412" s="614" t="s">
        <v>1041</v>
      </c>
      <c r="P412" s="614" t="s">
        <v>1041</v>
      </c>
      <c r="Q412" s="614" t="s">
        <v>1041</v>
      </c>
      <c r="R412" s="614"/>
      <c r="S412" s="614"/>
      <c r="T412" s="614"/>
      <c r="U412" s="614"/>
      <c r="V412" s="614" t="s">
        <v>1041</v>
      </c>
      <c r="W412" s="614" t="s">
        <v>1041</v>
      </c>
      <c r="X412" s="614" t="s">
        <v>1041</v>
      </c>
      <c r="Y412" s="614" t="s">
        <v>1041</v>
      </c>
      <c r="Z412" s="614" t="s">
        <v>1041</v>
      </c>
      <c r="AA412" s="614" t="s">
        <v>1041</v>
      </c>
      <c r="AB412" s="614" t="s">
        <v>1041</v>
      </c>
      <c r="AC412" s="614" t="s">
        <v>1041</v>
      </c>
      <c r="AD412" s="295">
        <f>SUMIF('pdc2018'!$G$8:$G$1110,'CE MINISTERIALE'!$B412,'pdc2018'!$Q$8:$Q$1110)</f>
        <v>0</v>
      </c>
      <c r="AE412" s="615">
        <f t="shared" si="16"/>
        <v>0</v>
      </c>
      <c r="AF412" s="615"/>
      <c r="AG412" s="615"/>
      <c r="AH412" s="615"/>
      <c r="AI412" s="615"/>
      <c r="AJ412" s="64" t="s">
        <v>389</v>
      </c>
    </row>
    <row r="413" spans="1:36" s="68" customFormat="1" ht="15" customHeight="1">
      <c r="A413" s="64"/>
      <c r="B413" s="613" t="s">
        <v>1042</v>
      </c>
      <c r="C413" s="613"/>
      <c r="D413" s="613"/>
      <c r="E413" s="613"/>
      <c r="F413" s="613"/>
      <c r="G413" s="613"/>
      <c r="H413" s="614" t="s">
        <v>1043</v>
      </c>
      <c r="I413" s="614" t="s">
        <v>1041</v>
      </c>
      <c r="J413" s="614" t="s">
        <v>1041</v>
      </c>
      <c r="K413" s="614" t="s">
        <v>1041</v>
      </c>
      <c r="L413" s="614" t="s">
        <v>1041</v>
      </c>
      <c r="M413" s="614" t="s">
        <v>1041</v>
      </c>
      <c r="N413" s="614" t="s">
        <v>1041</v>
      </c>
      <c r="O413" s="614" t="s">
        <v>1041</v>
      </c>
      <c r="P413" s="614" t="s">
        <v>1041</v>
      </c>
      <c r="Q413" s="614" t="s">
        <v>1041</v>
      </c>
      <c r="R413" s="614"/>
      <c r="S413" s="614"/>
      <c r="T413" s="614"/>
      <c r="U413" s="614"/>
      <c r="V413" s="614" t="s">
        <v>1041</v>
      </c>
      <c r="W413" s="614" t="s">
        <v>1041</v>
      </c>
      <c r="X413" s="614" t="s">
        <v>1041</v>
      </c>
      <c r="Y413" s="614" t="s">
        <v>1041</v>
      </c>
      <c r="Z413" s="614" t="s">
        <v>1041</v>
      </c>
      <c r="AA413" s="614" t="s">
        <v>1041</v>
      </c>
      <c r="AB413" s="614" t="s">
        <v>1041</v>
      </c>
      <c r="AC413" s="614" t="s">
        <v>1041</v>
      </c>
      <c r="AD413" s="295">
        <f>SUMIF('pdc2018'!$G$8:$G$1110,'CE MINISTERIALE'!$B413,'pdc2018'!$Q$8:$Q$1110)</f>
        <v>0</v>
      </c>
      <c r="AE413" s="615">
        <f t="shared" si="16"/>
        <v>0</v>
      </c>
      <c r="AF413" s="615"/>
      <c r="AG413" s="615"/>
      <c r="AH413" s="615"/>
      <c r="AI413" s="615"/>
      <c r="AJ413" s="64" t="s">
        <v>389</v>
      </c>
    </row>
    <row r="414" spans="1:36" s="68" customFormat="1" ht="15" customHeight="1">
      <c r="A414" s="64"/>
      <c r="B414" s="613" t="s">
        <v>1044</v>
      </c>
      <c r="C414" s="613"/>
      <c r="D414" s="613"/>
      <c r="E414" s="613"/>
      <c r="F414" s="613"/>
      <c r="G414" s="613"/>
      <c r="H414" s="614" t="s">
        <v>1045</v>
      </c>
      <c r="I414" s="614" t="s">
        <v>1046</v>
      </c>
      <c r="J414" s="614" t="s">
        <v>1046</v>
      </c>
      <c r="K414" s="614" t="s">
        <v>1046</v>
      </c>
      <c r="L414" s="614" t="s">
        <v>1046</v>
      </c>
      <c r="M414" s="614" t="s">
        <v>1046</v>
      </c>
      <c r="N414" s="614" t="s">
        <v>1046</v>
      </c>
      <c r="O414" s="614" t="s">
        <v>1046</v>
      </c>
      <c r="P414" s="614" t="s">
        <v>1046</v>
      </c>
      <c r="Q414" s="614" t="s">
        <v>1046</v>
      </c>
      <c r="R414" s="614"/>
      <c r="S414" s="614"/>
      <c r="T414" s="614"/>
      <c r="U414" s="614"/>
      <c r="V414" s="614" t="s">
        <v>1046</v>
      </c>
      <c r="W414" s="614" t="s">
        <v>1046</v>
      </c>
      <c r="X414" s="614" t="s">
        <v>1046</v>
      </c>
      <c r="Y414" s="614" t="s">
        <v>1046</v>
      </c>
      <c r="Z414" s="614" t="s">
        <v>1046</v>
      </c>
      <c r="AA414" s="614" t="s">
        <v>1046</v>
      </c>
      <c r="AB414" s="614" t="s">
        <v>1046</v>
      </c>
      <c r="AC414" s="614" t="s">
        <v>1046</v>
      </c>
      <c r="AD414" s="295">
        <f>SUMIF('pdc2018'!$G$8:$G$1110,'CE MINISTERIALE'!$B414,'pdc2018'!$Q$8:$Q$1110)</f>
        <v>0</v>
      </c>
      <c r="AE414" s="615">
        <f t="shared" si="16"/>
        <v>0</v>
      </c>
      <c r="AF414" s="615"/>
      <c r="AG414" s="615"/>
      <c r="AH414" s="615"/>
      <c r="AI414" s="615"/>
      <c r="AJ414" s="64" t="s">
        <v>389</v>
      </c>
    </row>
    <row r="415" spans="1:36" s="68" customFormat="1" ht="15" customHeight="1">
      <c r="A415" s="64"/>
      <c r="B415" s="613" t="s">
        <v>1047</v>
      </c>
      <c r="C415" s="613"/>
      <c r="D415" s="613"/>
      <c r="E415" s="613"/>
      <c r="F415" s="613"/>
      <c r="G415" s="613"/>
      <c r="H415" s="614" t="s">
        <v>1048</v>
      </c>
      <c r="I415" s="614" t="s">
        <v>1049</v>
      </c>
      <c r="J415" s="614" t="s">
        <v>1049</v>
      </c>
      <c r="K415" s="614" t="s">
        <v>1049</v>
      </c>
      <c r="L415" s="614" t="s">
        <v>1049</v>
      </c>
      <c r="M415" s="614" t="s">
        <v>1049</v>
      </c>
      <c r="N415" s="614" t="s">
        <v>1049</v>
      </c>
      <c r="O415" s="614" t="s">
        <v>1049</v>
      </c>
      <c r="P415" s="614" t="s">
        <v>1049</v>
      </c>
      <c r="Q415" s="614" t="s">
        <v>1049</v>
      </c>
      <c r="R415" s="614"/>
      <c r="S415" s="614"/>
      <c r="T415" s="614"/>
      <c r="U415" s="614"/>
      <c r="V415" s="614" t="s">
        <v>1049</v>
      </c>
      <c r="W415" s="614" t="s">
        <v>1049</v>
      </c>
      <c r="X415" s="614" t="s">
        <v>1049</v>
      </c>
      <c r="Y415" s="614" t="s">
        <v>1049</v>
      </c>
      <c r="Z415" s="614" t="s">
        <v>1049</v>
      </c>
      <c r="AA415" s="614" t="s">
        <v>1049</v>
      </c>
      <c r="AB415" s="614" t="s">
        <v>1049</v>
      </c>
      <c r="AC415" s="614" t="s">
        <v>1049</v>
      </c>
      <c r="AD415" s="295">
        <f>SUMIF('pdc2018'!$G$8:$G$1110,'CE MINISTERIALE'!$B415,'pdc2018'!$Q$8:$Q$1110)</f>
        <v>0</v>
      </c>
      <c r="AE415" s="615">
        <f t="shared" si="16"/>
        <v>0</v>
      </c>
      <c r="AF415" s="615"/>
      <c r="AG415" s="615"/>
      <c r="AH415" s="615"/>
      <c r="AI415" s="615"/>
      <c r="AJ415" s="64" t="s">
        <v>389</v>
      </c>
    </row>
    <row r="416" spans="1:36" s="68" customFormat="1" ht="15" customHeight="1">
      <c r="A416" s="64"/>
      <c r="B416" s="613" t="s">
        <v>1050</v>
      </c>
      <c r="C416" s="613"/>
      <c r="D416" s="613"/>
      <c r="E416" s="613"/>
      <c r="F416" s="613"/>
      <c r="G416" s="613"/>
      <c r="H416" s="614" t="s">
        <v>1051</v>
      </c>
      <c r="I416" s="614" t="s">
        <v>1052</v>
      </c>
      <c r="J416" s="614" t="s">
        <v>1052</v>
      </c>
      <c r="K416" s="614" t="s">
        <v>1052</v>
      </c>
      <c r="L416" s="614" t="s">
        <v>1052</v>
      </c>
      <c r="M416" s="614" t="s">
        <v>1052</v>
      </c>
      <c r="N416" s="614" t="s">
        <v>1052</v>
      </c>
      <c r="O416" s="614" t="s">
        <v>1052</v>
      </c>
      <c r="P416" s="614" t="s">
        <v>1052</v>
      </c>
      <c r="Q416" s="614" t="s">
        <v>1052</v>
      </c>
      <c r="R416" s="614"/>
      <c r="S416" s="614"/>
      <c r="T416" s="614"/>
      <c r="U416" s="614"/>
      <c r="V416" s="614" t="s">
        <v>1052</v>
      </c>
      <c r="W416" s="614" t="s">
        <v>1052</v>
      </c>
      <c r="X416" s="614" t="s">
        <v>1052</v>
      </c>
      <c r="Y416" s="614" t="s">
        <v>1052</v>
      </c>
      <c r="Z416" s="614" t="s">
        <v>1052</v>
      </c>
      <c r="AA416" s="614" t="s">
        <v>1052</v>
      </c>
      <c r="AB416" s="614" t="s">
        <v>1052</v>
      </c>
      <c r="AC416" s="614" t="s">
        <v>1052</v>
      </c>
      <c r="AD416" s="295">
        <f>SUMIF('pdc2018'!$G$8:$G$1110,'CE MINISTERIALE'!$B416,'pdc2018'!$Q$8:$Q$1110)</f>
        <v>0</v>
      </c>
      <c r="AE416" s="615">
        <f t="shared" si="16"/>
        <v>0</v>
      </c>
      <c r="AF416" s="615"/>
      <c r="AG416" s="615"/>
      <c r="AH416" s="615"/>
      <c r="AI416" s="615"/>
      <c r="AJ416" s="64" t="s">
        <v>389</v>
      </c>
    </row>
    <row r="417" spans="1:36" s="68" customFormat="1" ht="15" customHeight="1">
      <c r="A417" s="64"/>
      <c r="B417" s="613" t="s">
        <v>1053</v>
      </c>
      <c r="C417" s="613"/>
      <c r="D417" s="613"/>
      <c r="E417" s="613"/>
      <c r="F417" s="613"/>
      <c r="G417" s="613"/>
      <c r="H417" s="614" t="s">
        <v>1054</v>
      </c>
      <c r="I417" s="614" t="s">
        <v>1055</v>
      </c>
      <c r="J417" s="614" t="s">
        <v>1055</v>
      </c>
      <c r="K417" s="614" t="s">
        <v>1055</v>
      </c>
      <c r="L417" s="614" t="s">
        <v>1055</v>
      </c>
      <c r="M417" s="614" t="s">
        <v>1055</v>
      </c>
      <c r="N417" s="614" t="s">
        <v>1055</v>
      </c>
      <c r="O417" s="614" t="s">
        <v>1055</v>
      </c>
      <c r="P417" s="614" t="s">
        <v>1055</v>
      </c>
      <c r="Q417" s="614" t="s">
        <v>1055</v>
      </c>
      <c r="R417" s="614"/>
      <c r="S417" s="614"/>
      <c r="T417" s="614"/>
      <c r="U417" s="614"/>
      <c r="V417" s="614" t="s">
        <v>1055</v>
      </c>
      <c r="W417" s="614" t="s">
        <v>1055</v>
      </c>
      <c r="X417" s="614" t="s">
        <v>1055</v>
      </c>
      <c r="Y417" s="614" t="s">
        <v>1055</v>
      </c>
      <c r="Z417" s="614" t="s">
        <v>1055</v>
      </c>
      <c r="AA417" s="614" t="s">
        <v>1055</v>
      </c>
      <c r="AB417" s="614" t="s">
        <v>1055</v>
      </c>
      <c r="AC417" s="614" t="s">
        <v>1055</v>
      </c>
      <c r="AD417" s="295">
        <f>SUMIF('pdc2018'!$G$8:$G$1110,'CE MINISTERIALE'!$B417,'pdc2018'!$Q$8:$Q$1110)</f>
        <v>295000</v>
      </c>
      <c r="AE417" s="615">
        <f t="shared" si="16"/>
        <v>295</v>
      </c>
      <c r="AF417" s="615"/>
      <c r="AG417" s="615"/>
      <c r="AH417" s="615"/>
      <c r="AI417" s="615"/>
      <c r="AJ417" s="64" t="s">
        <v>389</v>
      </c>
    </row>
    <row r="418" spans="1:36" s="68" customFormat="1" ht="15" customHeight="1">
      <c r="A418" s="64"/>
      <c r="B418" s="609" t="s">
        <v>1056</v>
      </c>
      <c r="C418" s="609"/>
      <c r="D418" s="609"/>
      <c r="E418" s="609"/>
      <c r="F418" s="609"/>
      <c r="G418" s="609"/>
      <c r="H418" s="610" t="s">
        <v>1057</v>
      </c>
      <c r="I418" s="610" t="s">
        <v>1057</v>
      </c>
      <c r="J418" s="610" t="s">
        <v>1057</v>
      </c>
      <c r="K418" s="610" t="s">
        <v>1057</v>
      </c>
      <c r="L418" s="610" t="s">
        <v>1057</v>
      </c>
      <c r="M418" s="610" t="s">
        <v>1057</v>
      </c>
      <c r="N418" s="610" t="s">
        <v>1057</v>
      </c>
      <c r="O418" s="610" t="s">
        <v>1057</v>
      </c>
      <c r="P418" s="610" t="s">
        <v>1057</v>
      </c>
      <c r="Q418" s="610" t="s">
        <v>1057</v>
      </c>
      <c r="R418" s="610"/>
      <c r="S418" s="610"/>
      <c r="T418" s="610"/>
      <c r="U418" s="610"/>
      <c r="V418" s="610" t="s">
        <v>1057</v>
      </c>
      <c r="W418" s="610" t="s">
        <v>1057</v>
      </c>
      <c r="X418" s="610" t="s">
        <v>1057</v>
      </c>
      <c r="Y418" s="610" t="s">
        <v>1057</v>
      </c>
      <c r="Z418" s="610" t="s">
        <v>1057</v>
      </c>
      <c r="AA418" s="610" t="s">
        <v>1057</v>
      </c>
      <c r="AB418" s="610" t="s">
        <v>1057</v>
      </c>
      <c r="AC418" s="610" t="s">
        <v>1057</v>
      </c>
      <c r="AD418" s="297">
        <f>AD139+AD167+AD319+AD327+AD336+AD378+AD384+AD391+AD394+AD397</f>
        <v>1299762676</v>
      </c>
      <c r="AE418" s="611">
        <f>AE139+AE167+AE319+AE327+AE336+AE378+AE384+AE391+AE394+AE397</f>
        <v>1299763</v>
      </c>
      <c r="AF418" s="611"/>
      <c r="AG418" s="611"/>
      <c r="AH418" s="611"/>
      <c r="AI418" s="611"/>
      <c r="AJ418" s="64" t="s">
        <v>389</v>
      </c>
    </row>
    <row r="419" spans="1:36" s="68" customFormat="1" ht="15" customHeight="1">
      <c r="A419" s="64"/>
      <c r="B419" s="609"/>
      <c r="C419" s="609"/>
      <c r="D419" s="609"/>
      <c r="E419" s="609"/>
      <c r="F419" s="609"/>
      <c r="G419" s="609"/>
      <c r="H419" s="610" t="s">
        <v>1058</v>
      </c>
      <c r="I419" s="610" t="s">
        <v>1058</v>
      </c>
      <c r="J419" s="610" t="s">
        <v>1058</v>
      </c>
      <c r="K419" s="610" t="s">
        <v>1058</v>
      </c>
      <c r="L419" s="610" t="s">
        <v>1058</v>
      </c>
      <c r="M419" s="610" t="s">
        <v>1058</v>
      </c>
      <c r="N419" s="610" t="s">
        <v>1058</v>
      </c>
      <c r="O419" s="610" t="s">
        <v>1058</v>
      </c>
      <c r="P419" s="610" t="s">
        <v>1058</v>
      </c>
      <c r="Q419" s="610" t="s">
        <v>1058</v>
      </c>
      <c r="R419" s="610"/>
      <c r="S419" s="610"/>
      <c r="T419" s="610"/>
      <c r="U419" s="610"/>
      <c r="V419" s="610" t="s">
        <v>1058</v>
      </c>
      <c r="W419" s="610" t="s">
        <v>1058</v>
      </c>
      <c r="X419" s="610" t="s">
        <v>1058</v>
      </c>
      <c r="Y419" s="610" t="s">
        <v>1058</v>
      </c>
      <c r="Z419" s="610" t="s">
        <v>1058</v>
      </c>
      <c r="AA419" s="610" t="s">
        <v>1058</v>
      </c>
      <c r="AB419" s="610" t="s">
        <v>1058</v>
      </c>
      <c r="AC419" s="610" t="s">
        <v>1058</v>
      </c>
      <c r="AD419" s="295">
        <f>SUMIF('pdc2018'!$G$8:$G$1110,'CE MINISTERIALE'!$B419,'pdc2018'!$Q$8:$Q$1110)</f>
        <v>0</v>
      </c>
      <c r="AE419" s="611">
        <f t="shared" ref="AE419" si="17">ROUND(AD419/1000,0)</f>
        <v>0</v>
      </c>
      <c r="AF419" s="611"/>
      <c r="AG419" s="611"/>
      <c r="AH419" s="611"/>
      <c r="AI419" s="611"/>
      <c r="AJ419" s="64" t="s">
        <v>389</v>
      </c>
    </row>
    <row r="420" spans="1:36" s="68" customFormat="1" ht="15" customHeight="1">
      <c r="A420" s="64"/>
      <c r="B420" s="609" t="s">
        <v>1059</v>
      </c>
      <c r="C420" s="609"/>
      <c r="D420" s="609"/>
      <c r="E420" s="609"/>
      <c r="F420" s="609"/>
      <c r="G420" s="609"/>
      <c r="H420" s="610" t="s">
        <v>1060</v>
      </c>
      <c r="I420" s="610" t="s">
        <v>1060</v>
      </c>
      <c r="J420" s="610" t="s">
        <v>1060</v>
      </c>
      <c r="K420" s="610" t="s">
        <v>1060</v>
      </c>
      <c r="L420" s="610" t="s">
        <v>1060</v>
      </c>
      <c r="M420" s="610" t="s">
        <v>1060</v>
      </c>
      <c r="N420" s="610" t="s">
        <v>1060</v>
      </c>
      <c r="O420" s="610" t="s">
        <v>1060</v>
      </c>
      <c r="P420" s="610" t="s">
        <v>1060</v>
      </c>
      <c r="Q420" s="610" t="s">
        <v>1060</v>
      </c>
      <c r="R420" s="610"/>
      <c r="S420" s="610"/>
      <c r="T420" s="610"/>
      <c r="U420" s="610"/>
      <c r="V420" s="610" t="s">
        <v>1060</v>
      </c>
      <c r="W420" s="610" t="s">
        <v>1060</v>
      </c>
      <c r="X420" s="610" t="s">
        <v>1060</v>
      </c>
      <c r="Y420" s="610" t="s">
        <v>1060</v>
      </c>
      <c r="Z420" s="610" t="s">
        <v>1060</v>
      </c>
      <c r="AA420" s="610" t="s">
        <v>1060</v>
      </c>
      <c r="AB420" s="610" t="s">
        <v>1060</v>
      </c>
      <c r="AC420" s="610" t="s">
        <v>1060</v>
      </c>
      <c r="AD420" s="297">
        <f>SUM(AD421:AD423)</f>
        <v>15000</v>
      </c>
      <c r="AE420" s="611">
        <f>SUM(AE421:AE423)</f>
        <v>15</v>
      </c>
      <c r="AF420" s="611"/>
      <c r="AG420" s="611"/>
      <c r="AH420" s="611"/>
      <c r="AI420" s="611"/>
      <c r="AJ420" s="64" t="s">
        <v>389</v>
      </c>
    </row>
    <row r="421" spans="1:36" s="68" customFormat="1" ht="15" customHeight="1">
      <c r="A421" s="64"/>
      <c r="B421" s="606" t="s">
        <v>1061</v>
      </c>
      <c r="C421" s="606"/>
      <c r="D421" s="606"/>
      <c r="E421" s="606"/>
      <c r="F421" s="606"/>
      <c r="G421" s="606"/>
      <c r="H421" s="607" t="s">
        <v>1062</v>
      </c>
      <c r="I421" s="607" t="s">
        <v>1063</v>
      </c>
      <c r="J421" s="607" t="s">
        <v>1063</v>
      </c>
      <c r="K421" s="607" t="s">
        <v>1063</v>
      </c>
      <c r="L421" s="607" t="s">
        <v>1063</v>
      </c>
      <c r="M421" s="607" t="s">
        <v>1063</v>
      </c>
      <c r="N421" s="607" t="s">
        <v>1063</v>
      </c>
      <c r="O421" s="607" t="s">
        <v>1063</v>
      </c>
      <c r="P421" s="607" t="s">
        <v>1063</v>
      </c>
      <c r="Q421" s="607" t="s">
        <v>1063</v>
      </c>
      <c r="R421" s="607"/>
      <c r="S421" s="607"/>
      <c r="T421" s="607"/>
      <c r="U421" s="607"/>
      <c r="V421" s="607" t="s">
        <v>1063</v>
      </c>
      <c r="W421" s="607" t="s">
        <v>1063</v>
      </c>
      <c r="X421" s="607" t="s">
        <v>1063</v>
      </c>
      <c r="Y421" s="607" t="s">
        <v>1063</v>
      </c>
      <c r="Z421" s="607" t="s">
        <v>1063</v>
      </c>
      <c r="AA421" s="607" t="s">
        <v>1063</v>
      </c>
      <c r="AB421" s="607" t="s">
        <v>1063</v>
      </c>
      <c r="AC421" s="607" t="s">
        <v>1063</v>
      </c>
      <c r="AD421" s="295">
        <f>SUMIF('pdc2018'!$G$8:$G$1110,'CE MINISTERIALE'!$B421,'pdc2018'!$Q$8:$Q$1110)</f>
        <v>0</v>
      </c>
      <c r="AE421" s="615">
        <f>ROUND(AD421/1000,0)</f>
        <v>0</v>
      </c>
      <c r="AF421" s="615"/>
      <c r="AG421" s="615"/>
      <c r="AH421" s="615"/>
      <c r="AI421" s="615"/>
      <c r="AJ421" s="64" t="s">
        <v>389</v>
      </c>
    </row>
    <row r="422" spans="1:36" s="68" customFormat="1" ht="15" customHeight="1">
      <c r="A422" s="64"/>
      <c r="B422" s="606" t="s">
        <v>1064</v>
      </c>
      <c r="C422" s="606"/>
      <c r="D422" s="606"/>
      <c r="E422" s="606"/>
      <c r="F422" s="606"/>
      <c r="G422" s="606"/>
      <c r="H422" s="607" t="s">
        <v>1065</v>
      </c>
      <c r="I422" s="607" t="s">
        <v>1065</v>
      </c>
      <c r="J422" s="607" t="s">
        <v>1065</v>
      </c>
      <c r="K422" s="607" t="s">
        <v>1065</v>
      </c>
      <c r="L422" s="607" t="s">
        <v>1065</v>
      </c>
      <c r="M422" s="607" t="s">
        <v>1065</v>
      </c>
      <c r="N422" s="607" t="s">
        <v>1065</v>
      </c>
      <c r="O422" s="607" t="s">
        <v>1065</v>
      </c>
      <c r="P422" s="607" t="s">
        <v>1065</v>
      </c>
      <c r="Q422" s="607" t="s">
        <v>1065</v>
      </c>
      <c r="R422" s="607"/>
      <c r="S422" s="607"/>
      <c r="T422" s="607"/>
      <c r="U422" s="607"/>
      <c r="V422" s="607" t="s">
        <v>1065</v>
      </c>
      <c r="W422" s="607" t="s">
        <v>1065</v>
      </c>
      <c r="X422" s="607" t="s">
        <v>1065</v>
      </c>
      <c r="Y422" s="607" t="s">
        <v>1065</v>
      </c>
      <c r="Z422" s="607" t="s">
        <v>1065</v>
      </c>
      <c r="AA422" s="607" t="s">
        <v>1065</v>
      </c>
      <c r="AB422" s="607" t="s">
        <v>1065</v>
      </c>
      <c r="AC422" s="607" t="s">
        <v>1065</v>
      </c>
      <c r="AD422" s="295">
        <f>SUMIF('pdc2018'!$G$8:$G$1110,'CE MINISTERIALE'!$B422,'pdc2018'!$Q$8:$Q$1110)</f>
        <v>0</v>
      </c>
      <c r="AE422" s="615">
        <f>ROUND(AD422/1000,0)</f>
        <v>0</v>
      </c>
      <c r="AF422" s="615"/>
      <c r="AG422" s="615"/>
      <c r="AH422" s="615"/>
      <c r="AI422" s="615"/>
      <c r="AJ422" s="64" t="s">
        <v>389</v>
      </c>
    </row>
    <row r="423" spans="1:36" s="68" customFormat="1" ht="15" customHeight="1">
      <c r="A423" s="64"/>
      <c r="B423" s="606" t="s">
        <v>1066</v>
      </c>
      <c r="C423" s="606"/>
      <c r="D423" s="606"/>
      <c r="E423" s="606"/>
      <c r="F423" s="606"/>
      <c r="G423" s="606"/>
      <c r="H423" s="607" t="s">
        <v>1067</v>
      </c>
      <c r="I423" s="607" t="s">
        <v>1067</v>
      </c>
      <c r="J423" s="607" t="s">
        <v>1067</v>
      </c>
      <c r="K423" s="607" t="s">
        <v>1067</v>
      </c>
      <c r="L423" s="607" t="s">
        <v>1067</v>
      </c>
      <c r="M423" s="607" t="s">
        <v>1067</v>
      </c>
      <c r="N423" s="607" t="s">
        <v>1067</v>
      </c>
      <c r="O423" s="607" t="s">
        <v>1067</v>
      </c>
      <c r="P423" s="607" t="s">
        <v>1067</v>
      </c>
      <c r="Q423" s="607" t="s">
        <v>1067</v>
      </c>
      <c r="R423" s="607"/>
      <c r="S423" s="607"/>
      <c r="T423" s="607"/>
      <c r="U423" s="607"/>
      <c r="V423" s="607" t="s">
        <v>1067</v>
      </c>
      <c r="W423" s="607" t="s">
        <v>1067</v>
      </c>
      <c r="X423" s="607" t="s">
        <v>1067</v>
      </c>
      <c r="Y423" s="607" t="s">
        <v>1067</v>
      </c>
      <c r="Z423" s="607" t="s">
        <v>1067</v>
      </c>
      <c r="AA423" s="607" t="s">
        <v>1067</v>
      </c>
      <c r="AB423" s="607" t="s">
        <v>1067</v>
      </c>
      <c r="AC423" s="607" t="s">
        <v>1067</v>
      </c>
      <c r="AD423" s="295">
        <f>SUMIF('pdc2018'!$G$8:$G$1110,'CE MINISTERIALE'!$B423,'pdc2018'!$Q$8:$Q$1110)</f>
        <v>15000</v>
      </c>
      <c r="AE423" s="615">
        <f>ROUND(AD423/1000,0)</f>
        <v>15</v>
      </c>
      <c r="AF423" s="615"/>
      <c r="AG423" s="615"/>
      <c r="AH423" s="615"/>
      <c r="AI423" s="615"/>
      <c r="AJ423" s="64" t="s">
        <v>389</v>
      </c>
    </row>
    <row r="424" spans="1:36" s="68" customFormat="1" ht="15" customHeight="1">
      <c r="A424" s="64"/>
      <c r="B424" s="609" t="s">
        <v>1068</v>
      </c>
      <c r="C424" s="609"/>
      <c r="D424" s="609"/>
      <c r="E424" s="609"/>
      <c r="F424" s="609"/>
      <c r="G424" s="609"/>
      <c r="H424" s="610" t="s">
        <v>1069</v>
      </c>
      <c r="I424" s="610" t="s">
        <v>1069</v>
      </c>
      <c r="J424" s="610" t="s">
        <v>1069</v>
      </c>
      <c r="K424" s="610" t="s">
        <v>1069</v>
      </c>
      <c r="L424" s="610" t="s">
        <v>1069</v>
      </c>
      <c r="M424" s="610" t="s">
        <v>1069</v>
      </c>
      <c r="N424" s="610" t="s">
        <v>1069</v>
      </c>
      <c r="O424" s="610" t="s">
        <v>1069</v>
      </c>
      <c r="P424" s="610" t="s">
        <v>1069</v>
      </c>
      <c r="Q424" s="610" t="s">
        <v>1069</v>
      </c>
      <c r="R424" s="610"/>
      <c r="S424" s="610"/>
      <c r="T424" s="610"/>
      <c r="U424" s="610"/>
      <c r="V424" s="610" t="s">
        <v>1069</v>
      </c>
      <c r="W424" s="610" t="s">
        <v>1069</v>
      </c>
      <c r="X424" s="610" t="s">
        <v>1069</v>
      </c>
      <c r="Y424" s="610" t="s">
        <v>1069</v>
      </c>
      <c r="Z424" s="610" t="s">
        <v>1069</v>
      </c>
      <c r="AA424" s="610" t="s">
        <v>1069</v>
      </c>
      <c r="AB424" s="610" t="s">
        <v>1069</v>
      </c>
      <c r="AC424" s="610" t="s">
        <v>1069</v>
      </c>
      <c r="AD424" s="297">
        <f>SUM(AD425:AD429)</f>
        <v>0</v>
      </c>
      <c r="AE424" s="611">
        <f>SUM(AE425:AE429)</f>
        <v>0</v>
      </c>
      <c r="AF424" s="611"/>
      <c r="AG424" s="611"/>
      <c r="AH424" s="611"/>
      <c r="AI424" s="611"/>
      <c r="AJ424" s="64" t="s">
        <v>389</v>
      </c>
    </row>
    <row r="425" spans="1:36" s="68" customFormat="1" ht="15" customHeight="1">
      <c r="A425" s="64"/>
      <c r="B425" s="606" t="s">
        <v>1070</v>
      </c>
      <c r="C425" s="606"/>
      <c r="D425" s="606"/>
      <c r="E425" s="606"/>
      <c r="F425" s="606"/>
      <c r="G425" s="606"/>
      <c r="H425" s="607" t="s">
        <v>1071</v>
      </c>
      <c r="I425" s="607" t="s">
        <v>1071</v>
      </c>
      <c r="J425" s="607" t="s">
        <v>1071</v>
      </c>
      <c r="K425" s="607" t="s">
        <v>1071</v>
      </c>
      <c r="L425" s="607" t="s">
        <v>1071</v>
      </c>
      <c r="M425" s="607" t="s">
        <v>1071</v>
      </c>
      <c r="N425" s="607" t="s">
        <v>1071</v>
      </c>
      <c r="O425" s="607" t="s">
        <v>1071</v>
      </c>
      <c r="P425" s="607" t="s">
        <v>1071</v>
      </c>
      <c r="Q425" s="607" t="s">
        <v>1071</v>
      </c>
      <c r="R425" s="607"/>
      <c r="S425" s="607"/>
      <c r="T425" s="607"/>
      <c r="U425" s="607"/>
      <c r="V425" s="607" t="s">
        <v>1071</v>
      </c>
      <c r="W425" s="607" t="s">
        <v>1071</v>
      </c>
      <c r="X425" s="607" t="s">
        <v>1071</v>
      </c>
      <c r="Y425" s="607" t="s">
        <v>1071</v>
      </c>
      <c r="Z425" s="607" t="s">
        <v>1071</v>
      </c>
      <c r="AA425" s="607" t="s">
        <v>1071</v>
      </c>
      <c r="AB425" s="607" t="s">
        <v>1071</v>
      </c>
      <c r="AC425" s="607" t="s">
        <v>1071</v>
      </c>
      <c r="AD425" s="295">
        <f>SUMIF('pdc2018'!$G$8:$G$1110,'CE MINISTERIALE'!$B425,'pdc2018'!$Q$8:$Q$1110)</f>
        <v>0</v>
      </c>
      <c r="AE425" s="615">
        <f>ROUND(AD425/1000,0)</f>
        <v>0</v>
      </c>
      <c r="AF425" s="615"/>
      <c r="AG425" s="615"/>
      <c r="AH425" s="615"/>
      <c r="AI425" s="615"/>
      <c r="AJ425" s="64" t="s">
        <v>389</v>
      </c>
    </row>
    <row r="426" spans="1:36" s="68" customFormat="1" ht="15" customHeight="1">
      <c r="A426" s="64"/>
      <c r="B426" s="606" t="s">
        <v>1072</v>
      </c>
      <c r="C426" s="606"/>
      <c r="D426" s="606"/>
      <c r="E426" s="606"/>
      <c r="F426" s="606"/>
      <c r="G426" s="606"/>
      <c r="H426" s="607" t="s">
        <v>1073</v>
      </c>
      <c r="I426" s="607" t="s">
        <v>1073</v>
      </c>
      <c r="J426" s="607" t="s">
        <v>1073</v>
      </c>
      <c r="K426" s="607" t="s">
        <v>1073</v>
      </c>
      <c r="L426" s="607" t="s">
        <v>1073</v>
      </c>
      <c r="M426" s="607" t="s">
        <v>1073</v>
      </c>
      <c r="N426" s="607" t="s">
        <v>1073</v>
      </c>
      <c r="O426" s="607" t="s">
        <v>1073</v>
      </c>
      <c r="P426" s="607" t="s">
        <v>1073</v>
      </c>
      <c r="Q426" s="607" t="s">
        <v>1073</v>
      </c>
      <c r="R426" s="607"/>
      <c r="S426" s="607"/>
      <c r="T426" s="607"/>
      <c r="U426" s="607"/>
      <c r="V426" s="607" t="s">
        <v>1073</v>
      </c>
      <c r="W426" s="607" t="s">
        <v>1073</v>
      </c>
      <c r="X426" s="607" t="s">
        <v>1073</v>
      </c>
      <c r="Y426" s="607" t="s">
        <v>1073</v>
      </c>
      <c r="Z426" s="607" t="s">
        <v>1073</v>
      </c>
      <c r="AA426" s="607" t="s">
        <v>1073</v>
      </c>
      <c r="AB426" s="607" t="s">
        <v>1073</v>
      </c>
      <c r="AC426" s="607" t="s">
        <v>1073</v>
      </c>
      <c r="AD426" s="295">
        <f>SUMIF('pdc2018'!$G$8:$G$1110,'CE MINISTERIALE'!$B426,'pdc2018'!$Q$8:$Q$1110)</f>
        <v>0</v>
      </c>
      <c r="AE426" s="615">
        <f>ROUND(AD426/1000,0)</f>
        <v>0</v>
      </c>
      <c r="AF426" s="615"/>
      <c r="AG426" s="615"/>
      <c r="AH426" s="615"/>
      <c r="AI426" s="615"/>
      <c r="AJ426" s="64" t="s">
        <v>389</v>
      </c>
    </row>
    <row r="427" spans="1:36" s="68" customFormat="1" ht="15" customHeight="1">
      <c r="A427" s="64"/>
      <c r="B427" s="606" t="s">
        <v>1074</v>
      </c>
      <c r="C427" s="606"/>
      <c r="D427" s="606"/>
      <c r="E427" s="606"/>
      <c r="F427" s="606"/>
      <c r="G427" s="606"/>
      <c r="H427" s="607" t="s">
        <v>1075</v>
      </c>
      <c r="I427" s="607" t="s">
        <v>1075</v>
      </c>
      <c r="J427" s="607" t="s">
        <v>1075</v>
      </c>
      <c r="K427" s="607" t="s">
        <v>1075</v>
      </c>
      <c r="L427" s="607" t="s">
        <v>1075</v>
      </c>
      <c r="M427" s="607" t="s">
        <v>1075</v>
      </c>
      <c r="N427" s="607" t="s">
        <v>1075</v>
      </c>
      <c r="O427" s="607" t="s">
        <v>1075</v>
      </c>
      <c r="P427" s="607" t="s">
        <v>1075</v>
      </c>
      <c r="Q427" s="607" t="s">
        <v>1075</v>
      </c>
      <c r="R427" s="607"/>
      <c r="S427" s="607"/>
      <c r="T427" s="607"/>
      <c r="U427" s="607"/>
      <c r="V427" s="607" t="s">
        <v>1075</v>
      </c>
      <c r="W427" s="607" t="s">
        <v>1075</v>
      </c>
      <c r="X427" s="607" t="s">
        <v>1075</v>
      </c>
      <c r="Y427" s="607" t="s">
        <v>1075</v>
      </c>
      <c r="Z427" s="607" t="s">
        <v>1075</v>
      </c>
      <c r="AA427" s="607" t="s">
        <v>1075</v>
      </c>
      <c r="AB427" s="607" t="s">
        <v>1075</v>
      </c>
      <c r="AC427" s="607" t="s">
        <v>1075</v>
      </c>
      <c r="AD427" s="295">
        <f>SUMIF('pdc2018'!$G$8:$G$1110,'CE MINISTERIALE'!$B427,'pdc2018'!$Q$8:$Q$1110)</f>
        <v>0</v>
      </c>
      <c r="AE427" s="615">
        <f>ROUND(AD427/1000,0)</f>
        <v>0</v>
      </c>
      <c r="AF427" s="615"/>
      <c r="AG427" s="615"/>
      <c r="AH427" s="615"/>
      <c r="AI427" s="615"/>
      <c r="AJ427" s="64" t="s">
        <v>389</v>
      </c>
    </row>
    <row r="428" spans="1:36" s="68" customFormat="1" ht="15" customHeight="1">
      <c r="A428" s="64"/>
      <c r="B428" s="606" t="s">
        <v>1076</v>
      </c>
      <c r="C428" s="606"/>
      <c r="D428" s="606"/>
      <c r="E428" s="606"/>
      <c r="F428" s="606"/>
      <c r="G428" s="606"/>
      <c r="H428" s="607" t="s">
        <v>1077</v>
      </c>
      <c r="I428" s="607" t="s">
        <v>1077</v>
      </c>
      <c r="J428" s="607" t="s">
        <v>1077</v>
      </c>
      <c r="K428" s="607" t="s">
        <v>1077</v>
      </c>
      <c r="L428" s="607" t="s">
        <v>1077</v>
      </c>
      <c r="M428" s="607" t="s">
        <v>1077</v>
      </c>
      <c r="N428" s="607" t="s">
        <v>1077</v>
      </c>
      <c r="O428" s="607" t="s">
        <v>1077</v>
      </c>
      <c r="P428" s="607" t="s">
        <v>1077</v>
      </c>
      <c r="Q428" s="607" t="s">
        <v>1077</v>
      </c>
      <c r="R428" s="607"/>
      <c r="S428" s="607"/>
      <c r="T428" s="607"/>
      <c r="U428" s="607"/>
      <c r="V428" s="607" t="s">
        <v>1077</v>
      </c>
      <c r="W428" s="607" t="s">
        <v>1077</v>
      </c>
      <c r="X428" s="607" t="s">
        <v>1077</v>
      </c>
      <c r="Y428" s="607" t="s">
        <v>1077</v>
      </c>
      <c r="Z428" s="607" t="s">
        <v>1077</v>
      </c>
      <c r="AA428" s="607" t="s">
        <v>1077</v>
      </c>
      <c r="AB428" s="607" t="s">
        <v>1077</v>
      </c>
      <c r="AC428" s="607" t="s">
        <v>1077</v>
      </c>
      <c r="AD428" s="295">
        <f>SUMIF('pdc2018'!$G$8:$G$1110,'CE MINISTERIALE'!$B428,'pdc2018'!$Q$8:$Q$1110)</f>
        <v>0</v>
      </c>
      <c r="AE428" s="615">
        <f>ROUND(AD428/1000,0)</f>
        <v>0</v>
      </c>
      <c r="AF428" s="615"/>
      <c r="AG428" s="615"/>
      <c r="AH428" s="615"/>
      <c r="AI428" s="615"/>
      <c r="AJ428" s="64" t="s">
        <v>389</v>
      </c>
    </row>
    <row r="429" spans="1:36" s="68" customFormat="1" ht="15" customHeight="1">
      <c r="A429" s="64"/>
      <c r="B429" s="606" t="s">
        <v>1078</v>
      </c>
      <c r="C429" s="606"/>
      <c r="D429" s="606"/>
      <c r="E429" s="606"/>
      <c r="F429" s="606"/>
      <c r="G429" s="606"/>
      <c r="H429" s="607" t="s">
        <v>1079</v>
      </c>
      <c r="I429" s="607" t="s">
        <v>1079</v>
      </c>
      <c r="J429" s="607" t="s">
        <v>1079</v>
      </c>
      <c r="K429" s="607" t="s">
        <v>1079</v>
      </c>
      <c r="L429" s="607" t="s">
        <v>1079</v>
      </c>
      <c r="M429" s="607" t="s">
        <v>1079</v>
      </c>
      <c r="N429" s="607" t="s">
        <v>1079</v>
      </c>
      <c r="O429" s="607" t="s">
        <v>1079</v>
      </c>
      <c r="P429" s="607" t="s">
        <v>1079</v>
      </c>
      <c r="Q429" s="607" t="s">
        <v>1079</v>
      </c>
      <c r="R429" s="607"/>
      <c r="S429" s="607"/>
      <c r="T429" s="607"/>
      <c r="U429" s="607"/>
      <c r="V429" s="607" t="s">
        <v>1079</v>
      </c>
      <c r="W429" s="607" t="s">
        <v>1079</v>
      </c>
      <c r="X429" s="607" t="s">
        <v>1079</v>
      </c>
      <c r="Y429" s="607" t="s">
        <v>1079</v>
      </c>
      <c r="Z429" s="607" t="s">
        <v>1079</v>
      </c>
      <c r="AA429" s="607" t="s">
        <v>1079</v>
      </c>
      <c r="AB429" s="607" t="s">
        <v>1079</v>
      </c>
      <c r="AC429" s="607" t="s">
        <v>1079</v>
      </c>
      <c r="AD429" s="295">
        <f>SUMIF('pdc2018'!$G$8:$G$1110,'CE MINISTERIALE'!$B429,'pdc2018'!$Q$8:$Q$1110)</f>
        <v>0</v>
      </c>
      <c r="AE429" s="615">
        <f>ROUND(AD429/1000,0)</f>
        <v>0</v>
      </c>
      <c r="AF429" s="615"/>
      <c r="AG429" s="615"/>
      <c r="AH429" s="615"/>
      <c r="AI429" s="615"/>
      <c r="AJ429" s="64" t="s">
        <v>389</v>
      </c>
    </row>
    <row r="430" spans="1:36" s="68" customFormat="1" ht="15" customHeight="1">
      <c r="A430" s="64"/>
      <c r="B430" s="609" t="s">
        <v>1080</v>
      </c>
      <c r="C430" s="609"/>
      <c r="D430" s="609"/>
      <c r="E430" s="609"/>
      <c r="F430" s="609"/>
      <c r="G430" s="609"/>
      <c r="H430" s="610" t="s">
        <v>1081</v>
      </c>
      <c r="I430" s="610" t="s">
        <v>1081</v>
      </c>
      <c r="J430" s="610" t="s">
        <v>1081</v>
      </c>
      <c r="K430" s="610" t="s">
        <v>1081</v>
      </c>
      <c r="L430" s="610" t="s">
        <v>1081</v>
      </c>
      <c r="M430" s="610" t="s">
        <v>1081</v>
      </c>
      <c r="N430" s="610" t="s">
        <v>1081</v>
      </c>
      <c r="O430" s="610" t="s">
        <v>1081</v>
      </c>
      <c r="P430" s="610" t="s">
        <v>1081</v>
      </c>
      <c r="Q430" s="610" t="s">
        <v>1081</v>
      </c>
      <c r="R430" s="610"/>
      <c r="S430" s="610"/>
      <c r="T430" s="610"/>
      <c r="U430" s="610"/>
      <c r="V430" s="610" t="s">
        <v>1081</v>
      </c>
      <c r="W430" s="610" t="s">
        <v>1081</v>
      </c>
      <c r="X430" s="610" t="s">
        <v>1081</v>
      </c>
      <c r="Y430" s="610" t="s">
        <v>1081</v>
      </c>
      <c r="Z430" s="610" t="s">
        <v>1081</v>
      </c>
      <c r="AA430" s="610" t="s">
        <v>1081</v>
      </c>
      <c r="AB430" s="610" t="s">
        <v>1081</v>
      </c>
      <c r="AC430" s="610" t="s">
        <v>1081</v>
      </c>
      <c r="AD430" s="297">
        <f>SUM(AD431:AD433)</f>
        <v>100000</v>
      </c>
      <c r="AE430" s="611">
        <f>SUM(AE431:AE433)</f>
        <v>100</v>
      </c>
      <c r="AF430" s="611"/>
      <c r="AG430" s="611"/>
      <c r="AH430" s="611"/>
      <c r="AI430" s="611"/>
      <c r="AJ430" s="64" t="s">
        <v>389</v>
      </c>
    </row>
    <row r="431" spans="1:36" s="68" customFormat="1" ht="15" customHeight="1">
      <c r="A431" s="64"/>
      <c r="B431" s="606" t="s">
        <v>1082</v>
      </c>
      <c r="C431" s="606"/>
      <c r="D431" s="606"/>
      <c r="E431" s="606"/>
      <c r="F431" s="606"/>
      <c r="G431" s="606"/>
      <c r="H431" s="607" t="s">
        <v>1083</v>
      </c>
      <c r="I431" s="607" t="s">
        <v>1084</v>
      </c>
      <c r="J431" s="607" t="s">
        <v>1084</v>
      </c>
      <c r="K431" s="607" t="s">
        <v>1084</v>
      </c>
      <c r="L431" s="607" t="s">
        <v>1084</v>
      </c>
      <c r="M431" s="607" t="s">
        <v>1084</v>
      </c>
      <c r="N431" s="607" t="s">
        <v>1084</v>
      </c>
      <c r="O431" s="607" t="s">
        <v>1084</v>
      </c>
      <c r="P431" s="607" t="s">
        <v>1084</v>
      </c>
      <c r="Q431" s="607" t="s">
        <v>1084</v>
      </c>
      <c r="R431" s="607"/>
      <c r="S431" s="607"/>
      <c r="T431" s="607"/>
      <c r="U431" s="607"/>
      <c r="V431" s="607" t="s">
        <v>1084</v>
      </c>
      <c r="W431" s="607" t="s">
        <v>1084</v>
      </c>
      <c r="X431" s="607" t="s">
        <v>1084</v>
      </c>
      <c r="Y431" s="607" t="s">
        <v>1084</v>
      </c>
      <c r="Z431" s="607" t="s">
        <v>1084</v>
      </c>
      <c r="AA431" s="607" t="s">
        <v>1084</v>
      </c>
      <c r="AB431" s="607" t="s">
        <v>1084</v>
      </c>
      <c r="AC431" s="607" t="s">
        <v>1084</v>
      </c>
      <c r="AD431" s="295">
        <f>SUMIF('pdc2018'!$G$8:$G$1110,'CE MINISTERIALE'!$B431,'pdc2018'!$Q$8:$Q$1110)</f>
        <v>50000</v>
      </c>
      <c r="AE431" s="615">
        <f>ROUND(AD431/1000,0)</f>
        <v>50</v>
      </c>
      <c r="AF431" s="615"/>
      <c r="AG431" s="615"/>
      <c r="AH431" s="615"/>
      <c r="AI431" s="615"/>
      <c r="AJ431" s="64" t="s">
        <v>389</v>
      </c>
    </row>
    <row r="432" spans="1:36" s="68" customFormat="1" ht="15" customHeight="1">
      <c r="A432" s="64"/>
      <c r="B432" s="606" t="s">
        <v>1085</v>
      </c>
      <c r="C432" s="606"/>
      <c r="D432" s="606"/>
      <c r="E432" s="606"/>
      <c r="F432" s="606"/>
      <c r="G432" s="606"/>
      <c r="H432" s="607" t="s">
        <v>1086</v>
      </c>
      <c r="I432" s="607" t="s">
        <v>1086</v>
      </c>
      <c r="J432" s="607" t="s">
        <v>1086</v>
      </c>
      <c r="K432" s="607" t="s">
        <v>1086</v>
      </c>
      <c r="L432" s="607" t="s">
        <v>1086</v>
      </c>
      <c r="M432" s="607" t="s">
        <v>1086</v>
      </c>
      <c r="N432" s="607" t="s">
        <v>1086</v>
      </c>
      <c r="O432" s="607" t="s">
        <v>1086</v>
      </c>
      <c r="P432" s="607" t="s">
        <v>1086</v>
      </c>
      <c r="Q432" s="607" t="s">
        <v>1086</v>
      </c>
      <c r="R432" s="607"/>
      <c r="S432" s="607"/>
      <c r="T432" s="607"/>
      <c r="U432" s="607"/>
      <c r="V432" s="607" t="s">
        <v>1086</v>
      </c>
      <c r="W432" s="607" t="s">
        <v>1086</v>
      </c>
      <c r="X432" s="607" t="s">
        <v>1086</v>
      </c>
      <c r="Y432" s="607" t="s">
        <v>1086</v>
      </c>
      <c r="Z432" s="607" t="s">
        <v>1086</v>
      </c>
      <c r="AA432" s="607" t="s">
        <v>1086</v>
      </c>
      <c r="AB432" s="607" t="s">
        <v>1086</v>
      </c>
      <c r="AC432" s="607" t="s">
        <v>1086</v>
      </c>
      <c r="AD432" s="295">
        <f>SUMIF('pdc2018'!$G$8:$G$1110,'CE MINISTERIALE'!$B432,'pdc2018'!$Q$8:$Q$1110)</f>
        <v>0</v>
      </c>
      <c r="AE432" s="615">
        <f>ROUND(AD432/1000,0)</f>
        <v>0</v>
      </c>
      <c r="AF432" s="615"/>
      <c r="AG432" s="615"/>
      <c r="AH432" s="615"/>
      <c r="AI432" s="615"/>
      <c r="AJ432" s="64" t="s">
        <v>389</v>
      </c>
    </row>
    <row r="433" spans="1:36" s="68" customFormat="1" ht="15" customHeight="1">
      <c r="A433" s="64"/>
      <c r="B433" s="606" t="s">
        <v>1087</v>
      </c>
      <c r="C433" s="606"/>
      <c r="D433" s="606"/>
      <c r="E433" s="606"/>
      <c r="F433" s="606"/>
      <c r="G433" s="606"/>
      <c r="H433" s="607" t="s">
        <v>1088</v>
      </c>
      <c r="I433" s="607" t="s">
        <v>1088</v>
      </c>
      <c r="J433" s="607" t="s">
        <v>1088</v>
      </c>
      <c r="K433" s="607" t="s">
        <v>1088</v>
      </c>
      <c r="L433" s="607" t="s">
        <v>1088</v>
      </c>
      <c r="M433" s="607" t="s">
        <v>1088</v>
      </c>
      <c r="N433" s="607" t="s">
        <v>1088</v>
      </c>
      <c r="O433" s="607" t="s">
        <v>1088</v>
      </c>
      <c r="P433" s="607" t="s">
        <v>1088</v>
      </c>
      <c r="Q433" s="607" t="s">
        <v>1088</v>
      </c>
      <c r="R433" s="607"/>
      <c r="S433" s="607"/>
      <c r="T433" s="607"/>
      <c r="U433" s="607"/>
      <c r="V433" s="607" t="s">
        <v>1088</v>
      </c>
      <c r="W433" s="607" t="s">
        <v>1088</v>
      </c>
      <c r="X433" s="607" t="s">
        <v>1088</v>
      </c>
      <c r="Y433" s="607" t="s">
        <v>1088</v>
      </c>
      <c r="Z433" s="607" t="s">
        <v>1088</v>
      </c>
      <c r="AA433" s="607" t="s">
        <v>1088</v>
      </c>
      <c r="AB433" s="607" t="s">
        <v>1088</v>
      </c>
      <c r="AC433" s="607" t="s">
        <v>1088</v>
      </c>
      <c r="AD433" s="295">
        <f>SUMIF('pdc2018'!$G$8:$G$1110,'CE MINISTERIALE'!$B433,'pdc2018'!$Q$8:$Q$1110)</f>
        <v>50000</v>
      </c>
      <c r="AE433" s="615">
        <f>ROUND(AD433/1000,0)</f>
        <v>50</v>
      </c>
      <c r="AF433" s="615"/>
      <c r="AG433" s="615"/>
      <c r="AH433" s="615"/>
      <c r="AI433" s="615"/>
      <c r="AJ433" s="64" t="s">
        <v>389</v>
      </c>
    </row>
    <row r="434" spans="1:36" s="68" customFormat="1" ht="15" customHeight="1">
      <c r="A434" s="70"/>
      <c r="B434" s="609" t="s">
        <v>1089</v>
      </c>
      <c r="C434" s="609"/>
      <c r="D434" s="609"/>
      <c r="E434" s="609"/>
      <c r="F434" s="609"/>
      <c r="G434" s="609"/>
      <c r="H434" s="610" t="s">
        <v>1090</v>
      </c>
      <c r="I434" s="610" t="s">
        <v>1090</v>
      </c>
      <c r="J434" s="610" t="s">
        <v>1090</v>
      </c>
      <c r="K434" s="610" t="s">
        <v>1090</v>
      </c>
      <c r="L434" s="610" t="s">
        <v>1090</v>
      </c>
      <c r="M434" s="610" t="s">
        <v>1090</v>
      </c>
      <c r="N434" s="610" t="s">
        <v>1090</v>
      </c>
      <c r="O434" s="610" t="s">
        <v>1090</v>
      </c>
      <c r="P434" s="610" t="s">
        <v>1090</v>
      </c>
      <c r="Q434" s="610" t="s">
        <v>1090</v>
      </c>
      <c r="R434" s="610"/>
      <c r="S434" s="610"/>
      <c r="T434" s="610"/>
      <c r="U434" s="610"/>
      <c r="V434" s="610" t="s">
        <v>1090</v>
      </c>
      <c r="W434" s="610" t="s">
        <v>1090</v>
      </c>
      <c r="X434" s="610" t="s">
        <v>1090</v>
      </c>
      <c r="Y434" s="610" t="s">
        <v>1090</v>
      </c>
      <c r="Z434" s="610" t="s">
        <v>1090</v>
      </c>
      <c r="AA434" s="610" t="s">
        <v>1090</v>
      </c>
      <c r="AB434" s="610" t="s">
        <v>1090</v>
      </c>
      <c r="AC434" s="610" t="s">
        <v>1090</v>
      </c>
      <c r="AD434" s="297">
        <f>SUM(AD435:AD436)</f>
        <v>1000</v>
      </c>
      <c r="AE434" s="611">
        <f>SUM(AE435:AE436)</f>
        <v>1</v>
      </c>
      <c r="AF434" s="611"/>
      <c r="AG434" s="611"/>
      <c r="AH434" s="611"/>
      <c r="AI434" s="611"/>
      <c r="AJ434" s="64" t="s">
        <v>389</v>
      </c>
    </row>
    <row r="435" spans="1:36" s="68" customFormat="1" ht="15" customHeight="1">
      <c r="A435" s="70"/>
      <c r="B435" s="606" t="s">
        <v>1091</v>
      </c>
      <c r="C435" s="606"/>
      <c r="D435" s="606"/>
      <c r="E435" s="606"/>
      <c r="F435" s="606"/>
      <c r="G435" s="606"/>
      <c r="H435" s="607" t="s">
        <v>1092</v>
      </c>
      <c r="I435" s="607" t="s">
        <v>1092</v>
      </c>
      <c r="J435" s="607" t="s">
        <v>1092</v>
      </c>
      <c r="K435" s="607" t="s">
        <v>1092</v>
      </c>
      <c r="L435" s="607" t="s">
        <v>1092</v>
      </c>
      <c r="M435" s="607" t="s">
        <v>1092</v>
      </c>
      <c r="N435" s="607" t="s">
        <v>1092</v>
      </c>
      <c r="O435" s="607" t="s">
        <v>1092</v>
      </c>
      <c r="P435" s="607" t="s">
        <v>1092</v>
      </c>
      <c r="Q435" s="607" t="s">
        <v>1092</v>
      </c>
      <c r="R435" s="607"/>
      <c r="S435" s="607"/>
      <c r="T435" s="607"/>
      <c r="U435" s="607"/>
      <c r="V435" s="607" t="s">
        <v>1092</v>
      </c>
      <c r="W435" s="607" t="s">
        <v>1092</v>
      </c>
      <c r="X435" s="607" t="s">
        <v>1092</v>
      </c>
      <c r="Y435" s="607" t="s">
        <v>1092</v>
      </c>
      <c r="Z435" s="607" t="s">
        <v>1092</v>
      </c>
      <c r="AA435" s="607" t="s">
        <v>1092</v>
      </c>
      <c r="AB435" s="607" t="s">
        <v>1092</v>
      </c>
      <c r="AC435" s="607" t="s">
        <v>1092</v>
      </c>
      <c r="AD435" s="295">
        <f>SUMIF('pdc2018'!$G$8:$G$1110,'CE MINISTERIALE'!$B435,'pdc2018'!$Q$8:$Q$1110)</f>
        <v>1000</v>
      </c>
      <c r="AE435" s="615">
        <f>ROUND(AD435/1000,0)</f>
        <v>1</v>
      </c>
      <c r="AF435" s="615"/>
      <c r="AG435" s="615"/>
      <c r="AH435" s="615"/>
      <c r="AI435" s="615"/>
      <c r="AJ435" s="64" t="s">
        <v>389</v>
      </c>
    </row>
    <row r="436" spans="1:36" s="68" customFormat="1" ht="15" customHeight="1">
      <c r="A436" s="64"/>
      <c r="B436" s="606" t="s">
        <v>1093</v>
      </c>
      <c r="C436" s="606"/>
      <c r="D436" s="606"/>
      <c r="E436" s="606"/>
      <c r="F436" s="606"/>
      <c r="G436" s="606"/>
      <c r="H436" s="607" t="s">
        <v>1094</v>
      </c>
      <c r="I436" s="607" t="s">
        <v>1094</v>
      </c>
      <c r="J436" s="607" t="s">
        <v>1094</v>
      </c>
      <c r="K436" s="607" t="s">
        <v>1094</v>
      </c>
      <c r="L436" s="607" t="s">
        <v>1094</v>
      </c>
      <c r="M436" s="607" t="s">
        <v>1094</v>
      </c>
      <c r="N436" s="607" t="s">
        <v>1094</v>
      </c>
      <c r="O436" s="607" t="s">
        <v>1094</v>
      </c>
      <c r="P436" s="607" t="s">
        <v>1094</v>
      </c>
      <c r="Q436" s="607" t="s">
        <v>1094</v>
      </c>
      <c r="R436" s="607"/>
      <c r="S436" s="607"/>
      <c r="T436" s="607"/>
      <c r="U436" s="607"/>
      <c r="V436" s="607" t="s">
        <v>1094</v>
      </c>
      <c r="W436" s="607" t="s">
        <v>1094</v>
      </c>
      <c r="X436" s="607" t="s">
        <v>1094</v>
      </c>
      <c r="Y436" s="607" t="s">
        <v>1094</v>
      </c>
      <c r="Z436" s="607" t="s">
        <v>1094</v>
      </c>
      <c r="AA436" s="607" t="s">
        <v>1094</v>
      </c>
      <c r="AB436" s="607" t="s">
        <v>1094</v>
      </c>
      <c r="AC436" s="607" t="s">
        <v>1094</v>
      </c>
      <c r="AD436" s="295">
        <f>SUMIF('pdc2018'!$G$8:$G$1110,'CE MINISTERIALE'!$B436,'pdc2018'!$Q$8:$Q$1110)</f>
        <v>0</v>
      </c>
      <c r="AE436" s="615">
        <f>ROUND(AD436/1000,0)</f>
        <v>0</v>
      </c>
      <c r="AF436" s="615"/>
      <c r="AG436" s="615"/>
      <c r="AH436" s="615"/>
      <c r="AI436" s="615"/>
      <c r="AJ436" s="64" t="s">
        <v>389</v>
      </c>
    </row>
    <row r="437" spans="1:36" s="68" customFormat="1" ht="15" customHeight="1">
      <c r="A437" s="70"/>
      <c r="B437" s="609" t="s">
        <v>1095</v>
      </c>
      <c r="C437" s="609"/>
      <c r="D437" s="609"/>
      <c r="E437" s="609"/>
      <c r="F437" s="609"/>
      <c r="G437" s="609"/>
      <c r="H437" s="610" t="s">
        <v>1096</v>
      </c>
      <c r="I437" s="610" t="s">
        <v>1096</v>
      </c>
      <c r="J437" s="610" t="s">
        <v>1096</v>
      </c>
      <c r="K437" s="610" t="s">
        <v>1096</v>
      </c>
      <c r="L437" s="610" t="s">
        <v>1096</v>
      </c>
      <c r="M437" s="610" t="s">
        <v>1096</v>
      </c>
      <c r="N437" s="610" t="s">
        <v>1096</v>
      </c>
      <c r="O437" s="610" t="s">
        <v>1096</v>
      </c>
      <c r="P437" s="610" t="s">
        <v>1096</v>
      </c>
      <c r="Q437" s="610" t="s">
        <v>1096</v>
      </c>
      <c r="R437" s="610"/>
      <c r="S437" s="610"/>
      <c r="T437" s="610"/>
      <c r="U437" s="610"/>
      <c r="V437" s="610" t="s">
        <v>1096</v>
      </c>
      <c r="W437" s="610" t="s">
        <v>1096</v>
      </c>
      <c r="X437" s="610" t="s">
        <v>1096</v>
      </c>
      <c r="Y437" s="610" t="s">
        <v>1096</v>
      </c>
      <c r="Z437" s="610" t="s">
        <v>1096</v>
      </c>
      <c r="AA437" s="610" t="s">
        <v>1096</v>
      </c>
      <c r="AB437" s="610" t="s">
        <v>1096</v>
      </c>
      <c r="AC437" s="610" t="s">
        <v>1096</v>
      </c>
      <c r="AD437" s="297">
        <f>AD420+AD424-AD430-AD434</f>
        <v>-86000</v>
      </c>
      <c r="AE437" s="630">
        <f>AE420+AE424-AE430-AE434</f>
        <v>-86</v>
      </c>
      <c r="AF437" s="630"/>
      <c r="AG437" s="630"/>
      <c r="AH437" s="630"/>
      <c r="AI437" s="630"/>
      <c r="AJ437" s="69" t="s">
        <v>163</v>
      </c>
    </row>
    <row r="438" spans="1:36" s="68" customFormat="1" ht="15" customHeight="1">
      <c r="A438" s="64"/>
      <c r="B438" s="609"/>
      <c r="C438" s="609"/>
      <c r="D438" s="609"/>
      <c r="E438" s="609"/>
      <c r="F438" s="609"/>
      <c r="G438" s="609"/>
      <c r="H438" s="610" t="s">
        <v>1097</v>
      </c>
      <c r="I438" s="610" t="s">
        <v>1097</v>
      </c>
      <c r="J438" s="610" t="s">
        <v>1097</v>
      </c>
      <c r="K438" s="610" t="s">
        <v>1097</v>
      </c>
      <c r="L438" s="610" t="s">
        <v>1097</v>
      </c>
      <c r="M438" s="610" t="s">
        <v>1097</v>
      </c>
      <c r="N438" s="610" t="s">
        <v>1097</v>
      </c>
      <c r="O438" s="610" t="s">
        <v>1097</v>
      </c>
      <c r="P438" s="610" t="s">
        <v>1097</v>
      </c>
      <c r="Q438" s="610" t="s">
        <v>1097</v>
      </c>
      <c r="R438" s="610"/>
      <c r="S438" s="610"/>
      <c r="T438" s="610"/>
      <c r="U438" s="610"/>
      <c r="V438" s="610" t="s">
        <v>1097</v>
      </c>
      <c r="W438" s="610" t="s">
        <v>1097</v>
      </c>
      <c r="X438" s="610" t="s">
        <v>1097</v>
      </c>
      <c r="Y438" s="610" t="s">
        <v>1097</v>
      </c>
      <c r="Z438" s="610" t="s">
        <v>1097</v>
      </c>
      <c r="AA438" s="610" t="s">
        <v>1097</v>
      </c>
      <c r="AB438" s="610" t="s">
        <v>1097</v>
      </c>
      <c r="AC438" s="610" t="s">
        <v>1097</v>
      </c>
      <c r="AD438" s="295">
        <f>SUMIF('pdc2018'!$G$8:$G$1110,'CE MINISTERIALE'!$B438,'pdc2018'!$Q$8:$Q$1110)</f>
        <v>0</v>
      </c>
      <c r="AE438" s="615">
        <f>ROUND(AD438/1000,0)</f>
        <v>0</v>
      </c>
      <c r="AF438" s="615"/>
      <c r="AG438" s="615"/>
      <c r="AH438" s="615"/>
      <c r="AI438" s="615"/>
      <c r="AJ438" s="64" t="s">
        <v>389</v>
      </c>
    </row>
    <row r="439" spans="1:36" s="68" customFormat="1" ht="15" customHeight="1">
      <c r="A439" s="64"/>
      <c r="B439" s="609" t="s">
        <v>1098</v>
      </c>
      <c r="C439" s="609"/>
      <c r="D439" s="609"/>
      <c r="E439" s="609"/>
      <c r="F439" s="609"/>
      <c r="G439" s="609"/>
      <c r="H439" s="610" t="s">
        <v>1099</v>
      </c>
      <c r="I439" s="610" t="s">
        <v>1099</v>
      </c>
      <c r="J439" s="610" t="s">
        <v>1099</v>
      </c>
      <c r="K439" s="610" t="s">
        <v>1099</v>
      </c>
      <c r="L439" s="610" t="s">
        <v>1099</v>
      </c>
      <c r="M439" s="610" t="s">
        <v>1099</v>
      </c>
      <c r="N439" s="610" t="s">
        <v>1099</v>
      </c>
      <c r="O439" s="610" t="s">
        <v>1099</v>
      </c>
      <c r="P439" s="610" t="s">
        <v>1099</v>
      </c>
      <c r="Q439" s="610" t="s">
        <v>1099</v>
      </c>
      <c r="R439" s="610"/>
      <c r="S439" s="610"/>
      <c r="T439" s="610"/>
      <c r="U439" s="610"/>
      <c r="V439" s="610" t="s">
        <v>1099</v>
      </c>
      <c r="W439" s="610" t="s">
        <v>1099</v>
      </c>
      <c r="X439" s="610" t="s">
        <v>1099</v>
      </c>
      <c r="Y439" s="610" t="s">
        <v>1099</v>
      </c>
      <c r="Z439" s="610" t="s">
        <v>1099</v>
      </c>
      <c r="AA439" s="610" t="s">
        <v>1099</v>
      </c>
      <c r="AB439" s="610" t="s">
        <v>1099</v>
      </c>
      <c r="AC439" s="610" t="s">
        <v>1099</v>
      </c>
      <c r="AD439" s="295">
        <f>SUMIF('pdc2018'!$G$8:$G$1110,'CE MINISTERIALE'!$B439,'pdc2018'!$Q$8:$Q$1110)</f>
        <v>0</v>
      </c>
      <c r="AE439" s="626">
        <f>ROUND(AD439/1000,0)</f>
        <v>0</v>
      </c>
      <c r="AF439" s="626"/>
      <c r="AG439" s="626"/>
      <c r="AH439" s="626"/>
      <c r="AI439" s="626"/>
      <c r="AJ439" s="64" t="s">
        <v>389</v>
      </c>
    </row>
    <row r="440" spans="1:36" s="68" customFormat="1" ht="15" customHeight="1">
      <c r="A440" s="64"/>
      <c r="B440" s="609" t="s">
        <v>1100</v>
      </c>
      <c r="C440" s="609"/>
      <c r="D440" s="609"/>
      <c r="E440" s="609"/>
      <c r="F440" s="609"/>
      <c r="G440" s="609"/>
      <c r="H440" s="610" t="s">
        <v>1101</v>
      </c>
      <c r="I440" s="610" t="s">
        <v>1101</v>
      </c>
      <c r="J440" s="610" t="s">
        <v>1101</v>
      </c>
      <c r="K440" s="610" t="s">
        <v>1101</v>
      </c>
      <c r="L440" s="610" t="s">
        <v>1101</v>
      </c>
      <c r="M440" s="610" t="s">
        <v>1101</v>
      </c>
      <c r="N440" s="610" t="s">
        <v>1101</v>
      </c>
      <c r="O440" s="610" t="s">
        <v>1101</v>
      </c>
      <c r="P440" s="610" t="s">
        <v>1101</v>
      </c>
      <c r="Q440" s="610" t="s">
        <v>1101</v>
      </c>
      <c r="R440" s="610"/>
      <c r="S440" s="610"/>
      <c r="T440" s="610"/>
      <c r="U440" s="610"/>
      <c r="V440" s="610" t="s">
        <v>1101</v>
      </c>
      <c r="W440" s="610" t="s">
        <v>1101</v>
      </c>
      <c r="X440" s="610" t="s">
        <v>1101</v>
      </c>
      <c r="Y440" s="610" t="s">
        <v>1101</v>
      </c>
      <c r="Z440" s="610" t="s">
        <v>1101</v>
      </c>
      <c r="AA440" s="610" t="s">
        <v>1101</v>
      </c>
      <c r="AB440" s="610" t="s">
        <v>1101</v>
      </c>
      <c r="AC440" s="610" t="s">
        <v>1101</v>
      </c>
      <c r="AD440" s="295">
        <f>SUMIF('pdc2018'!$G$8:$G$1110,'CE MINISTERIALE'!$B440,'pdc2018'!$Q$8:$Q$1110)</f>
        <v>0</v>
      </c>
      <c r="AE440" s="626">
        <f>ROUND(AD440/1000,0)</f>
        <v>0</v>
      </c>
      <c r="AF440" s="626"/>
      <c r="AG440" s="626"/>
      <c r="AH440" s="626"/>
      <c r="AI440" s="626"/>
      <c r="AJ440" s="64" t="s">
        <v>389</v>
      </c>
    </row>
    <row r="441" spans="1:36" s="68" customFormat="1" ht="15" customHeight="1">
      <c r="A441" s="64"/>
      <c r="B441" s="609" t="s">
        <v>1102</v>
      </c>
      <c r="C441" s="609"/>
      <c r="D441" s="609"/>
      <c r="E441" s="609"/>
      <c r="F441" s="609"/>
      <c r="G441" s="609"/>
      <c r="H441" s="610" t="s">
        <v>1103</v>
      </c>
      <c r="I441" s="610" t="s">
        <v>1103</v>
      </c>
      <c r="J441" s="610" t="s">
        <v>1103</v>
      </c>
      <c r="K441" s="610" t="s">
        <v>1103</v>
      </c>
      <c r="L441" s="610" t="s">
        <v>1103</v>
      </c>
      <c r="M441" s="610" t="s">
        <v>1103</v>
      </c>
      <c r="N441" s="610" t="s">
        <v>1103</v>
      </c>
      <c r="O441" s="610" t="s">
        <v>1103</v>
      </c>
      <c r="P441" s="610" t="s">
        <v>1103</v>
      </c>
      <c r="Q441" s="610" t="s">
        <v>1103</v>
      </c>
      <c r="R441" s="610"/>
      <c r="S441" s="610"/>
      <c r="T441" s="610"/>
      <c r="U441" s="610"/>
      <c r="V441" s="610" t="s">
        <v>1103</v>
      </c>
      <c r="W441" s="610" t="s">
        <v>1103</v>
      </c>
      <c r="X441" s="610" t="s">
        <v>1103</v>
      </c>
      <c r="Y441" s="610" t="s">
        <v>1103</v>
      </c>
      <c r="Z441" s="610" t="s">
        <v>1103</v>
      </c>
      <c r="AA441" s="610" t="s">
        <v>1103</v>
      </c>
      <c r="AB441" s="610" t="s">
        <v>1103</v>
      </c>
      <c r="AC441" s="610" t="s">
        <v>1103</v>
      </c>
      <c r="AD441" s="297">
        <f>+AD439-AD440</f>
        <v>0</v>
      </c>
      <c r="AE441" s="630">
        <f>+AE439-AE440</f>
        <v>0</v>
      </c>
      <c r="AF441" s="630"/>
      <c r="AG441" s="630"/>
      <c r="AH441" s="630"/>
      <c r="AI441" s="630"/>
      <c r="AJ441" s="69" t="s">
        <v>163</v>
      </c>
    </row>
    <row r="442" spans="1:36" s="68" customFormat="1" ht="15" customHeight="1">
      <c r="A442" s="64"/>
      <c r="B442" s="609"/>
      <c r="C442" s="609"/>
      <c r="D442" s="609"/>
      <c r="E442" s="609"/>
      <c r="F442" s="609"/>
      <c r="G442" s="609"/>
      <c r="H442" s="610" t="s">
        <v>1104</v>
      </c>
      <c r="I442" s="610" t="s">
        <v>1104</v>
      </c>
      <c r="J442" s="610" t="s">
        <v>1104</v>
      </c>
      <c r="K442" s="610" t="s">
        <v>1104</v>
      </c>
      <c r="L442" s="610" t="s">
        <v>1104</v>
      </c>
      <c r="M442" s="610" t="s">
        <v>1104</v>
      </c>
      <c r="N442" s="610" t="s">
        <v>1104</v>
      </c>
      <c r="O442" s="610" t="s">
        <v>1104</v>
      </c>
      <c r="P442" s="610" t="s">
        <v>1104</v>
      </c>
      <c r="Q442" s="610" t="s">
        <v>1104</v>
      </c>
      <c r="R442" s="610"/>
      <c r="S442" s="610"/>
      <c r="T442" s="610"/>
      <c r="U442" s="610"/>
      <c r="V442" s="610" t="s">
        <v>1104</v>
      </c>
      <c r="W442" s="610" t="s">
        <v>1104</v>
      </c>
      <c r="X442" s="610" t="s">
        <v>1104</v>
      </c>
      <c r="Y442" s="610" t="s">
        <v>1104</v>
      </c>
      <c r="Z442" s="610" t="s">
        <v>1104</v>
      </c>
      <c r="AA442" s="610" t="s">
        <v>1104</v>
      </c>
      <c r="AB442" s="610" t="s">
        <v>1104</v>
      </c>
      <c r="AC442" s="610" t="s">
        <v>1104</v>
      </c>
      <c r="AD442" s="295">
        <f>SUMIF('pdc2018'!$G$8:$G$1110,'CE MINISTERIALE'!$B442,'pdc2018'!$Q$8:$Q$1110)</f>
        <v>0</v>
      </c>
      <c r="AE442" s="615">
        <f>ROUND(AD442/1000,0)</f>
        <v>0</v>
      </c>
      <c r="AF442" s="615"/>
      <c r="AG442" s="615"/>
      <c r="AH442" s="615"/>
      <c r="AI442" s="615"/>
      <c r="AJ442" s="64" t="s">
        <v>389</v>
      </c>
    </row>
    <row r="443" spans="1:36" s="68" customFormat="1" ht="15" customHeight="1">
      <c r="A443" s="64"/>
      <c r="B443" s="609" t="s">
        <v>1105</v>
      </c>
      <c r="C443" s="609"/>
      <c r="D443" s="609"/>
      <c r="E443" s="609"/>
      <c r="F443" s="609"/>
      <c r="G443" s="609"/>
      <c r="H443" s="610" t="s">
        <v>1106</v>
      </c>
      <c r="I443" s="610" t="s">
        <v>1106</v>
      </c>
      <c r="J443" s="610" t="s">
        <v>1106</v>
      </c>
      <c r="K443" s="610" t="s">
        <v>1106</v>
      </c>
      <c r="L443" s="610" t="s">
        <v>1106</v>
      </c>
      <c r="M443" s="610" t="s">
        <v>1106</v>
      </c>
      <c r="N443" s="610" t="s">
        <v>1106</v>
      </c>
      <c r="O443" s="610" t="s">
        <v>1106</v>
      </c>
      <c r="P443" s="610" t="s">
        <v>1106</v>
      </c>
      <c r="Q443" s="610" t="s">
        <v>1106</v>
      </c>
      <c r="R443" s="610"/>
      <c r="S443" s="610"/>
      <c r="T443" s="610"/>
      <c r="U443" s="610"/>
      <c r="V443" s="610" t="s">
        <v>1106</v>
      </c>
      <c r="W443" s="610" t="s">
        <v>1106</v>
      </c>
      <c r="X443" s="610" t="s">
        <v>1106</v>
      </c>
      <c r="Y443" s="610" t="s">
        <v>1106</v>
      </c>
      <c r="Z443" s="610" t="s">
        <v>1106</v>
      </c>
      <c r="AA443" s="610" t="s">
        <v>1106</v>
      </c>
      <c r="AB443" s="610" t="s">
        <v>1106</v>
      </c>
      <c r="AC443" s="610" t="s">
        <v>1106</v>
      </c>
      <c r="AD443" s="297">
        <f>AD444+AD445</f>
        <v>16000</v>
      </c>
      <c r="AE443" s="611">
        <f>AE444+AE445</f>
        <v>16</v>
      </c>
      <c r="AF443" s="611"/>
      <c r="AG443" s="611"/>
      <c r="AH443" s="611"/>
      <c r="AI443" s="611"/>
      <c r="AJ443" s="64" t="s">
        <v>389</v>
      </c>
    </row>
    <row r="444" spans="1:36" s="68" customFormat="1" ht="15" customHeight="1">
      <c r="A444" s="64"/>
      <c r="B444" s="606" t="s">
        <v>1107</v>
      </c>
      <c r="C444" s="606"/>
      <c r="D444" s="606"/>
      <c r="E444" s="606"/>
      <c r="F444" s="606"/>
      <c r="G444" s="606"/>
      <c r="H444" s="607" t="s">
        <v>1108</v>
      </c>
      <c r="I444" s="607" t="s">
        <v>1108</v>
      </c>
      <c r="J444" s="607" t="s">
        <v>1108</v>
      </c>
      <c r="K444" s="607" t="s">
        <v>1108</v>
      </c>
      <c r="L444" s="607" t="s">
        <v>1108</v>
      </c>
      <c r="M444" s="607" t="s">
        <v>1108</v>
      </c>
      <c r="N444" s="607" t="s">
        <v>1108</v>
      </c>
      <c r="O444" s="607" t="s">
        <v>1108</v>
      </c>
      <c r="P444" s="607" t="s">
        <v>1108</v>
      </c>
      <c r="Q444" s="607" t="s">
        <v>1108</v>
      </c>
      <c r="R444" s="607"/>
      <c r="S444" s="607"/>
      <c r="T444" s="607"/>
      <c r="U444" s="607"/>
      <c r="V444" s="607" t="s">
        <v>1108</v>
      </c>
      <c r="W444" s="607" t="s">
        <v>1108</v>
      </c>
      <c r="X444" s="607" t="s">
        <v>1108</v>
      </c>
      <c r="Y444" s="607" t="s">
        <v>1108</v>
      </c>
      <c r="Z444" s="607" t="s">
        <v>1108</v>
      </c>
      <c r="AA444" s="607" t="s">
        <v>1108</v>
      </c>
      <c r="AB444" s="607" t="s">
        <v>1108</v>
      </c>
      <c r="AC444" s="607" t="s">
        <v>1108</v>
      </c>
      <c r="AD444" s="295">
        <f>SUMIF('pdc2018'!$G$8:$G$1110,'CE MINISTERIALE'!$B444,'pdc2018'!$Q$8:$Q$1110)</f>
        <v>0</v>
      </c>
      <c r="AE444" s="615">
        <f>ROUND(AD444/1000,0)</f>
        <v>0</v>
      </c>
      <c r="AF444" s="615"/>
      <c r="AG444" s="615"/>
      <c r="AH444" s="615"/>
      <c r="AI444" s="615"/>
      <c r="AJ444" s="64" t="s">
        <v>389</v>
      </c>
    </row>
    <row r="445" spans="1:36" s="68" customFormat="1" ht="15" customHeight="1">
      <c r="A445" s="64"/>
      <c r="B445" s="606" t="s">
        <v>1109</v>
      </c>
      <c r="C445" s="606"/>
      <c r="D445" s="606"/>
      <c r="E445" s="606"/>
      <c r="F445" s="606"/>
      <c r="G445" s="606"/>
      <c r="H445" s="607" t="s">
        <v>1110</v>
      </c>
      <c r="I445" s="607" t="s">
        <v>1110</v>
      </c>
      <c r="J445" s="607" t="s">
        <v>1110</v>
      </c>
      <c r="K445" s="607" t="s">
        <v>1110</v>
      </c>
      <c r="L445" s="607" t="s">
        <v>1110</v>
      </c>
      <c r="M445" s="607" t="s">
        <v>1110</v>
      </c>
      <c r="N445" s="607" t="s">
        <v>1110</v>
      </c>
      <c r="O445" s="607" t="s">
        <v>1110</v>
      </c>
      <c r="P445" s="607" t="s">
        <v>1110</v>
      </c>
      <c r="Q445" s="607" t="s">
        <v>1110</v>
      </c>
      <c r="R445" s="607"/>
      <c r="S445" s="607"/>
      <c r="T445" s="607"/>
      <c r="U445" s="607"/>
      <c r="V445" s="607" t="s">
        <v>1110</v>
      </c>
      <c r="W445" s="607" t="s">
        <v>1110</v>
      </c>
      <c r="X445" s="607" t="s">
        <v>1110</v>
      </c>
      <c r="Y445" s="607" t="s">
        <v>1110</v>
      </c>
      <c r="Z445" s="607" t="s">
        <v>1110</v>
      </c>
      <c r="AA445" s="607" t="s">
        <v>1110</v>
      </c>
      <c r="AB445" s="607" t="s">
        <v>1110</v>
      </c>
      <c r="AC445" s="607" t="s">
        <v>1110</v>
      </c>
      <c r="AD445" s="297">
        <f>AD446+AD447+AD457+AD467</f>
        <v>16000</v>
      </c>
      <c r="AE445" s="608">
        <f>AE446+AE447+AE457+AE467</f>
        <v>16</v>
      </c>
      <c r="AF445" s="608"/>
      <c r="AG445" s="608"/>
      <c r="AH445" s="608"/>
      <c r="AI445" s="608"/>
      <c r="AJ445" s="64" t="s">
        <v>389</v>
      </c>
    </row>
    <row r="446" spans="1:36" s="68" customFormat="1" ht="15" customHeight="1">
      <c r="A446" s="64"/>
      <c r="B446" s="613" t="s">
        <v>1111</v>
      </c>
      <c r="C446" s="613"/>
      <c r="D446" s="613"/>
      <c r="E446" s="613"/>
      <c r="F446" s="613"/>
      <c r="G446" s="613"/>
      <c r="H446" s="614" t="s">
        <v>1112</v>
      </c>
      <c r="I446" s="614" t="s">
        <v>1112</v>
      </c>
      <c r="J446" s="614" t="s">
        <v>1112</v>
      </c>
      <c r="K446" s="614" t="s">
        <v>1112</v>
      </c>
      <c r="L446" s="614" t="s">
        <v>1112</v>
      </c>
      <c r="M446" s="614" t="s">
        <v>1112</v>
      </c>
      <c r="N446" s="614" t="s">
        <v>1112</v>
      </c>
      <c r="O446" s="614" t="s">
        <v>1112</v>
      </c>
      <c r="P446" s="614" t="s">
        <v>1112</v>
      </c>
      <c r="Q446" s="614" t="s">
        <v>1112</v>
      </c>
      <c r="R446" s="614"/>
      <c r="S446" s="614"/>
      <c r="T446" s="614"/>
      <c r="U446" s="614"/>
      <c r="V446" s="614" t="s">
        <v>1112</v>
      </c>
      <c r="W446" s="614" t="s">
        <v>1112</v>
      </c>
      <c r="X446" s="614" t="s">
        <v>1112</v>
      </c>
      <c r="Y446" s="614" t="s">
        <v>1112</v>
      </c>
      <c r="Z446" s="614" t="s">
        <v>1112</v>
      </c>
      <c r="AA446" s="614" t="s">
        <v>1112</v>
      </c>
      <c r="AB446" s="614" t="s">
        <v>1112</v>
      </c>
      <c r="AC446" s="614" t="s">
        <v>1112</v>
      </c>
      <c r="AD446" s="295">
        <f>SUMIF('pdc2018'!$G$8:$G$1110,'CE MINISTERIALE'!$B446,'pdc2018'!$Q$8:$Q$1110)</f>
        <v>16000</v>
      </c>
      <c r="AE446" s="615">
        <f>ROUND(AD446/1000,0)</f>
        <v>16</v>
      </c>
      <c r="AF446" s="615"/>
      <c r="AG446" s="615"/>
      <c r="AH446" s="615"/>
      <c r="AI446" s="615"/>
      <c r="AJ446" s="64" t="s">
        <v>389</v>
      </c>
    </row>
    <row r="447" spans="1:36" s="68" customFormat="1" ht="15" customHeight="1">
      <c r="A447" s="64"/>
      <c r="B447" s="613" t="s">
        <v>1113</v>
      </c>
      <c r="C447" s="613"/>
      <c r="D447" s="613"/>
      <c r="E447" s="613"/>
      <c r="F447" s="613"/>
      <c r="G447" s="613"/>
      <c r="H447" s="614" t="s">
        <v>1114</v>
      </c>
      <c r="I447" s="614" t="s">
        <v>1114</v>
      </c>
      <c r="J447" s="614" t="s">
        <v>1114</v>
      </c>
      <c r="K447" s="614" t="s">
        <v>1114</v>
      </c>
      <c r="L447" s="614" t="s">
        <v>1114</v>
      </c>
      <c r="M447" s="614" t="s">
        <v>1114</v>
      </c>
      <c r="N447" s="614" t="s">
        <v>1114</v>
      </c>
      <c r="O447" s="614" t="s">
        <v>1114</v>
      </c>
      <c r="P447" s="614" t="s">
        <v>1114</v>
      </c>
      <c r="Q447" s="614" t="s">
        <v>1114</v>
      </c>
      <c r="R447" s="614"/>
      <c r="S447" s="614"/>
      <c r="T447" s="614"/>
      <c r="U447" s="614"/>
      <c r="V447" s="614" t="s">
        <v>1114</v>
      </c>
      <c r="W447" s="614" t="s">
        <v>1114</v>
      </c>
      <c r="X447" s="614" t="s">
        <v>1114</v>
      </c>
      <c r="Y447" s="614" t="s">
        <v>1114</v>
      </c>
      <c r="Z447" s="614" t="s">
        <v>1114</v>
      </c>
      <c r="AA447" s="614" t="s">
        <v>1114</v>
      </c>
      <c r="AB447" s="614" t="s">
        <v>1114</v>
      </c>
      <c r="AC447" s="614" t="s">
        <v>1114</v>
      </c>
      <c r="AD447" s="295">
        <f>AD448+AD449</f>
        <v>0</v>
      </c>
      <c r="AE447" s="608">
        <f>AE448+AE449</f>
        <v>0</v>
      </c>
      <c r="AF447" s="608"/>
      <c r="AG447" s="608"/>
      <c r="AH447" s="608"/>
      <c r="AI447" s="608"/>
      <c r="AJ447" s="64" t="s">
        <v>389</v>
      </c>
    </row>
    <row r="448" spans="1:36" s="68" customFormat="1" ht="15" customHeight="1">
      <c r="A448" s="64" t="s">
        <v>413</v>
      </c>
      <c r="B448" s="613" t="s">
        <v>1115</v>
      </c>
      <c r="C448" s="613"/>
      <c r="D448" s="613"/>
      <c r="E448" s="613"/>
      <c r="F448" s="613"/>
      <c r="G448" s="613"/>
      <c r="H448" s="614" t="s">
        <v>1116</v>
      </c>
      <c r="I448" s="614" t="s">
        <v>1117</v>
      </c>
      <c r="J448" s="614" t="s">
        <v>1117</v>
      </c>
      <c r="K448" s="614" t="s">
        <v>1117</v>
      </c>
      <c r="L448" s="614" t="s">
        <v>1117</v>
      </c>
      <c r="M448" s="614" t="s">
        <v>1117</v>
      </c>
      <c r="N448" s="614" t="s">
        <v>1117</v>
      </c>
      <c r="O448" s="614" t="s">
        <v>1117</v>
      </c>
      <c r="P448" s="614" t="s">
        <v>1117</v>
      </c>
      <c r="Q448" s="614" t="s">
        <v>1117</v>
      </c>
      <c r="R448" s="614"/>
      <c r="S448" s="614"/>
      <c r="T448" s="614"/>
      <c r="U448" s="614"/>
      <c r="V448" s="614" t="s">
        <v>1117</v>
      </c>
      <c r="W448" s="614" t="s">
        <v>1117</v>
      </c>
      <c r="X448" s="614" t="s">
        <v>1117</v>
      </c>
      <c r="Y448" s="614" t="s">
        <v>1117</v>
      </c>
      <c r="Z448" s="614" t="s">
        <v>1117</v>
      </c>
      <c r="AA448" s="614" t="s">
        <v>1117</v>
      </c>
      <c r="AB448" s="614" t="s">
        <v>1117</v>
      </c>
      <c r="AC448" s="614" t="s">
        <v>1117</v>
      </c>
      <c r="AD448" s="295">
        <f>SUMIF('pdc2018'!$G$8:$G$1110,'CE MINISTERIALE'!$B448,'pdc2018'!$Q$8:$Q$1110)</f>
        <v>0</v>
      </c>
      <c r="AE448" s="615">
        <f>ROUND(AD448/1000,0)</f>
        <v>0</v>
      </c>
      <c r="AF448" s="615"/>
      <c r="AG448" s="615"/>
      <c r="AH448" s="615"/>
      <c r="AI448" s="615"/>
      <c r="AJ448" s="64" t="s">
        <v>389</v>
      </c>
    </row>
    <row r="449" spans="1:36" s="68" customFormat="1" ht="15" customHeight="1">
      <c r="A449" s="64"/>
      <c r="B449" s="613" t="s">
        <v>1118</v>
      </c>
      <c r="C449" s="613"/>
      <c r="D449" s="613"/>
      <c r="E449" s="613"/>
      <c r="F449" s="613"/>
      <c r="G449" s="613"/>
      <c r="H449" s="614" t="s">
        <v>2018</v>
      </c>
      <c r="I449" s="614" t="s">
        <v>2019</v>
      </c>
      <c r="J449" s="614" t="s">
        <v>2019</v>
      </c>
      <c r="K449" s="614" t="s">
        <v>2019</v>
      </c>
      <c r="L449" s="614" t="s">
        <v>2019</v>
      </c>
      <c r="M449" s="614" t="s">
        <v>2019</v>
      </c>
      <c r="N449" s="614" t="s">
        <v>2019</v>
      </c>
      <c r="O449" s="614" t="s">
        <v>2019</v>
      </c>
      <c r="P449" s="614" t="s">
        <v>2019</v>
      </c>
      <c r="Q449" s="614" t="s">
        <v>2019</v>
      </c>
      <c r="R449" s="614"/>
      <c r="S449" s="614"/>
      <c r="T449" s="614"/>
      <c r="U449" s="614"/>
      <c r="V449" s="614" t="s">
        <v>2019</v>
      </c>
      <c r="W449" s="614" t="s">
        <v>2019</v>
      </c>
      <c r="X449" s="614" t="s">
        <v>2019</v>
      </c>
      <c r="Y449" s="614" t="s">
        <v>2019</v>
      </c>
      <c r="Z449" s="614" t="s">
        <v>2019</v>
      </c>
      <c r="AA449" s="614" t="s">
        <v>2019</v>
      </c>
      <c r="AB449" s="614" t="s">
        <v>2019</v>
      </c>
      <c r="AC449" s="614" t="s">
        <v>2019</v>
      </c>
      <c r="AD449" s="295">
        <f>SUM(AD450:AD456)</f>
        <v>0</v>
      </c>
      <c r="AE449" s="608">
        <f>SUM(AE450:AE456)</f>
        <v>0</v>
      </c>
      <c r="AF449" s="608"/>
      <c r="AG449" s="608"/>
      <c r="AH449" s="608"/>
      <c r="AI449" s="608"/>
      <c r="AJ449" s="64" t="s">
        <v>389</v>
      </c>
    </row>
    <row r="450" spans="1:36" s="68" customFormat="1" ht="15" customHeight="1">
      <c r="A450" s="64" t="s">
        <v>1954</v>
      </c>
      <c r="B450" s="616" t="s">
        <v>2020</v>
      </c>
      <c r="C450" s="616"/>
      <c r="D450" s="616"/>
      <c r="E450" s="616"/>
      <c r="F450" s="616"/>
      <c r="G450" s="616"/>
      <c r="H450" s="617" t="s">
        <v>2021</v>
      </c>
      <c r="I450" s="617" t="s">
        <v>2022</v>
      </c>
      <c r="J450" s="617" t="s">
        <v>2022</v>
      </c>
      <c r="K450" s="617" t="s">
        <v>2022</v>
      </c>
      <c r="L450" s="617" t="s">
        <v>2022</v>
      </c>
      <c r="M450" s="617" t="s">
        <v>2022</v>
      </c>
      <c r="N450" s="617" t="s">
        <v>2022</v>
      </c>
      <c r="O450" s="617" t="s">
        <v>2022</v>
      </c>
      <c r="P450" s="617" t="s">
        <v>2022</v>
      </c>
      <c r="Q450" s="617" t="s">
        <v>2022</v>
      </c>
      <c r="R450" s="617"/>
      <c r="S450" s="617"/>
      <c r="T450" s="617"/>
      <c r="U450" s="617"/>
      <c r="V450" s="617" t="s">
        <v>2022</v>
      </c>
      <c r="W450" s="617" t="s">
        <v>2022</v>
      </c>
      <c r="X450" s="617" t="s">
        <v>2022</v>
      </c>
      <c r="Y450" s="617" t="s">
        <v>2022</v>
      </c>
      <c r="Z450" s="617" t="s">
        <v>2022</v>
      </c>
      <c r="AA450" s="617" t="s">
        <v>2022</v>
      </c>
      <c r="AB450" s="617" t="s">
        <v>2022</v>
      </c>
      <c r="AC450" s="617" t="s">
        <v>2022</v>
      </c>
      <c r="AD450" s="295">
        <f>SUMIF('pdc2018'!$G$8:$G$1110,'CE MINISTERIALE'!$B450,'pdc2018'!$Q$8:$Q$1110)</f>
        <v>0</v>
      </c>
      <c r="AE450" s="615">
        <f t="shared" ref="AE450:AE456" si="18">ROUND(AD450/1000,0)</f>
        <v>0</v>
      </c>
      <c r="AF450" s="615"/>
      <c r="AG450" s="615"/>
      <c r="AH450" s="615"/>
      <c r="AI450" s="615"/>
      <c r="AJ450" s="64" t="s">
        <v>389</v>
      </c>
    </row>
    <row r="451" spans="1:36" s="68" customFormat="1" ht="15" customHeight="1">
      <c r="A451" s="64"/>
      <c r="B451" s="616" t="s">
        <v>2023</v>
      </c>
      <c r="C451" s="616"/>
      <c r="D451" s="616"/>
      <c r="E451" s="616"/>
      <c r="F451" s="616"/>
      <c r="G451" s="616"/>
      <c r="H451" s="617" t="s">
        <v>2024</v>
      </c>
      <c r="I451" s="617" t="s">
        <v>2024</v>
      </c>
      <c r="J451" s="617" t="s">
        <v>2024</v>
      </c>
      <c r="K451" s="617" t="s">
        <v>2024</v>
      </c>
      <c r="L451" s="617" t="s">
        <v>2024</v>
      </c>
      <c r="M451" s="617" t="s">
        <v>2024</v>
      </c>
      <c r="N451" s="617" t="s">
        <v>2024</v>
      </c>
      <c r="O451" s="617" t="s">
        <v>2024</v>
      </c>
      <c r="P451" s="617" t="s">
        <v>2024</v>
      </c>
      <c r="Q451" s="617" t="s">
        <v>2024</v>
      </c>
      <c r="R451" s="617"/>
      <c r="S451" s="617"/>
      <c r="T451" s="617"/>
      <c r="U451" s="617"/>
      <c r="V451" s="617" t="s">
        <v>2024</v>
      </c>
      <c r="W451" s="617" t="s">
        <v>2024</v>
      </c>
      <c r="X451" s="617" t="s">
        <v>2024</v>
      </c>
      <c r="Y451" s="617" t="s">
        <v>2024</v>
      </c>
      <c r="Z451" s="617" t="s">
        <v>2024</v>
      </c>
      <c r="AA451" s="617" t="s">
        <v>2024</v>
      </c>
      <c r="AB451" s="617" t="s">
        <v>2024</v>
      </c>
      <c r="AC451" s="617" t="s">
        <v>2024</v>
      </c>
      <c r="AD451" s="295">
        <f>SUMIF('pdc2018'!$G$8:$G$1110,'CE MINISTERIALE'!$B451,'pdc2018'!$Q$8:$Q$1110)</f>
        <v>0</v>
      </c>
      <c r="AE451" s="615">
        <f t="shared" si="18"/>
        <v>0</v>
      </c>
      <c r="AF451" s="615"/>
      <c r="AG451" s="615"/>
      <c r="AH451" s="615"/>
      <c r="AI451" s="615"/>
      <c r="AJ451" s="64" t="s">
        <v>389</v>
      </c>
    </row>
    <row r="452" spans="1:36" s="68" customFormat="1" ht="15" customHeight="1">
      <c r="A452" s="64"/>
      <c r="B452" s="616" t="s">
        <v>2025</v>
      </c>
      <c r="C452" s="616"/>
      <c r="D452" s="616"/>
      <c r="E452" s="616"/>
      <c r="F452" s="616"/>
      <c r="G452" s="616"/>
      <c r="H452" s="617" t="s">
        <v>2026</v>
      </c>
      <c r="I452" s="617" t="s">
        <v>2026</v>
      </c>
      <c r="J452" s="617" t="s">
        <v>2026</v>
      </c>
      <c r="K452" s="617" t="s">
        <v>2026</v>
      </c>
      <c r="L452" s="617" t="s">
        <v>2026</v>
      </c>
      <c r="M452" s="617" t="s">
        <v>2026</v>
      </c>
      <c r="N452" s="617" t="s">
        <v>2026</v>
      </c>
      <c r="O452" s="617" t="s">
        <v>2026</v>
      </c>
      <c r="P452" s="617" t="s">
        <v>2026</v>
      </c>
      <c r="Q452" s="617" t="s">
        <v>2026</v>
      </c>
      <c r="R452" s="617"/>
      <c r="S452" s="617"/>
      <c r="T452" s="617"/>
      <c r="U452" s="617"/>
      <c r="V452" s="617" t="s">
        <v>2026</v>
      </c>
      <c r="W452" s="617" t="s">
        <v>2026</v>
      </c>
      <c r="X452" s="617" t="s">
        <v>2026</v>
      </c>
      <c r="Y452" s="617" t="s">
        <v>2026</v>
      </c>
      <c r="Z452" s="617" t="s">
        <v>2026</v>
      </c>
      <c r="AA452" s="617" t="s">
        <v>2026</v>
      </c>
      <c r="AB452" s="617" t="s">
        <v>2026</v>
      </c>
      <c r="AC452" s="617" t="s">
        <v>2026</v>
      </c>
      <c r="AD452" s="295">
        <f>SUMIF('pdc2018'!$G$8:$G$1110,'CE MINISTERIALE'!$B452,'pdc2018'!$Q$8:$Q$1110)</f>
        <v>0</v>
      </c>
      <c r="AE452" s="615">
        <f t="shared" si="18"/>
        <v>0</v>
      </c>
      <c r="AF452" s="615"/>
      <c r="AG452" s="615"/>
      <c r="AH452" s="615"/>
      <c r="AI452" s="615"/>
      <c r="AJ452" s="64" t="s">
        <v>389</v>
      </c>
    </row>
    <row r="453" spans="1:36" s="68" customFormat="1" ht="15" customHeight="1">
      <c r="A453" s="64"/>
      <c r="B453" s="616" t="s">
        <v>2027</v>
      </c>
      <c r="C453" s="616"/>
      <c r="D453" s="616"/>
      <c r="E453" s="616"/>
      <c r="F453" s="616"/>
      <c r="G453" s="616"/>
      <c r="H453" s="617" t="s">
        <v>2028</v>
      </c>
      <c r="I453" s="617" t="s">
        <v>2028</v>
      </c>
      <c r="J453" s="617" t="s">
        <v>2028</v>
      </c>
      <c r="K453" s="617" t="s">
        <v>2028</v>
      </c>
      <c r="L453" s="617" t="s">
        <v>2028</v>
      </c>
      <c r="M453" s="617" t="s">
        <v>2028</v>
      </c>
      <c r="N453" s="617" t="s">
        <v>2028</v>
      </c>
      <c r="O453" s="617" t="s">
        <v>2028</v>
      </c>
      <c r="P453" s="617" t="s">
        <v>2028</v>
      </c>
      <c r="Q453" s="617" t="s">
        <v>2028</v>
      </c>
      <c r="R453" s="617"/>
      <c r="S453" s="617"/>
      <c r="T453" s="617"/>
      <c r="U453" s="617"/>
      <c r="V453" s="617" t="s">
        <v>2028</v>
      </c>
      <c r="W453" s="617" t="s">
        <v>2028</v>
      </c>
      <c r="X453" s="617" t="s">
        <v>2028</v>
      </c>
      <c r="Y453" s="617" t="s">
        <v>2028</v>
      </c>
      <c r="Z453" s="617" t="s">
        <v>2028</v>
      </c>
      <c r="AA453" s="617" t="s">
        <v>2028</v>
      </c>
      <c r="AB453" s="617" t="s">
        <v>2028</v>
      </c>
      <c r="AC453" s="617" t="s">
        <v>2028</v>
      </c>
      <c r="AD453" s="295">
        <f>SUMIF('pdc2018'!$G$8:$G$1110,'CE MINISTERIALE'!$B453,'pdc2018'!$Q$8:$Q$1110)</f>
        <v>0</v>
      </c>
      <c r="AE453" s="615">
        <f t="shared" si="18"/>
        <v>0</v>
      </c>
      <c r="AF453" s="615"/>
      <c r="AG453" s="615"/>
      <c r="AH453" s="615"/>
      <c r="AI453" s="615"/>
      <c r="AJ453" s="64" t="s">
        <v>389</v>
      </c>
    </row>
    <row r="454" spans="1:36" s="68" customFormat="1" ht="15" customHeight="1">
      <c r="A454" s="64"/>
      <c r="B454" s="616" t="s">
        <v>2029</v>
      </c>
      <c r="C454" s="616"/>
      <c r="D454" s="616"/>
      <c r="E454" s="616"/>
      <c r="F454" s="616"/>
      <c r="G454" s="616"/>
      <c r="H454" s="617" t="s">
        <v>2030</v>
      </c>
      <c r="I454" s="617" t="s">
        <v>2031</v>
      </c>
      <c r="J454" s="617" t="s">
        <v>2031</v>
      </c>
      <c r="K454" s="617" t="s">
        <v>2031</v>
      </c>
      <c r="L454" s="617" t="s">
        <v>2031</v>
      </c>
      <c r="M454" s="617" t="s">
        <v>2031</v>
      </c>
      <c r="N454" s="617" t="s">
        <v>2031</v>
      </c>
      <c r="O454" s="617" t="s">
        <v>2031</v>
      </c>
      <c r="P454" s="617" t="s">
        <v>2031</v>
      </c>
      <c r="Q454" s="617" t="s">
        <v>2031</v>
      </c>
      <c r="R454" s="617"/>
      <c r="S454" s="617"/>
      <c r="T454" s="617"/>
      <c r="U454" s="617"/>
      <c r="V454" s="617" t="s">
        <v>2031</v>
      </c>
      <c r="W454" s="617" t="s">
        <v>2031</v>
      </c>
      <c r="X454" s="617" t="s">
        <v>2031</v>
      </c>
      <c r="Y454" s="617" t="s">
        <v>2031</v>
      </c>
      <c r="Z454" s="617" t="s">
        <v>2031</v>
      </c>
      <c r="AA454" s="617" t="s">
        <v>2031</v>
      </c>
      <c r="AB454" s="617" t="s">
        <v>2031</v>
      </c>
      <c r="AC454" s="617" t="s">
        <v>2031</v>
      </c>
      <c r="AD454" s="295">
        <f>SUMIF('pdc2018'!$G$8:$G$1110,'CE MINISTERIALE'!$B454,'pdc2018'!$Q$8:$Q$1110)</f>
        <v>0</v>
      </c>
      <c r="AE454" s="615">
        <f t="shared" si="18"/>
        <v>0</v>
      </c>
      <c r="AF454" s="615"/>
      <c r="AG454" s="615"/>
      <c r="AH454" s="615"/>
      <c r="AI454" s="615"/>
      <c r="AJ454" s="64" t="s">
        <v>389</v>
      </c>
    </row>
    <row r="455" spans="1:36" s="68" customFormat="1" ht="15" customHeight="1">
      <c r="A455" s="64"/>
      <c r="B455" s="616" t="s">
        <v>2032</v>
      </c>
      <c r="C455" s="616"/>
      <c r="D455" s="616"/>
      <c r="E455" s="616"/>
      <c r="F455" s="616"/>
      <c r="G455" s="616"/>
      <c r="H455" s="617" t="s">
        <v>2033</v>
      </c>
      <c r="I455" s="617" t="s">
        <v>2033</v>
      </c>
      <c r="J455" s="617" t="s">
        <v>2033</v>
      </c>
      <c r="K455" s="617" t="s">
        <v>2033</v>
      </c>
      <c r="L455" s="617" t="s">
        <v>2033</v>
      </c>
      <c r="M455" s="617" t="s">
        <v>2033</v>
      </c>
      <c r="N455" s="617" t="s">
        <v>2033</v>
      </c>
      <c r="O455" s="617" t="s">
        <v>2033</v>
      </c>
      <c r="P455" s="617" t="s">
        <v>2033</v>
      </c>
      <c r="Q455" s="617" t="s">
        <v>2033</v>
      </c>
      <c r="R455" s="617"/>
      <c r="S455" s="617"/>
      <c r="T455" s="617"/>
      <c r="U455" s="617"/>
      <c r="V455" s="617" t="s">
        <v>2033</v>
      </c>
      <c r="W455" s="617" t="s">
        <v>2033</v>
      </c>
      <c r="X455" s="617" t="s">
        <v>2033</v>
      </c>
      <c r="Y455" s="617" t="s">
        <v>2033</v>
      </c>
      <c r="Z455" s="617" t="s">
        <v>2033</v>
      </c>
      <c r="AA455" s="617" t="s">
        <v>2033</v>
      </c>
      <c r="AB455" s="617" t="s">
        <v>2033</v>
      </c>
      <c r="AC455" s="617" t="s">
        <v>2033</v>
      </c>
      <c r="AD455" s="295">
        <f>SUMIF('pdc2018'!$G$8:$G$1110,'CE MINISTERIALE'!$B455,'pdc2018'!$Q$8:$Q$1110)</f>
        <v>0</v>
      </c>
      <c r="AE455" s="615">
        <f t="shared" si="18"/>
        <v>0</v>
      </c>
      <c r="AF455" s="615"/>
      <c r="AG455" s="615"/>
      <c r="AH455" s="615"/>
      <c r="AI455" s="615"/>
      <c r="AJ455" s="64" t="s">
        <v>389</v>
      </c>
    </row>
    <row r="456" spans="1:36" s="68" customFormat="1" ht="15" customHeight="1">
      <c r="A456" s="64"/>
      <c r="B456" s="616" t="s">
        <v>2034</v>
      </c>
      <c r="C456" s="616"/>
      <c r="D456" s="616"/>
      <c r="E456" s="616"/>
      <c r="F456" s="616"/>
      <c r="G456" s="616"/>
      <c r="H456" s="617" t="s">
        <v>2035</v>
      </c>
      <c r="I456" s="617" t="s">
        <v>2035</v>
      </c>
      <c r="J456" s="617" t="s">
        <v>2035</v>
      </c>
      <c r="K456" s="617" t="s">
        <v>2035</v>
      </c>
      <c r="L456" s="617" t="s">
        <v>2035</v>
      </c>
      <c r="M456" s="617" t="s">
        <v>2035</v>
      </c>
      <c r="N456" s="617" t="s">
        <v>2035</v>
      </c>
      <c r="O456" s="617" t="s">
        <v>2035</v>
      </c>
      <c r="P456" s="617" t="s">
        <v>2035</v>
      </c>
      <c r="Q456" s="617" t="s">
        <v>2035</v>
      </c>
      <c r="R456" s="617"/>
      <c r="S456" s="617"/>
      <c r="T456" s="617"/>
      <c r="U456" s="617"/>
      <c r="V456" s="617" t="s">
        <v>2035</v>
      </c>
      <c r="W456" s="617" t="s">
        <v>2035</v>
      </c>
      <c r="X456" s="617" t="s">
        <v>2035</v>
      </c>
      <c r="Y456" s="617" t="s">
        <v>2035</v>
      </c>
      <c r="Z456" s="617" t="s">
        <v>2035</v>
      </c>
      <c r="AA456" s="617" t="s">
        <v>2035</v>
      </c>
      <c r="AB456" s="617" t="s">
        <v>2035</v>
      </c>
      <c r="AC456" s="617" t="s">
        <v>2035</v>
      </c>
      <c r="AD456" s="295">
        <f>SUMIF('pdc2018'!$G$8:$G$1110,'CE MINISTERIALE'!$B456,'pdc2018'!$Q$8:$Q$1110)</f>
        <v>0</v>
      </c>
      <c r="AE456" s="615">
        <f t="shared" si="18"/>
        <v>0</v>
      </c>
      <c r="AF456" s="615"/>
      <c r="AG456" s="615"/>
      <c r="AH456" s="615"/>
      <c r="AI456" s="615"/>
      <c r="AJ456" s="64" t="s">
        <v>389</v>
      </c>
    </row>
    <row r="457" spans="1:36" s="68" customFormat="1" ht="15" customHeight="1">
      <c r="A457" s="64"/>
      <c r="B457" s="613" t="s">
        <v>2036</v>
      </c>
      <c r="C457" s="613"/>
      <c r="D457" s="613"/>
      <c r="E457" s="613"/>
      <c r="F457" s="613"/>
      <c r="G457" s="613"/>
      <c r="H457" s="614" t="s">
        <v>2037</v>
      </c>
      <c r="I457" s="614" t="s">
        <v>2038</v>
      </c>
      <c r="J457" s="614" t="s">
        <v>2038</v>
      </c>
      <c r="K457" s="614" t="s">
        <v>2038</v>
      </c>
      <c r="L457" s="614" t="s">
        <v>2038</v>
      </c>
      <c r="M457" s="614" t="s">
        <v>2038</v>
      </c>
      <c r="N457" s="614" t="s">
        <v>2038</v>
      </c>
      <c r="O457" s="614" t="s">
        <v>2038</v>
      </c>
      <c r="P457" s="614" t="s">
        <v>2038</v>
      </c>
      <c r="Q457" s="614" t="s">
        <v>2038</v>
      </c>
      <c r="R457" s="614"/>
      <c r="S457" s="614"/>
      <c r="T457" s="614"/>
      <c r="U457" s="614"/>
      <c r="V457" s="614" t="s">
        <v>2038</v>
      </c>
      <c r="W457" s="614" t="s">
        <v>2038</v>
      </c>
      <c r="X457" s="614" t="s">
        <v>2038</v>
      </c>
      <c r="Y457" s="614" t="s">
        <v>2038</v>
      </c>
      <c r="Z457" s="614" t="s">
        <v>2038</v>
      </c>
      <c r="AA457" s="614" t="s">
        <v>2038</v>
      </c>
      <c r="AB457" s="614" t="s">
        <v>2038</v>
      </c>
      <c r="AC457" s="614" t="s">
        <v>2038</v>
      </c>
      <c r="AD457" s="295">
        <f>SUM(AD458:AD459)</f>
        <v>0</v>
      </c>
      <c r="AE457" s="608">
        <f>SUM(AE458:AE459)</f>
        <v>0</v>
      </c>
      <c r="AF457" s="608"/>
      <c r="AG457" s="608"/>
      <c r="AH457" s="608"/>
      <c r="AI457" s="608"/>
      <c r="AJ457" s="64" t="s">
        <v>389</v>
      </c>
    </row>
    <row r="458" spans="1:36" s="68" customFormat="1" ht="15" customHeight="1">
      <c r="A458" s="64" t="s">
        <v>413</v>
      </c>
      <c r="B458" s="613" t="s">
        <v>2039</v>
      </c>
      <c r="C458" s="613"/>
      <c r="D458" s="613"/>
      <c r="E458" s="613"/>
      <c r="F458" s="613"/>
      <c r="G458" s="613"/>
      <c r="H458" s="614" t="s">
        <v>2040</v>
      </c>
      <c r="I458" s="614" t="s">
        <v>2041</v>
      </c>
      <c r="J458" s="614" t="s">
        <v>2041</v>
      </c>
      <c r="K458" s="614" t="s">
        <v>2041</v>
      </c>
      <c r="L458" s="614" t="s">
        <v>2041</v>
      </c>
      <c r="M458" s="614" t="s">
        <v>2041</v>
      </c>
      <c r="N458" s="614" t="s">
        <v>2041</v>
      </c>
      <c r="O458" s="614" t="s">
        <v>2041</v>
      </c>
      <c r="P458" s="614" t="s">
        <v>2041</v>
      </c>
      <c r="Q458" s="614" t="s">
        <v>2041</v>
      </c>
      <c r="R458" s="614"/>
      <c r="S458" s="614"/>
      <c r="T458" s="614"/>
      <c r="U458" s="614"/>
      <c r="V458" s="614" t="s">
        <v>2041</v>
      </c>
      <c r="W458" s="614" t="s">
        <v>2041</v>
      </c>
      <c r="X458" s="614" t="s">
        <v>2041</v>
      </c>
      <c r="Y458" s="614" t="s">
        <v>2041</v>
      </c>
      <c r="Z458" s="614" t="s">
        <v>2041</v>
      </c>
      <c r="AA458" s="614" t="s">
        <v>2041</v>
      </c>
      <c r="AB458" s="614" t="s">
        <v>2041</v>
      </c>
      <c r="AC458" s="614" t="s">
        <v>2041</v>
      </c>
      <c r="AD458" s="295">
        <f>SUMIF('pdc2018'!$G$8:$G$1110,'CE MINISTERIALE'!$B458,'pdc2018'!$Q$8:$Q$1110)</f>
        <v>0</v>
      </c>
      <c r="AE458" s="615">
        <f>ROUND(AD458/1000,0)</f>
        <v>0</v>
      </c>
      <c r="AF458" s="615"/>
      <c r="AG458" s="615"/>
      <c r="AH458" s="615"/>
      <c r="AI458" s="615"/>
      <c r="AJ458" s="64" t="s">
        <v>389</v>
      </c>
    </row>
    <row r="459" spans="1:36" s="68" customFormat="1" ht="15" customHeight="1">
      <c r="A459" s="64"/>
      <c r="B459" s="613" t="s">
        <v>2042</v>
      </c>
      <c r="C459" s="613"/>
      <c r="D459" s="613"/>
      <c r="E459" s="613"/>
      <c r="F459" s="613"/>
      <c r="G459" s="613"/>
      <c r="H459" s="614" t="s">
        <v>2043</v>
      </c>
      <c r="I459" s="614" t="s">
        <v>2044</v>
      </c>
      <c r="J459" s="614" t="s">
        <v>2044</v>
      </c>
      <c r="K459" s="614" t="s">
        <v>2044</v>
      </c>
      <c r="L459" s="614" t="s">
        <v>2044</v>
      </c>
      <c r="M459" s="614" t="s">
        <v>2044</v>
      </c>
      <c r="N459" s="614" t="s">
        <v>2044</v>
      </c>
      <c r="O459" s="614" t="s">
        <v>2044</v>
      </c>
      <c r="P459" s="614" t="s">
        <v>2044</v>
      </c>
      <c r="Q459" s="614" t="s">
        <v>2044</v>
      </c>
      <c r="R459" s="614"/>
      <c r="S459" s="614"/>
      <c r="T459" s="614"/>
      <c r="U459" s="614"/>
      <c r="V459" s="614" t="s">
        <v>2044</v>
      </c>
      <c r="W459" s="614" t="s">
        <v>2044</v>
      </c>
      <c r="X459" s="614" t="s">
        <v>2044</v>
      </c>
      <c r="Y459" s="614" t="s">
        <v>2044</v>
      </c>
      <c r="Z459" s="614" t="s">
        <v>2044</v>
      </c>
      <c r="AA459" s="614" t="s">
        <v>2044</v>
      </c>
      <c r="AB459" s="614" t="s">
        <v>2044</v>
      </c>
      <c r="AC459" s="614" t="s">
        <v>2044</v>
      </c>
      <c r="AD459" s="295">
        <f>SUM(AD460:AD466)</f>
        <v>0</v>
      </c>
      <c r="AE459" s="608">
        <f>SUM(AE460:AE466)</f>
        <v>0</v>
      </c>
      <c r="AF459" s="608"/>
      <c r="AG459" s="608"/>
      <c r="AH459" s="608"/>
      <c r="AI459" s="608"/>
      <c r="AJ459" s="64" t="s">
        <v>389</v>
      </c>
    </row>
    <row r="460" spans="1:36" s="68" customFormat="1" ht="15" customHeight="1">
      <c r="A460" s="64" t="s">
        <v>1954</v>
      </c>
      <c r="B460" s="616" t="s">
        <v>2045</v>
      </c>
      <c r="C460" s="616"/>
      <c r="D460" s="616"/>
      <c r="E460" s="616"/>
      <c r="F460" s="616"/>
      <c r="G460" s="616"/>
      <c r="H460" s="617" t="s">
        <v>2046</v>
      </c>
      <c r="I460" s="617" t="s">
        <v>2047</v>
      </c>
      <c r="J460" s="617" t="s">
        <v>2047</v>
      </c>
      <c r="K460" s="617" t="s">
        <v>2047</v>
      </c>
      <c r="L460" s="617" t="s">
        <v>2047</v>
      </c>
      <c r="M460" s="617" t="s">
        <v>2047</v>
      </c>
      <c r="N460" s="617" t="s">
        <v>2047</v>
      </c>
      <c r="O460" s="617" t="s">
        <v>2047</v>
      </c>
      <c r="P460" s="617" t="s">
        <v>2047</v>
      </c>
      <c r="Q460" s="617" t="s">
        <v>2047</v>
      </c>
      <c r="R460" s="617"/>
      <c r="S460" s="617"/>
      <c r="T460" s="617"/>
      <c r="U460" s="617"/>
      <c r="V460" s="617" t="s">
        <v>2047</v>
      </c>
      <c r="W460" s="617" t="s">
        <v>2047</v>
      </c>
      <c r="X460" s="617" t="s">
        <v>2047</v>
      </c>
      <c r="Y460" s="617" t="s">
        <v>2047</v>
      </c>
      <c r="Z460" s="617" t="s">
        <v>2047</v>
      </c>
      <c r="AA460" s="617" t="s">
        <v>2047</v>
      </c>
      <c r="AB460" s="617" t="s">
        <v>2047</v>
      </c>
      <c r="AC460" s="617" t="s">
        <v>2047</v>
      </c>
      <c r="AD460" s="295">
        <f>SUMIF('pdc2018'!$G$8:$G$1110,'CE MINISTERIALE'!$B460,'pdc2018'!$Q$8:$Q$1110)</f>
        <v>0</v>
      </c>
      <c r="AE460" s="615">
        <f t="shared" ref="AE460:AE467" si="19">ROUND(AD460/1000,0)</f>
        <v>0</v>
      </c>
      <c r="AF460" s="615"/>
      <c r="AG460" s="615"/>
      <c r="AH460" s="615"/>
      <c r="AI460" s="615"/>
      <c r="AJ460" s="64" t="s">
        <v>389</v>
      </c>
    </row>
    <row r="461" spans="1:36" s="68" customFormat="1" ht="15" customHeight="1">
      <c r="A461" s="64"/>
      <c r="B461" s="616" t="s">
        <v>2048</v>
      </c>
      <c r="C461" s="616"/>
      <c r="D461" s="616"/>
      <c r="E461" s="616"/>
      <c r="F461" s="616"/>
      <c r="G461" s="616"/>
      <c r="H461" s="617" t="s">
        <v>2049</v>
      </c>
      <c r="I461" s="617" t="s">
        <v>2049</v>
      </c>
      <c r="J461" s="617" t="s">
        <v>2049</v>
      </c>
      <c r="K461" s="617" t="s">
        <v>2049</v>
      </c>
      <c r="L461" s="617" t="s">
        <v>2049</v>
      </c>
      <c r="M461" s="617" t="s">
        <v>2049</v>
      </c>
      <c r="N461" s="617" t="s">
        <v>2049</v>
      </c>
      <c r="O461" s="617" t="s">
        <v>2049</v>
      </c>
      <c r="P461" s="617" t="s">
        <v>2049</v>
      </c>
      <c r="Q461" s="617" t="s">
        <v>2049</v>
      </c>
      <c r="R461" s="617"/>
      <c r="S461" s="617"/>
      <c r="T461" s="617"/>
      <c r="U461" s="617"/>
      <c r="V461" s="617" t="s">
        <v>2049</v>
      </c>
      <c r="W461" s="617" t="s">
        <v>2049</v>
      </c>
      <c r="X461" s="617" t="s">
        <v>2049</v>
      </c>
      <c r="Y461" s="617" t="s">
        <v>2049</v>
      </c>
      <c r="Z461" s="617" t="s">
        <v>2049</v>
      </c>
      <c r="AA461" s="617" t="s">
        <v>2049</v>
      </c>
      <c r="AB461" s="617" t="s">
        <v>2049</v>
      </c>
      <c r="AC461" s="617" t="s">
        <v>2049</v>
      </c>
      <c r="AD461" s="295">
        <f>SUMIF('pdc2018'!$G$8:$G$1110,'CE MINISTERIALE'!$B461,'pdc2018'!$Q$8:$Q$1110)</f>
        <v>0</v>
      </c>
      <c r="AE461" s="615">
        <f t="shared" si="19"/>
        <v>0</v>
      </c>
      <c r="AF461" s="615"/>
      <c r="AG461" s="615"/>
      <c r="AH461" s="615"/>
      <c r="AI461" s="615"/>
      <c r="AJ461" s="64" t="s">
        <v>389</v>
      </c>
    </row>
    <row r="462" spans="1:36" s="68" customFormat="1" ht="15" customHeight="1">
      <c r="A462" s="64"/>
      <c r="B462" s="616" t="s">
        <v>552</v>
      </c>
      <c r="C462" s="616"/>
      <c r="D462" s="616"/>
      <c r="E462" s="616"/>
      <c r="F462" s="616"/>
      <c r="G462" s="616"/>
      <c r="H462" s="617" t="s">
        <v>553</v>
      </c>
      <c r="I462" s="617" t="s">
        <v>553</v>
      </c>
      <c r="J462" s="617" t="s">
        <v>553</v>
      </c>
      <c r="K462" s="617" t="s">
        <v>553</v>
      </c>
      <c r="L462" s="617" t="s">
        <v>553</v>
      </c>
      <c r="M462" s="617" t="s">
        <v>553</v>
      </c>
      <c r="N462" s="617" t="s">
        <v>553</v>
      </c>
      <c r="O462" s="617" t="s">
        <v>553</v>
      </c>
      <c r="P462" s="617" t="s">
        <v>553</v>
      </c>
      <c r="Q462" s="617" t="s">
        <v>553</v>
      </c>
      <c r="R462" s="617"/>
      <c r="S462" s="617"/>
      <c r="T462" s="617"/>
      <c r="U462" s="617"/>
      <c r="V462" s="617" t="s">
        <v>553</v>
      </c>
      <c r="W462" s="617" t="s">
        <v>553</v>
      </c>
      <c r="X462" s="617" t="s">
        <v>553</v>
      </c>
      <c r="Y462" s="617" t="s">
        <v>553</v>
      </c>
      <c r="Z462" s="617" t="s">
        <v>553</v>
      </c>
      <c r="AA462" s="617" t="s">
        <v>553</v>
      </c>
      <c r="AB462" s="617" t="s">
        <v>553</v>
      </c>
      <c r="AC462" s="617" t="s">
        <v>553</v>
      </c>
      <c r="AD462" s="295">
        <f>SUMIF('pdc2018'!$G$8:$G$1110,'CE MINISTERIALE'!$B462,'pdc2018'!$Q$8:$Q$1110)</f>
        <v>0</v>
      </c>
      <c r="AE462" s="615">
        <f t="shared" si="19"/>
        <v>0</v>
      </c>
      <c r="AF462" s="615"/>
      <c r="AG462" s="615"/>
      <c r="AH462" s="615"/>
      <c r="AI462" s="615"/>
      <c r="AJ462" s="64" t="s">
        <v>389</v>
      </c>
    </row>
    <row r="463" spans="1:36" s="68" customFormat="1" ht="15" customHeight="1">
      <c r="A463" s="64"/>
      <c r="B463" s="616" t="s">
        <v>554</v>
      </c>
      <c r="C463" s="616"/>
      <c r="D463" s="616"/>
      <c r="E463" s="616"/>
      <c r="F463" s="616"/>
      <c r="G463" s="616"/>
      <c r="H463" s="617" t="s">
        <v>555</v>
      </c>
      <c r="I463" s="617" t="s">
        <v>555</v>
      </c>
      <c r="J463" s="617" t="s">
        <v>555</v>
      </c>
      <c r="K463" s="617" t="s">
        <v>555</v>
      </c>
      <c r="L463" s="617" t="s">
        <v>555</v>
      </c>
      <c r="M463" s="617" t="s">
        <v>555</v>
      </c>
      <c r="N463" s="617" t="s">
        <v>555</v>
      </c>
      <c r="O463" s="617" t="s">
        <v>555</v>
      </c>
      <c r="P463" s="617" t="s">
        <v>555</v>
      </c>
      <c r="Q463" s="617" t="s">
        <v>555</v>
      </c>
      <c r="R463" s="617"/>
      <c r="S463" s="617"/>
      <c r="T463" s="617"/>
      <c r="U463" s="617"/>
      <c r="V463" s="617" t="s">
        <v>555</v>
      </c>
      <c r="W463" s="617" t="s">
        <v>555</v>
      </c>
      <c r="X463" s="617" t="s">
        <v>555</v>
      </c>
      <c r="Y463" s="617" t="s">
        <v>555</v>
      </c>
      <c r="Z463" s="617" t="s">
        <v>555</v>
      </c>
      <c r="AA463" s="617" t="s">
        <v>555</v>
      </c>
      <c r="AB463" s="617" t="s">
        <v>555</v>
      </c>
      <c r="AC463" s="617" t="s">
        <v>555</v>
      </c>
      <c r="AD463" s="295">
        <f>SUMIF('pdc2018'!$G$8:$G$1110,'CE MINISTERIALE'!$B463,'pdc2018'!$Q$8:$Q$1110)</f>
        <v>0</v>
      </c>
      <c r="AE463" s="615">
        <f t="shared" si="19"/>
        <v>0</v>
      </c>
      <c r="AF463" s="615"/>
      <c r="AG463" s="615"/>
      <c r="AH463" s="615"/>
      <c r="AI463" s="615"/>
      <c r="AJ463" s="64" t="s">
        <v>389</v>
      </c>
    </row>
    <row r="464" spans="1:36" s="68" customFormat="1" ht="15" customHeight="1">
      <c r="A464" s="64"/>
      <c r="B464" s="616" t="s">
        <v>556</v>
      </c>
      <c r="C464" s="616"/>
      <c r="D464" s="616"/>
      <c r="E464" s="616"/>
      <c r="F464" s="616"/>
      <c r="G464" s="616"/>
      <c r="H464" s="617" t="s">
        <v>557</v>
      </c>
      <c r="I464" s="617" t="s">
        <v>558</v>
      </c>
      <c r="J464" s="617" t="s">
        <v>558</v>
      </c>
      <c r="K464" s="617" t="s">
        <v>558</v>
      </c>
      <c r="L464" s="617" t="s">
        <v>558</v>
      </c>
      <c r="M464" s="617" t="s">
        <v>558</v>
      </c>
      <c r="N464" s="617" t="s">
        <v>558</v>
      </c>
      <c r="O464" s="617" t="s">
        <v>558</v>
      </c>
      <c r="P464" s="617" t="s">
        <v>558</v>
      </c>
      <c r="Q464" s="617" t="s">
        <v>558</v>
      </c>
      <c r="R464" s="617"/>
      <c r="S464" s="617"/>
      <c r="T464" s="617"/>
      <c r="U464" s="617"/>
      <c r="V464" s="617" t="s">
        <v>558</v>
      </c>
      <c r="W464" s="617" t="s">
        <v>558</v>
      </c>
      <c r="X464" s="617" t="s">
        <v>558</v>
      </c>
      <c r="Y464" s="617" t="s">
        <v>558</v>
      </c>
      <c r="Z464" s="617" t="s">
        <v>558</v>
      </c>
      <c r="AA464" s="617" t="s">
        <v>558</v>
      </c>
      <c r="AB464" s="617" t="s">
        <v>558</v>
      </c>
      <c r="AC464" s="617" t="s">
        <v>558</v>
      </c>
      <c r="AD464" s="295">
        <f>SUMIF('pdc2018'!$G$8:$G$1110,'CE MINISTERIALE'!$B464,'pdc2018'!$Q$8:$Q$1110)</f>
        <v>0</v>
      </c>
      <c r="AE464" s="615">
        <f t="shared" si="19"/>
        <v>0</v>
      </c>
      <c r="AF464" s="615"/>
      <c r="AG464" s="615"/>
      <c r="AH464" s="615"/>
      <c r="AI464" s="615"/>
      <c r="AJ464" s="64" t="s">
        <v>389</v>
      </c>
    </row>
    <row r="465" spans="1:36" s="68" customFormat="1" ht="15" customHeight="1">
      <c r="A465" s="64"/>
      <c r="B465" s="616" t="s">
        <v>559</v>
      </c>
      <c r="C465" s="616"/>
      <c r="D465" s="616"/>
      <c r="E465" s="616"/>
      <c r="F465" s="616"/>
      <c r="G465" s="616"/>
      <c r="H465" s="617" t="s">
        <v>560</v>
      </c>
      <c r="I465" s="617" t="s">
        <v>560</v>
      </c>
      <c r="J465" s="617" t="s">
        <v>560</v>
      </c>
      <c r="K465" s="617" t="s">
        <v>560</v>
      </c>
      <c r="L465" s="617" t="s">
        <v>560</v>
      </c>
      <c r="M465" s="617" t="s">
        <v>560</v>
      </c>
      <c r="N465" s="617" t="s">
        <v>560</v>
      </c>
      <c r="O465" s="617" t="s">
        <v>560</v>
      </c>
      <c r="P465" s="617" t="s">
        <v>560</v>
      </c>
      <c r="Q465" s="617" t="s">
        <v>560</v>
      </c>
      <c r="R465" s="617"/>
      <c r="S465" s="617"/>
      <c r="T465" s="617"/>
      <c r="U465" s="617"/>
      <c r="V465" s="617" t="s">
        <v>560</v>
      </c>
      <c r="W465" s="617" t="s">
        <v>560</v>
      </c>
      <c r="X465" s="617" t="s">
        <v>560</v>
      </c>
      <c r="Y465" s="617" t="s">
        <v>560</v>
      </c>
      <c r="Z465" s="617" t="s">
        <v>560</v>
      </c>
      <c r="AA465" s="617" t="s">
        <v>560</v>
      </c>
      <c r="AB465" s="617" t="s">
        <v>560</v>
      </c>
      <c r="AC465" s="617" t="s">
        <v>560</v>
      </c>
      <c r="AD465" s="295">
        <f>SUMIF('pdc2018'!$G$8:$G$1110,'CE MINISTERIALE'!$B465,'pdc2018'!$Q$8:$Q$1110)</f>
        <v>0</v>
      </c>
      <c r="AE465" s="615">
        <f t="shared" si="19"/>
        <v>0</v>
      </c>
      <c r="AF465" s="615"/>
      <c r="AG465" s="615"/>
      <c r="AH465" s="615"/>
      <c r="AI465" s="615"/>
      <c r="AJ465" s="64" t="s">
        <v>389</v>
      </c>
    </row>
    <row r="466" spans="1:36" s="68" customFormat="1" ht="15" customHeight="1">
      <c r="A466" s="64"/>
      <c r="B466" s="616" t="s">
        <v>561</v>
      </c>
      <c r="C466" s="616"/>
      <c r="D466" s="616"/>
      <c r="E466" s="616"/>
      <c r="F466" s="616"/>
      <c r="G466" s="616"/>
      <c r="H466" s="617" t="s">
        <v>562</v>
      </c>
      <c r="I466" s="617" t="s">
        <v>563</v>
      </c>
      <c r="J466" s="617" t="s">
        <v>563</v>
      </c>
      <c r="K466" s="617" t="s">
        <v>563</v>
      </c>
      <c r="L466" s="617" t="s">
        <v>563</v>
      </c>
      <c r="M466" s="617" t="s">
        <v>563</v>
      </c>
      <c r="N466" s="617" t="s">
        <v>563</v>
      </c>
      <c r="O466" s="617" t="s">
        <v>563</v>
      </c>
      <c r="P466" s="617" t="s">
        <v>563</v>
      </c>
      <c r="Q466" s="617" t="s">
        <v>563</v>
      </c>
      <c r="R466" s="617"/>
      <c r="S466" s="617"/>
      <c r="T466" s="617"/>
      <c r="U466" s="617"/>
      <c r="V466" s="617" t="s">
        <v>563</v>
      </c>
      <c r="W466" s="617" t="s">
        <v>563</v>
      </c>
      <c r="X466" s="617" t="s">
        <v>563</v>
      </c>
      <c r="Y466" s="617" t="s">
        <v>563</v>
      </c>
      <c r="Z466" s="617" t="s">
        <v>563</v>
      </c>
      <c r="AA466" s="617" t="s">
        <v>563</v>
      </c>
      <c r="AB466" s="617" t="s">
        <v>563</v>
      </c>
      <c r="AC466" s="617" t="s">
        <v>563</v>
      </c>
      <c r="AD466" s="295">
        <f>SUMIF('pdc2018'!$G$8:$G$1110,'CE MINISTERIALE'!$B466,'pdc2018'!$Q$8:$Q$1110)</f>
        <v>0</v>
      </c>
      <c r="AE466" s="615">
        <f t="shared" si="19"/>
        <v>0</v>
      </c>
      <c r="AF466" s="615"/>
      <c r="AG466" s="615"/>
      <c r="AH466" s="615"/>
      <c r="AI466" s="615"/>
      <c r="AJ466" s="64" t="s">
        <v>389</v>
      </c>
    </row>
    <row r="467" spans="1:36" s="68" customFormat="1" ht="15" customHeight="1">
      <c r="A467" s="64"/>
      <c r="B467" s="613" t="s">
        <v>564</v>
      </c>
      <c r="C467" s="613"/>
      <c r="D467" s="613"/>
      <c r="E467" s="613"/>
      <c r="F467" s="613"/>
      <c r="G467" s="613"/>
      <c r="H467" s="614" t="s">
        <v>565</v>
      </c>
      <c r="I467" s="614" t="s">
        <v>565</v>
      </c>
      <c r="J467" s="614" t="s">
        <v>565</v>
      </c>
      <c r="K467" s="614" t="s">
        <v>565</v>
      </c>
      <c r="L467" s="614" t="s">
        <v>565</v>
      </c>
      <c r="M467" s="614" t="s">
        <v>565</v>
      </c>
      <c r="N467" s="614" t="s">
        <v>565</v>
      </c>
      <c r="O467" s="614" t="s">
        <v>565</v>
      </c>
      <c r="P467" s="614" t="s">
        <v>565</v>
      </c>
      <c r="Q467" s="614" t="s">
        <v>565</v>
      </c>
      <c r="R467" s="614"/>
      <c r="S467" s="614"/>
      <c r="T467" s="614"/>
      <c r="U467" s="614"/>
      <c r="V467" s="614" t="s">
        <v>565</v>
      </c>
      <c r="W467" s="614" t="s">
        <v>565</v>
      </c>
      <c r="X467" s="614" t="s">
        <v>565</v>
      </c>
      <c r="Y467" s="614" t="s">
        <v>565</v>
      </c>
      <c r="Z467" s="614" t="s">
        <v>565</v>
      </c>
      <c r="AA467" s="614" t="s">
        <v>565</v>
      </c>
      <c r="AB467" s="614" t="s">
        <v>565</v>
      </c>
      <c r="AC467" s="614" t="s">
        <v>565</v>
      </c>
      <c r="AD467" s="295">
        <f>SUMIF('pdc2018'!$G$8:$G$1110,'CE MINISTERIALE'!$B467,'pdc2018'!$Q$8:$Q$1110)</f>
        <v>0</v>
      </c>
      <c r="AE467" s="615">
        <f t="shared" si="19"/>
        <v>0</v>
      </c>
      <c r="AF467" s="615"/>
      <c r="AG467" s="615"/>
      <c r="AH467" s="615"/>
      <c r="AI467" s="615"/>
      <c r="AJ467" s="64" t="s">
        <v>389</v>
      </c>
    </row>
    <row r="468" spans="1:36" s="68" customFormat="1" ht="15" customHeight="1">
      <c r="A468" s="64"/>
      <c r="B468" s="609" t="s">
        <v>566</v>
      </c>
      <c r="C468" s="609"/>
      <c r="D468" s="609"/>
      <c r="E468" s="609"/>
      <c r="F468" s="609"/>
      <c r="G468" s="609"/>
      <c r="H468" s="610" t="s">
        <v>567</v>
      </c>
      <c r="I468" s="610" t="s">
        <v>567</v>
      </c>
      <c r="J468" s="610" t="s">
        <v>567</v>
      </c>
      <c r="K468" s="610" t="s">
        <v>567</v>
      </c>
      <c r="L468" s="610" t="s">
        <v>567</v>
      </c>
      <c r="M468" s="610" t="s">
        <v>567</v>
      </c>
      <c r="N468" s="610" t="s">
        <v>567</v>
      </c>
      <c r="O468" s="610" t="s">
        <v>567</v>
      </c>
      <c r="P468" s="610" t="s">
        <v>567</v>
      </c>
      <c r="Q468" s="610" t="s">
        <v>567</v>
      </c>
      <c r="R468" s="610"/>
      <c r="S468" s="610"/>
      <c r="T468" s="610"/>
      <c r="U468" s="610"/>
      <c r="V468" s="610" t="s">
        <v>567</v>
      </c>
      <c r="W468" s="610" t="s">
        <v>567</v>
      </c>
      <c r="X468" s="610" t="s">
        <v>567</v>
      </c>
      <c r="Y468" s="610" t="s">
        <v>567</v>
      </c>
      <c r="Z468" s="610" t="s">
        <v>567</v>
      </c>
      <c r="AA468" s="610" t="s">
        <v>567</v>
      </c>
      <c r="AB468" s="610" t="s">
        <v>567</v>
      </c>
      <c r="AC468" s="610" t="s">
        <v>567</v>
      </c>
      <c r="AD468" s="297">
        <f>AD469+AD470</f>
        <v>256500</v>
      </c>
      <c r="AE468" s="611">
        <f>AE469+AE470</f>
        <v>256</v>
      </c>
      <c r="AF468" s="611"/>
      <c r="AG468" s="611"/>
      <c r="AH468" s="611"/>
      <c r="AI468" s="611"/>
      <c r="AJ468" s="64" t="s">
        <v>389</v>
      </c>
    </row>
    <row r="469" spans="1:36" s="68" customFormat="1" ht="15" customHeight="1">
      <c r="A469" s="64"/>
      <c r="B469" s="606" t="s">
        <v>568</v>
      </c>
      <c r="C469" s="606"/>
      <c r="D469" s="606"/>
      <c r="E469" s="606"/>
      <c r="F469" s="606"/>
      <c r="G469" s="606"/>
      <c r="H469" s="607" t="s">
        <v>569</v>
      </c>
      <c r="I469" s="607" t="s">
        <v>569</v>
      </c>
      <c r="J469" s="607" t="s">
        <v>569</v>
      </c>
      <c r="K469" s="607" t="s">
        <v>569</v>
      </c>
      <c r="L469" s="607" t="s">
        <v>569</v>
      </c>
      <c r="M469" s="607" t="s">
        <v>569</v>
      </c>
      <c r="N469" s="607" t="s">
        <v>569</v>
      </c>
      <c r="O469" s="607" t="s">
        <v>569</v>
      </c>
      <c r="P469" s="607" t="s">
        <v>569</v>
      </c>
      <c r="Q469" s="607" t="s">
        <v>569</v>
      </c>
      <c r="R469" s="607"/>
      <c r="S469" s="607"/>
      <c r="T469" s="607"/>
      <c r="U469" s="607"/>
      <c r="V469" s="607" t="s">
        <v>569</v>
      </c>
      <c r="W469" s="607" t="s">
        <v>569</v>
      </c>
      <c r="X469" s="607" t="s">
        <v>569</v>
      </c>
      <c r="Y469" s="607" t="s">
        <v>569</v>
      </c>
      <c r="Z469" s="607" t="s">
        <v>569</v>
      </c>
      <c r="AA469" s="607" t="s">
        <v>569</v>
      </c>
      <c r="AB469" s="607" t="s">
        <v>569</v>
      </c>
      <c r="AC469" s="607" t="s">
        <v>569</v>
      </c>
      <c r="AD469" s="295">
        <f>SUMIF('pdc2018'!$G$8:$G$1110,'CE MINISTERIALE'!$B469,'pdc2018'!$Q$8:$Q$1110)</f>
        <v>72000</v>
      </c>
      <c r="AE469" s="608">
        <f>ROUND(AD469/1000,0)</f>
        <v>72</v>
      </c>
      <c r="AF469" s="608"/>
      <c r="AG469" s="608"/>
      <c r="AH469" s="608"/>
      <c r="AI469" s="608"/>
      <c r="AJ469" s="64" t="s">
        <v>389</v>
      </c>
    </row>
    <row r="470" spans="1:36" s="68" customFormat="1" ht="15" customHeight="1">
      <c r="A470" s="64"/>
      <c r="B470" s="606" t="s">
        <v>570</v>
      </c>
      <c r="C470" s="606"/>
      <c r="D470" s="606"/>
      <c r="E470" s="606"/>
      <c r="F470" s="606"/>
      <c r="G470" s="606"/>
      <c r="H470" s="607" t="s">
        <v>571</v>
      </c>
      <c r="I470" s="607" t="s">
        <v>571</v>
      </c>
      <c r="J470" s="607" t="s">
        <v>571</v>
      </c>
      <c r="K470" s="607" t="s">
        <v>571</v>
      </c>
      <c r="L470" s="607" t="s">
        <v>571</v>
      </c>
      <c r="M470" s="607" t="s">
        <v>571</v>
      </c>
      <c r="N470" s="607" t="s">
        <v>571</v>
      </c>
      <c r="O470" s="607" t="s">
        <v>571</v>
      </c>
      <c r="P470" s="607" t="s">
        <v>571</v>
      </c>
      <c r="Q470" s="607" t="s">
        <v>571</v>
      </c>
      <c r="R470" s="607"/>
      <c r="S470" s="607"/>
      <c r="T470" s="607"/>
      <c r="U470" s="607"/>
      <c r="V470" s="607" t="s">
        <v>571</v>
      </c>
      <c r="W470" s="607" t="s">
        <v>571</v>
      </c>
      <c r="X470" s="607" t="s">
        <v>571</v>
      </c>
      <c r="Y470" s="607" t="s">
        <v>571</v>
      </c>
      <c r="Z470" s="607" t="s">
        <v>571</v>
      </c>
      <c r="AA470" s="607" t="s">
        <v>571</v>
      </c>
      <c r="AB470" s="607" t="s">
        <v>571</v>
      </c>
      <c r="AC470" s="607" t="s">
        <v>571</v>
      </c>
      <c r="AD470" s="297">
        <f>AD471+AD472+AD473+AD488+AD498</f>
        <v>184500</v>
      </c>
      <c r="AE470" s="608">
        <f>AE471+AE472+AE473+AE488+AE498</f>
        <v>184</v>
      </c>
      <c r="AF470" s="608"/>
      <c r="AG470" s="608"/>
      <c r="AH470" s="608"/>
      <c r="AI470" s="608"/>
      <c r="AJ470" s="64" t="s">
        <v>389</v>
      </c>
    </row>
    <row r="471" spans="1:36" s="68" customFormat="1" ht="15" customHeight="1">
      <c r="A471" s="64"/>
      <c r="B471" s="613" t="s">
        <v>572</v>
      </c>
      <c r="C471" s="613"/>
      <c r="D471" s="613"/>
      <c r="E471" s="613"/>
      <c r="F471" s="613"/>
      <c r="G471" s="613"/>
      <c r="H471" s="614" t="s">
        <v>573</v>
      </c>
      <c r="I471" s="614" t="s">
        <v>573</v>
      </c>
      <c r="J471" s="614" t="s">
        <v>573</v>
      </c>
      <c r="K471" s="614" t="s">
        <v>573</v>
      </c>
      <c r="L471" s="614" t="s">
        <v>573</v>
      </c>
      <c r="M471" s="614" t="s">
        <v>573</v>
      </c>
      <c r="N471" s="614" t="s">
        <v>573</v>
      </c>
      <c r="O471" s="614" t="s">
        <v>573</v>
      </c>
      <c r="P471" s="614" t="s">
        <v>573</v>
      </c>
      <c r="Q471" s="614" t="s">
        <v>573</v>
      </c>
      <c r="R471" s="614"/>
      <c r="S471" s="614"/>
      <c r="T471" s="614"/>
      <c r="U471" s="614"/>
      <c r="V471" s="614" t="s">
        <v>573</v>
      </c>
      <c r="W471" s="614" t="s">
        <v>573</v>
      </c>
      <c r="X471" s="614" t="s">
        <v>573</v>
      </c>
      <c r="Y471" s="614" t="s">
        <v>573</v>
      </c>
      <c r="Z471" s="614" t="s">
        <v>573</v>
      </c>
      <c r="AA471" s="614" t="s">
        <v>573</v>
      </c>
      <c r="AB471" s="614" t="s">
        <v>573</v>
      </c>
      <c r="AC471" s="614" t="s">
        <v>573</v>
      </c>
      <c r="AD471" s="295">
        <f>SUMIF('pdc2018'!$G$8:$G$1110,'CE MINISTERIALE'!$B471,'pdc2018'!$Q$8:$Q$1110)</f>
        <v>0</v>
      </c>
      <c r="AE471" s="615">
        <f>ROUND(AD471/1000,0)</f>
        <v>0</v>
      </c>
      <c r="AF471" s="615"/>
      <c r="AG471" s="615"/>
      <c r="AH471" s="615"/>
      <c r="AI471" s="615"/>
      <c r="AJ471" s="64" t="s">
        <v>389</v>
      </c>
    </row>
    <row r="472" spans="1:36" s="68" customFormat="1" ht="15" customHeight="1">
      <c r="A472" s="64"/>
      <c r="B472" s="613" t="s">
        <v>574</v>
      </c>
      <c r="C472" s="613"/>
      <c r="D472" s="613"/>
      <c r="E472" s="613"/>
      <c r="F472" s="613"/>
      <c r="G472" s="613"/>
      <c r="H472" s="614" t="s">
        <v>575</v>
      </c>
      <c r="I472" s="614" t="s">
        <v>576</v>
      </c>
      <c r="J472" s="614" t="s">
        <v>576</v>
      </c>
      <c r="K472" s="614" t="s">
        <v>576</v>
      </c>
      <c r="L472" s="614" t="s">
        <v>576</v>
      </c>
      <c r="M472" s="614" t="s">
        <v>576</v>
      </c>
      <c r="N472" s="614" t="s">
        <v>576</v>
      </c>
      <c r="O472" s="614" t="s">
        <v>576</v>
      </c>
      <c r="P472" s="614" t="s">
        <v>576</v>
      </c>
      <c r="Q472" s="614" t="s">
        <v>576</v>
      </c>
      <c r="R472" s="614"/>
      <c r="S472" s="614"/>
      <c r="T472" s="614"/>
      <c r="U472" s="614"/>
      <c r="V472" s="614" t="s">
        <v>576</v>
      </c>
      <c r="W472" s="614" t="s">
        <v>576</v>
      </c>
      <c r="X472" s="614" t="s">
        <v>576</v>
      </c>
      <c r="Y472" s="614" t="s">
        <v>576</v>
      </c>
      <c r="Z472" s="614" t="s">
        <v>576</v>
      </c>
      <c r="AA472" s="614" t="s">
        <v>576</v>
      </c>
      <c r="AB472" s="614" t="s">
        <v>576</v>
      </c>
      <c r="AC472" s="614" t="s">
        <v>576</v>
      </c>
      <c r="AD472" s="295">
        <f>SUMIF('pdc2018'!$G$8:$G$1110,'CE MINISTERIALE'!$B472,'pdc2018'!$Q$8:$Q$1110)</f>
        <v>184000</v>
      </c>
      <c r="AE472" s="615">
        <f>ROUND(AD472/1000,0)</f>
        <v>184</v>
      </c>
      <c r="AF472" s="615"/>
      <c r="AG472" s="615"/>
      <c r="AH472" s="615"/>
      <c r="AI472" s="615"/>
      <c r="AJ472" s="64" t="s">
        <v>389</v>
      </c>
    </row>
    <row r="473" spans="1:36" s="68" customFormat="1" ht="15" customHeight="1">
      <c r="A473" s="64"/>
      <c r="B473" s="613" t="s">
        <v>577</v>
      </c>
      <c r="C473" s="613"/>
      <c r="D473" s="613"/>
      <c r="E473" s="613"/>
      <c r="F473" s="613"/>
      <c r="G473" s="613"/>
      <c r="H473" s="614" t="s">
        <v>578</v>
      </c>
      <c r="I473" s="614" t="s">
        <v>578</v>
      </c>
      <c r="J473" s="614" t="s">
        <v>578</v>
      </c>
      <c r="K473" s="614" t="s">
        <v>578</v>
      </c>
      <c r="L473" s="614" t="s">
        <v>578</v>
      </c>
      <c r="M473" s="614" t="s">
        <v>578</v>
      </c>
      <c r="N473" s="614" t="s">
        <v>578</v>
      </c>
      <c r="O473" s="614" t="s">
        <v>578</v>
      </c>
      <c r="P473" s="614" t="s">
        <v>578</v>
      </c>
      <c r="Q473" s="614" t="s">
        <v>578</v>
      </c>
      <c r="R473" s="614"/>
      <c r="S473" s="614"/>
      <c r="T473" s="614"/>
      <c r="U473" s="614"/>
      <c r="V473" s="614" t="s">
        <v>578</v>
      </c>
      <c r="W473" s="614" t="s">
        <v>578</v>
      </c>
      <c r="X473" s="614" t="s">
        <v>578</v>
      </c>
      <c r="Y473" s="614" t="s">
        <v>578</v>
      </c>
      <c r="Z473" s="614" t="s">
        <v>578</v>
      </c>
      <c r="AA473" s="614" t="s">
        <v>578</v>
      </c>
      <c r="AB473" s="614" t="s">
        <v>578</v>
      </c>
      <c r="AC473" s="614" t="s">
        <v>578</v>
      </c>
      <c r="AD473" s="295">
        <f>AD474+AD477</f>
        <v>0</v>
      </c>
      <c r="AE473" s="608">
        <f>AE474+AE477</f>
        <v>0</v>
      </c>
      <c r="AF473" s="608"/>
      <c r="AG473" s="608"/>
      <c r="AH473" s="608"/>
      <c r="AI473" s="608"/>
      <c r="AJ473" s="64" t="s">
        <v>389</v>
      </c>
    </row>
    <row r="474" spans="1:36" s="68" customFormat="1" ht="15" customHeight="1">
      <c r="A474" s="64" t="s">
        <v>413</v>
      </c>
      <c r="B474" s="613" t="s">
        <v>579</v>
      </c>
      <c r="C474" s="613"/>
      <c r="D474" s="613"/>
      <c r="E474" s="613"/>
      <c r="F474" s="613"/>
      <c r="G474" s="613"/>
      <c r="H474" s="614" t="s">
        <v>580</v>
      </c>
      <c r="I474" s="614" t="s">
        <v>581</v>
      </c>
      <c r="J474" s="614" t="s">
        <v>581</v>
      </c>
      <c r="K474" s="614" t="s">
        <v>581</v>
      </c>
      <c r="L474" s="614" t="s">
        <v>581</v>
      </c>
      <c r="M474" s="614" t="s">
        <v>581</v>
      </c>
      <c r="N474" s="614" t="s">
        <v>581</v>
      </c>
      <c r="O474" s="614" t="s">
        <v>581</v>
      </c>
      <c r="P474" s="614" t="s">
        <v>581</v>
      </c>
      <c r="Q474" s="614" t="s">
        <v>581</v>
      </c>
      <c r="R474" s="614"/>
      <c r="S474" s="614"/>
      <c r="T474" s="614"/>
      <c r="U474" s="614"/>
      <c r="V474" s="614" t="s">
        <v>581</v>
      </c>
      <c r="W474" s="614" t="s">
        <v>581</v>
      </c>
      <c r="X474" s="614" t="s">
        <v>581</v>
      </c>
      <c r="Y474" s="614" t="s">
        <v>581</v>
      </c>
      <c r="Z474" s="614" t="s">
        <v>581</v>
      </c>
      <c r="AA474" s="614" t="s">
        <v>581</v>
      </c>
      <c r="AB474" s="614" t="s">
        <v>581</v>
      </c>
      <c r="AC474" s="614" t="s">
        <v>581</v>
      </c>
      <c r="AD474" s="295">
        <f>SUM(AD475:AD476)</f>
        <v>0</v>
      </c>
      <c r="AE474" s="608">
        <f>SUM(AE475:AE476)</f>
        <v>0</v>
      </c>
      <c r="AF474" s="608"/>
      <c r="AG474" s="608"/>
      <c r="AH474" s="608"/>
      <c r="AI474" s="608"/>
      <c r="AJ474" s="64" t="s">
        <v>389</v>
      </c>
    </row>
    <row r="475" spans="1:36" s="68" customFormat="1" ht="15" customHeight="1">
      <c r="A475" s="64" t="s">
        <v>413</v>
      </c>
      <c r="B475" s="616" t="s">
        <v>582</v>
      </c>
      <c r="C475" s="616"/>
      <c r="D475" s="616"/>
      <c r="E475" s="616"/>
      <c r="F475" s="616"/>
      <c r="G475" s="616"/>
      <c r="H475" s="617" t="s">
        <v>583</v>
      </c>
      <c r="I475" s="617" t="s">
        <v>584</v>
      </c>
      <c r="J475" s="617" t="s">
        <v>584</v>
      </c>
      <c r="K475" s="617" t="s">
        <v>584</v>
      </c>
      <c r="L475" s="617" t="s">
        <v>584</v>
      </c>
      <c r="M475" s="617" t="s">
        <v>584</v>
      </c>
      <c r="N475" s="617" t="s">
        <v>584</v>
      </c>
      <c r="O475" s="617" t="s">
        <v>584</v>
      </c>
      <c r="P475" s="617" t="s">
        <v>584</v>
      </c>
      <c r="Q475" s="617" t="s">
        <v>584</v>
      </c>
      <c r="R475" s="617"/>
      <c r="S475" s="617"/>
      <c r="T475" s="617"/>
      <c r="U475" s="617"/>
      <c r="V475" s="617" t="s">
        <v>584</v>
      </c>
      <c r="W475" s="617" t="s">
        <v>584</v>
      </c>
      <c r="X475" s="617" t="s">
        <v>584</v>
      </c>
      <c r="Y475" s="617" t="s">
        <v>584</v>
      </c>
      <c r="Z475" s="617" t="s">
        <v>584</v>
      </c>
      <c r="AA475" s="617" t="s">
        <v>584</v>
      </c>
      <c r="AB475" s="617" t="s">
        <v>584</v>
      </c>
      <c r="AC475" s="617" t="s">
        <v>584</v>
      </c>
      <c r="AD475" s="295">
        <f>SUMIF('pdc2018'!$G$8:$G$1110,'CE MINISTERIALE'!$B475,'pdc2018'!$Q$8:$Q$1110)</f>
        <v>0</v>
      </c>
      <c r="AE475" s="615">
        <f>ROUND(AD475/1000,0)</f>
        <v>0</v>
      </c>
      <c r="AF475" s="615"/>
      <c r="AG475" s="615"/>
      <c r="AH475" s="615"/>
      <c r="AI475" s="615"/>
      <c r="AJ475" s="64" t="s">
        <v>389</v>
      </c>
    </row>
    <row r="476" spans="1:36" s="68" customFormat="1" ht="15" customHeight="1">
      <c r="A476" s="64" t="s">
        <v>413</v>
      </c>
      <c r="B476" s="616" t="s">
        <v>585</v>
      </c>
      <c r="C476" s="616"/>
      <c r="D476" s="616"/>
      <c r="E476" s="616"/>
      <c r="F476" s="616"/>
      <c r="G476" s="616"/>
      <c r="H476" s="617" t="s">
        <v>318</v>
      </c>
      <c r="I476" s="617" t="s">
        <v>319</v>
      </c>
      <c r="J476" s="617" t="s">
        <v>319</v>
      </c>
      <c r="K476" s="617" t="s">
        <v>319</v>
      </c>
      <c r="L476" s="617" t="s">
        <v>319</v>
      </c>
      <c r="M476" s="617" t="s">
        <v>319</v>
      </c>
      <c r="N476" s="617" t="s">
        <v>319</v>
      </c>
      <c r="O476" s="617" t="s">
        <v>319</v>
      </c>
      <c r="P476" s="617" t="s">
        <v>319</v>
      </c>
      <c r="Q476" s="617" t="s">
        <v>319</v>
      </c>
      <c r="R476" s="617"/>
      <c r="S476" s="617"/>
      <c r="T476" s="617"/>
      <c r="U476" s="617"/>
      <c r="V476" s="617" t="s">
        <v>319</v>
      </c>
      <c r="W476" s="617" t="s">
        <v>319</v>
      </c>
      <c r="X476" s="617" t="s">
        <v>319</v>
      </c>
      <c r="Y476" s="617" t="s">
        <v>319</v>
      </c>
      <c r="Z476" s="617" t="s">
        <v>319</v>
      </c>
      <c r="AA476" s="617" t="s">
        <v>319</v>
      </c>
      <c r="AB476" s="617" t="s">
        <v>319</v>
      </c>
      <c r="AC476" s="617" t="s">
        <v>319</v>
      </c>
      <c r="AD476" s="295">
        <f>SUMIF('pdc2018'!$G$8:$G$1110,'CE MINISTERIALE'!$B476,'pdc2018'!$Q$8:$Q$1110)</f>
        <v>0</v>
      </c>
      <c r="AE476" s="615">
        <f>ROUND(AD476/1000,0)</f>
        <v>0</v>
      </c>
      <c r="AF476" s="615"/>
      <c r="AG476" s="615"/>
      <c r="AH476" s="615"/>
      <c r="AI476" s="615"/>
      <c r="AJ476" s="64" t="s">
        <v>389</v>
      </c>
    </row>
    <row r="477" spans="1:36" s="68" customFormat="1" ht="15" customHeight="1">
      <c r="A477" s="64"/>
      <c r="B477" s="613" t="s">
        <v>320</v>
      </c>
      <c r="C477" s="613"/>
      <c r="D477" s="613"/>
      <c r="E477" s="613"/>
      <c r="F477" s="613"/>
      <c r="G477" s="613"/>
      <c r="H477" s="614" t="s">
        <v>321</v>
      </c>
      <c r="I477" s="614" t="s">
        <v>321</v>
      </c>
      <c r="J477" s="614" t="s">
        <v>321</v>
      </c>
      <c r="K477" s="614" t="s">
        <v>321</v>
      </c>
      <c r="L477" s="614" t="s">
        <v>321</v>
      </c>
      <c r="M477" s="614" t="s">
        <v>321</v>
      </c>
      <c r="N477" s="614" t="s">
        <v>321</v>
      </c>
      <c r="O477" s="614" t="s">
        <v>321</v>
      </c>
      <c r="P477" s="614" t="s">
        <v>321</v>
      </c>
      <c r="Q477" s="614" t="s">
        <v>321</v>
      </c>
      <c r="R477" s="614"/>
      <c r="S477" s="614"/>
      <c r="T477" s="614"/>
      <c r="U477" s="614"/>
      <c r="V477" s="614" t="s">
        <v>321</v>
      </c>
      <c r="W477" s="614" t="s">
        <v>321</v>
      </c>
      <c r="X477" s="614" t="s">
        <v>321</v>
      </c>
      <c r="Y477" s="614" t="s">
        <v>321</v>
      </c>
      <c r="Z477" s="614" t="s">
        <v>321</v>
      </c>
      <c r="AA477" s="614" t="s">
        <v>321</v>
      </c>
      <c r="AB477" s="614" t="s">
        <v>321</v>
      </c>
      <c r="AC477" s="614" t="s">
        <v>321</v>
      </c>
      <c r="AD477" s="295">
        <f>AD478+AD479+SUM(AD483:AD487)</f>
        <v>0</v>
      </c>
      <c r="AE477" s="608">
        <f>AE478+AE479+SUM(AE483:AE487)</f>
        <v>0</v>
      </c>
      <c r="AF477" s="608"/>
      <c r="AG477" s="608"/>
      <c r="AH477" s="608"/>
      <c r="AI477" s="608"/>
      <c r="AJ477" s="64" t="s">
        <v>389</v>
      </c>
    </row>
    <row r="478" spans="1:36" s="68" customFormat="1" ht="15" customHeight="1">
      <c r="A478" s="64" t="s">
        <v>1954</v>
      </c>
      <c r="B478" s="616" t="s">
        <v>322</v>
      </c>
      <c r="C478" s="616"/>
      <c r="D478" s="616"/>
      <c r="E478" s="616"/>
      <c r="F478" s="616"/>
      <c r="G478" s="616"/>
      <c r="H478" s="617" t="s">
        <v>323</v>
      </c>
      <c r="I478" s="617" t="s">
        <v>323</v>
      </c>
      <c r="J478" s="617" t="s">
        <v>323</v>
      </c>
      <c r="K478" s="617" t="s">
        <v>323</v>
      </c>
      <c r="L478" s="617" t="s">
        <v>323</v>
      </c>
      <c r="M478" s="617" t="s">
        <v>323</v>
      </c>
      <c r="N478" s="617" t="s">
        <v>323</v>
      </c>
      <c r="O478" s="617" t="s">
        <v>323</v>
      </c>
      <c r="P478" s="617" t="s">
        <v>323</v>
      </c>
      <c r="Q478" s="617" t="s">
        <v>323</v>
      </c>
      <c r="R478" s="617"/>
      <c r="S478" s="617"/>
      <c r="T478" s="617"/>
      <c r="U478" s="617"/>
      <c r="V478" s="617" t="s">
        <v>323</v>
      </c>
      <c r="W478" s="617" t="s">
        <v>323</v>
      </c>
      <c r="X478" s="617" t="s">
        <v>323</v>
      </c>
      <c r="Y478" s="617" t="s">
        <v>323</v>
      </c>
      <c r="Z478" s="617" t="s">
        <v>323</v>
      </c>
      <c r="AA478" s="617" t="s">
        <v>323</v>
      </c>
      <c r="AB478" s="617" t="s">
        <v>323</v>
      </c>
      <c r="AC478" s="617" t="s">
        <v>323</v>
      </c>
      <c r="AD478" s="295">
        <f>SUMIF('pdc2018'!$G$8:$G$1110,'CE MINISTERIALE'!$B478,'pdc2018'!$Q$8:$Q$1110)</f>
        <v>0</v>
      </c>
      <c r="AE478" s="615">
        <f>ROUND(AD478/1000,0)</f>
        <v>0</v>
      </c>
      <c r="AF478" s="615"/>
      <c r="AG478" s="615"/>
      <c r="AH478" s="615"/>
      <c r="AI478" s="615"/>
      <c r="AJ478" s="64" t="s">
        <v>389</v>
      </c>
    </row>
    <row r="479" spans="1:36" s="68" customFormat="1" ht="15" customHeight="1">
      <c r="A479" s="64"/>
      <c r="B479" s="616" t="s">
        <v>324</v>
      </c>
      <c r="C479" s="616"/>
      <c r="D479" s="616"/>
      <c r="E479" s="616"/>
      <c r="F479" s="616"/>
      <c r="G479" s="616"/>
      <c r="H479" s="617" t="s">
        <v>325</v>
      </c>
      <c r="I479" s="617" t="s">
        <v>325</v>
      </c>
      <c r="J479" s="617" t="s">
        <v>325</v>
      </c>
      <c r="K479" s="617" t="s">
        <v>325</v>
      </c>
      <c r="L479" s="617" t="s">
        <v>325</v>
      </c>
      <c r="M479" s="617" t="s">
        <v>325</v>
      </c>
      <c r="N479" s="617" t="s">
        <v>325</v>
      </c>
      <c r="O479" s="617" t="s">
        <v>325</v>
      </c>
      <c r="P479" s="617" t="s">
        <v>325</v>
      </c>
      <c r="Q479" s="617" t="s">
        <v>325</v>
      </c>
      <c r="R479" s="617"/>
      <c r="S479" s="617"/>
      <c r="T479" s="617"/>
      <c r="U479" s="617"/>
      <c r="V479" s="617" t="s">
        <v>325</v>
      </c>
      <c r="W479" s="617" t="s">
        <v>325</v>
      </c>
      <c r="X479" s="617" t="s">
        <v>325</v>
      </c>
      <c r="Y479" s="617" t="s">
        <v>325</v>
      </c>
      <c r="Z479" s="617" t="s">
        <v>325</v>
      </c>
      <c r="AA479" s="617" t="s">
        <v>325</v>
      </c>
      <c r="AB479" s="617" t="s">
        <v>325</v>
      </c>
      <c r="AC479" s="617" t="s">
        <v>325</v>
      </c>
      <c r="AD479" s="295">
        <f>SUM(AD480:AD482)</f>
        <v>0</v>
      </c>
      <c r="AE479" s="608">
        <f>SUM(AE480:AE482)</f>
        <v>0</v>
      </c>
      <c r="AF479" s="608"/>
      <c r="AG479" s="608"/>
      <c r="AH479" s="608"/>
      <c r="AI479" s="608"/>
      <c r="AJ479" s="64" t="s">
        <v>389</v>
      </c>
    </row>
    <row r="480" spans="1:36" s="68" customFormat="1" ht="15" customHeight="1">
      <c r="A480" s="64"/>
      <c r="B480" s="613" t="s">
        <v>326</v>
      </c>
      <c r="C480" s="613"/>
      <c r="D480" s="613"/>
      <c r="E480" s="613"/>
      <c r="F480" s="613"/>
      <c r="G480" s="613"/>
      <c r="H480" s="614" t="s">
        <v>327</v>
      </c>
      <c r="I480" s="614" t="s">
        <v>328</v>
      </c>
      <c r="J480" s="614" t="s">
        <v>328</v>
      </c>
      <c r="K480" s="614" t="s">
        <v>328</v>
      </c>
      <c r="L480" s="614" t="s">
        <v>328</v>
      </c>
      <c r="M480" s="614" t="s">
        <v>328</v>
      </c>
      <c r="N480" s="614" t="s">
        <v>328</v>
      </c>
      <c r="O480" s="614" t="s">
        <v>328</v>
      </c>
      <c r="P480" s="614" t="s">
        <v>328</v>
      </c>
      <c r="Q480" s="614" t="s">
        <v>328</v>
      </c>
      <c r="R480" s="614"/>
      <c r="S480" s="614"/>
      <c r="T480" s="614"/>
      <c r="U480" s="614"/>
      <c r="V480" s="614" t="s">
        <v>328</v>
      </c>
      <c r="W480" s="614" t="s">
        <v>328</v>
      </c>
      <c r="X480" s="614" t="s">
        <v>328</v>
      </c>
      <c r="Y480" s="614" t="s">
        <v>328</v>
      </c>
      <c r="Z480" s="614" t="s">
        <v>328</v>
      </c>
      <c r="AA480" s="614" t="s">
        <v>328</v>
      </c>
      <c r="AB480" s="614" t="s">
        <v>328</v>
      </c>
      <c r="AC480" s="614" t="s">
        <v>328</v>
      </c>
      <c r="AD480" s="295">
        <f>SUMIF('pdc2018'!$G$8:$G$1110,'CE MINISTERIALE'!$B480,'pdc2018'!$Q$8:$Q$1110)</f>
        <v>0</v>
      </c>
      <c r="AE480" s="615">
        <f t="shared" ref="AE480:AE487" si="20">ROUND(AD480/1000,0)</f>
        <v>0</v>
      </c>
      <c r="AF480" s="615"/>
      <c r="AG480" s="615"/>
      <c r="AH480" s="615"/>
      <c r="AI480" s="615"/>
      <c r="AJ480" s="64" t="s">
        <v>389</v>
      </c>
    </row>
    <row r="481" spans="1:36" s="68" customFormat="1" ht="15" customHeight="1">
      <c r="A481" s="64"/>
      <c r="B481" s="613" t="s">
        <v>329</v>
      </c>
      <c r="C481" s="613"/>
      <c r="D481" s="613"/>
      <c r="E481" s="613"/>
      <c r="F481" s="613"/>
      <c r="G481" s="613"/>
      <c r="H481" s="614" t="s">
        <v>330</v>
      </c>
      <c r="I481" s="614" t="s">
        <v>331</v>
      </c>
      <c r="J481" s="614" t="s">
        <v>331</v>
      </c>
      <c r="K481" s="614" t="s">
        <v>331</v>
      </c>
      <c r="L481" s="614" t="s">
        <v>331</v>
      </c>
      <c r="M481" s="614" t="s">
        <v>331</v>
      </c>
      <c r="N481" s="614" t="s">
        <v>331</v>
      </c>
      <c r="O481" s="614" t="s">
        <v>331</v>
      </c>
      <c r="P481" s="614" t="s">
        <v>331</v>
      </c>
      <c r="Q481" s="614" t="s">
        <v>331</v>
      </c>
      <c r="R481" s="614"/>
      <c r="S481" s="614"/>
      <c r="T481" s="614"/>
      <c r="U481" s="614"/>
      <c r="V481" s="614" t="s">
        <v>331</v>
      </c>
      <c r="W481" s="614" t="s">
        <v>331</v>
      </c>
      <c r="X481" s="614" t="s">
        <v>331</v>
      </c>
      <c r="Y481" s="614" t="s">
        <v>331</v>
      </c>
      <c r="Z481" s="614" t="s">
        <v>331</v>
      </c>
      <c r="AA481" s="614" t="s">
        <v>331</v>
      </c>
      <c r="AB481" s="614" t="s">
        <v>331</v>
      </c>
      <c r="AC481" s="614" t="s">
        <v>331</v>
      </c>
      <c r="AD481" s="295">
        <f>SUMIF('pdc2018'!$G$8:$G$1110,'CE MINISTERIALE'!$B481,'pdc2018'!$Q$8:$Q$1110)</f>
        <v>0</v>
      </c>
      <c r="AE481" s="615">
        <f t="shared" si="20"/>
        <v>0</v>
      </c>
      <c r="AF481" s="615"/>
      <c r="AG481" s="615"/>
      <c r="AH481" s="615"/>
      <c r="AI481" s="615"/>
      <c r="AJ481" s="64" t="s">
        <v>389</v>
      </c>
    </row>
    <row r="482" spans="1:36" s="68" customFormat="1" ht="15" customHeight="1">
      <c r="A482" s="64"/>
      <c r="B482" s="613" t="s">
        <v>332</v>
      </c>
      <c r="C482" s="613"/>
      <c r="D482" s="613"/>
      <c r="E482" s="613"/>
      <c r="F482" s="613"/>
      <c r="G482" s="613"/>
      <c r="H482" s="614" t="s">
        <v>333</v>
      </c>
      <c r="I482" s="614" t="s">
        <v>334</v>
      </c>
      <c r="J482" s="614" t="s">
        <v>334</v>
      </c>
      <c r="K482" s="614" t="s">
        <v>334</v>
      </c>
      <c r="L482" s="614" t="s">
        <v>334</v>
      </c>
      <c r="M482" s="614" t="s">
        <v>334</v>
      </c>
      <c r="N482" s="614" t="s">
        <v>334</v>
      </c>
      <c r="O482" s="614" t="s">
        <v>334</v>
      </c>
      <c r="P482" s="614" t="s">
        <v>334</v>
      </c>
      <c r="Q482" s="614" t="s">
        <v>334</v>
      </c>
      <c r="R482" s="614"/>
      <c r="S482" s="614"/>
      <c r="T482" s="614"/>
      <c r="U482" s="614"/>
      <c r="V482" s="614" t="s">
        <v>334</v>
      </c>
      <c r="W482" s="614" t="s">
        <v>334</v>
      </c>
      <c r="X482" s="614" t="s">
        <v>334</v>
      </c>
      <c r="Y482" s="614" t="s">
        <v>334</v>
      </c>
      <c r="Z482" s="614" t="s">
        <v>334</v>
      </c>
      <c r="AA482" s="614" t="s">
        <v>334</v>
      </c>
      <c r="AB482" s="614" t="s">
        <v>334</v>
      </c>
      <c r="AC482" s="614" t="s">
        <v>334</v>
      </c>
      <c r="AD482" s="295">
        <f>SUMIF('pdc2018'!$G$8:$G$1110,'CE MINISTERIALE'!$B482,'pdc2018'!$Q$8:$Q$1110)</f>
        <v>0</v>
      </c>
      <c r="AE482" s="615">
        <f t="shared" si="20"/>
        <v>0</v>
      </c>
      <c r="AF482" s="615"/>
      <c r="AG482" s="615"/>
      <c r="AH482" s="615"/>
      <c r="AI482" s="615"/>
      <c r="AJ482" s="64" t="s">
        <v>389</v>
      </c>
    </row>
    <row r="483" spans="1:36" s="68" customFormat="1" ht="15" customHeight="1">
      <c r="A483" s="64"/>
      <c r="B483" s="616" t="s">
        <v>335</v>
      </c>
      <c r="C483" s="616"/>
      <c r="D483" s="616"/>
      <c r="E483" s="616"/>
      <c r="F483" s="616"/>
      <c r="G483" s="616"/>
      <c r="H483" s="617" t="s">
        <v>336</v>
      </c>
      <c r="I483" s="617" t="s">
        <v>336</v>
      </c>
      <c r="J483" s="617" t="s">
        <v>336</v>
      </c>
      <c r="K483" s="617" t="s">
        <v>336</v>
      </c>
      <c r="L483" s="617" t="s">
        <v>336</v>
      </c>
      <c r="M483" s="617" t="s">
        <v>336</v>
      </c>
      <c r="N483" s="617" t="s">
        <v>336</v>
      </c>
      <c r="O483" s="617" t="s">
        <v>336</v>
      </c>
      <c r="P483" s="617" t="s">
        <v>336</v>
      </c>
      <c r="Q483" s="617" t="s">
        <v>336</v>
      </c>
      <c r="R483" s="617"/>
      <c r="S483" s="617"/>
      <c r="T483" s="617"/>
      <c r="U483" s="617"/>
      <c r="V483" s="617" t="s">
        <v>336</v>
      </c>
      <c r="W483" s="617" t="s">
        <v>336</v>
      </c>
      <c r="X483" s="617" t="s">
        <v>336</v>
      </c>
      <c r="Y483" s="617" t="s">
        <v>336</v>
      </c>
      <c r="Z483" s="617" t="s">
        <v>336</v>
      </c>
      <c r="AA483" s="617" t="s">
        <v>336</v>
      </c>
      <c r="AB483" s="617" t="s">
        <v>336</v>
      </c>
      <c r="AC483" s="617" t="s">
        <v>336</v>
      </c>
      <c r="AD483" s="295">
        <f>SUMIF('pdc2018'!$G$8:$G$1110,'CE MINISTERIALE'!$B483,'pdc2018'!$Q$8:$Q$1110)</f>
        <v>0</v>
      </c>
      <c r="AE483" s="615">
        <f t="shared" si="20"/>
        <v>0</v>
      </c>
      <c r="AF483" s="615"/>
      <c r="AG483" s="615"/>
      <c r="AH483" s="615"/>
      <c r="AI483" s="615"/>
      <c r="AJ483" s="64" t="s">
        <v>389</v>
      </c>
    </row>
    <row r="484" spans="1:36" s="68" customFormat="1" ht="15" customHeight="1">
      <c r="A484" s="64"/>
      <c r="B484" s="616" t="s">
        <v>337</v>
      </c>
      <c r="C484" s="616"/>
      <c r="D484" s="616"/>
      <c r="E484" s="616"/>
      <c r="F484" s="616"/>
      <c r="G484" s="616"/>
      <c r="H484" s="617" t="s">
        <v>338</v>
      </c>
      <c r="I484" s="617" t="s">
        <v>338</v>
      </c>
      <c r="J484" s="617" t="s">
        <v>338</v>
      </c>
      <c r="K484" s="617" t="s">
        <v>338</v>
      </c>
      <c r="L484" s="617" t="s">
        <v>338</v>
      </c>
      <c r="M484" s="617" t="s">
        <v>338</v>
      </c>
      <c r="N484" s="617" t="s">
        <v>338</v>
      </c>
      <c r="O484" s="617" t="s">
        <v>338</v>
      </c>
      <c r="P484" s="617" t="s">
        <v>338</v>
      </c>
      <c r="Q484" s="617" t="s">
        <v>338</v>
      </c>
      <c r="R484" s="617"/>
      <c r="S484" s="617"/>
      <c r="T484" s="617"/>
      <c r="U484" s="617"/>
      <c r="V484" s="617" t="s">
        <v>338</v>
      </c>
      <c r="W484" s="617" t="s">
        <v>338</v>
      </c>
      <c r="X484" s="617" t="s">
        <v>338</v>
      </c>
      <c r="Y484" s="617" t="s">
        <v>338</v>
      </c>
      <c r="Z484" s="617" t="s">
        <v>338</v>
      </c>
      <c r="AA484" s="617" t="s">
        <v>338</v>
      </c>
      <c r="AB484" s="617" t="s">
        <v>338</v>
      </c>
      <c r="AC484" s="617" t="s">
        <v>338</v>
      </c>
      <c r="AD484" s="295">
        <f>SUMIF('pdc2018'!$G$8:$G$1110,'CE MINISTERIALE'!$B484,'pdc2018'!$Q$8:$Q$1110)</f>
        <v>0</v>
      </c>
      <c r="AE484" s="615">
        <f t="shared" si="20"/>
        <v>0</v>
      </c>
      <c r="AF484" s="615"/>
      <c r="AG484" s="615"/>
      <c r="AH484" s="615"/>
      <c r="AI484" s="615"/>
      <c r="AJ484" s="64" t="s">
        <v>389</v>
      </c>
    </row>
    <row r="485" spans="1:36" s="68" customFormat="1" ht="15" customHeight="1">
      <c r="A485" s="64"/>
      <c r="B485" s="616" t="s">
        <v>339</v>
      </c>
      <c r="C485" s="616"/>
      <c r="D485" s="616"/>
      <c r="E485" s="616"/>
      <c r="F485" s="616"/>
      <c r="G485" s="616"/>
      <c r="H485" s="617" t="s">
        <v>340</v>
      </c>
      <c r="I485" s="617" t="s">
        <v>341</v>
      </c>
      <c r="J485" s="617" t="s">
        <v>341</v>
      </c>
      <c r="K485" s="617" t="s">
        <v>341</v>
      </c>
      <c r="L485" s="617" t="s">
        <v>341</v>
      </c>
      <c r="M485" s="617" t="s">
        <v>341</v>
      </c>
      <c r="N485" s="617" t="s">
        <v>341</v>
      </c>
      <c r="O485" s="617" t="s">
        <v>341</v>
      </c>
      <c r="P485" s="617" t="s">
        <v>341</v>
      </c>
      <c r="Q485" s="617" t="s">
        <v>341</v>
      </c>
      <c r="R485" s="617"/>
      <c r="S485" s="617"/>
      <c r="T485" s="617"/>
      <c r="U485" s="617"/>
      <c r="V485" s="617" t="s">
        <v>341</v>
      </c>
      <c r="W485" s="617" t="s">
        <v>341</v>
      </c>
      <c r="X485" s="617" t="s">
        <v>341</v>
      </c>
      <c r="Y485" s="617" t="s">
        <v>341</v>
      </c>
      <c r="Z485" s="617" t="s">
        <v>341</v>
      </c>
      <c r="AA485" s="617" t="s">
        <v>341</v>
      </c>
      <c r="AB485" s="617" t="s">
        <v>341</v>
      </c>
      <c r="AC485" s="617" t="s">
        <v>341</v>
      </c>
      <c r="AD485" s="295">
        <f>SUMIF('pdc2018'!$G$8:$G$1110,'CE MINISTERIALE'!$B485,'pdc2018'!$Q$8:$Q$1110)</f>
        <v>0</v>
      </c>
      <c r="AE485" s="615">
        <f t="shared" si="20"/>
        <v>0</v>
      </c>
      <c r="AF485" s="615"/>
      <c r="AG485" s="615"/>
      <c r="AH485" s="615"/>
      <c r="AI485" s="615"/>
      <c r="AJ485" s="64" t="s">
        <v>389</v>
      </c>
    </row>
    <row r="486" spans="1:36" s="68" customFormat="1" ht="15" customHeight="1">
      <c r="A486" s="64"/>
      <c r="B486" s="616" t="s">
        <v>342</v>
      </c>
      <c r="C486" s="616"/>
      <c r="D486" s="616"/>
      <c r="E486" s="616"/>
      <c r="F486" s="616"/>
      <c r="G486" s="616"/>
      <c r="H486" s="617" t="s">
        <v>343</v>
      </c>
      <c r="I486" s="617" t="s">
        <v>343</v>
      </c>
      <c r="J486" s="617" t="s">
        <v>343</v>
      </c>
      <c r="K486" s="617" t="s">
        <v>343</v>
      </c>
      <c r="L486" s="617" t="s">
        <v>343</v>
      </c>
      <c r="M486" s="617" t="s">
        <v>343</v>
      </c>
      <c r="N486" s="617" t="s">
        <v>343</v>
      </c>
      <c r="O486" s="617" t="s">
        <v>343</v>
      </c>
      <c r="P486" s="617" t="s">
        <v>343</v>
      </c>
      <c r="Q486" s="617" t="s">
        <v>343</v>
      </c>
      <c r="R486" s="617"/>
      <c r="S486" s="617"/>
      <c r="T486" s="617"/>
      <c r="U486" s="617"/>
      <c r="V486" s="617" t="s">
        <v>343</v>
      </c>
      <c r="W486" s="617" t="s">
        <v>343</v>
      </c>
      <c r="X486" s="617" t="s">
        <v>343</v>
      </c>
      <c r="Y486" s="617" t="s">
        <v>343</v>
      </c>
      <c r="Z486" s="617" t="s">
        <v>343</v>
      </c>
      <c r="AA486" s="617" t="s">
        <v>343</v>
      </c>
      <c r="AB486" s="617" t="s">
        <v>343</v>
      </c>
      <c r="AC486" s="617" t="s">
        <v>343</v>
      </c>
      <c r="AD486" s="295">
        <f>SUMIF('pdc2018'!$G$8:$G$1110,'CE MINISTERIALE'!$B486,'pdc2018'!$Q$8:$Q$1110)</f>
        <v>0</v>
      </c>
      <c r="AE486" s="615">
        <f t="shared" si="20"/>
        <v>0</v>
      </c>
      <c r="AF486" s="615"/>
      <c r="AG486" s="615"/>
      <c r="AH486" s="615"/>
      <c r="AI486" s="615"/>
      <c r="AJ486" s="64" t="s">
        <v>389</v>
      </c>
    </row>
    <row r="487" spans="1:36" s="68" customFormat="1" ht="15" customHeight="1">
      <c r="A487" s="64"/>
      <c r="B487" s="616" t="s">
        <v>344</v>
      </c>
      <c r="C487" s="616"/>
      <c r="D487" s="616"/>
      <c r="E487" s="616"/>
      <c r="F487" s="616"/>
      <c r="G487" s="616"/>
      <c r="H487" s="617" t="s">
        <v>345</v>
      </c>
      <c r="I487" s="617" t="s">
        <v>345</v>
      </c>
      <c r="J487" s="617" t="s">
        <v>345</v>
      </c>
      <c r="K487" s="617" t="s">
        <v>345</v>
      </c>
      <c r="L487" s="617" t="s">
        <v>345</v>
      </c>
      <c r="M487" s="617" t="s">
        <v>345</v>
      </c>
      <c r="N487" s="617" t="s">
        <v>345</v>
      </c>
      <c r="O487" s="617" t="s">
        <v>345</v>
      </c>
      <c r="P487" s="617" t="s">
        <v>345</v>
      </c>
      <c r="Q487" s="617" t="s">
        <v>345</v>
      </c>
      <c r="R487" s="617"/>
      <c r="S487" s="617"/>
      <c r="T487" s="617"/>
      <c r="U487" s="617"/>
      <c r="V487" s="617" t="s">
        <v>345</v>
      </c>
      <c r="W487" s="617" t="s">
        <v>345</v>
      </c>
      <c r="X487" s="617" t="s">
        <v>345</v>
      </c>
      <c r="Y487" s="617" t="s">
        <v>345</v>
      </c>
      <c r="Z487" s="617" t="s">
        <v>345</v>
      </c>
      <c r="AA487" s="617" t="s">
        <v>345</v>
      </c>
      <c r="AB487" s="617" t="s">
        <v>345</v>
      </c>
      <c r="AC487" s="617" t="s">
        <v>345</v>
      </c>
      <c r="AD487" s="295">
        <f>SUMIF('pdc2018'!$G$8:$G$1110,'CE MINISTERIALE'!$B487,'pdc2018'!$Q$8:$Q$1110)</f>
        <v>0</v>
      </c>
      <c r="AE487" s="615">
        <f t="shared" si="20"/>
        <v>0</v>
      </c>
      <c r="AF487" s="615"/>
      <c r="AG487" s="615"/>
      <c r="AH487" s="615"/>
      <c r="AI487" s="615"/>
      <c r="AJ487" s="64" t="s">
        <v>389</v>
      </c>
    </row>
    <row r="488" spans="1:36" s="68" customFormat="1" ht="15" customHeight="1">
      <c r="A488" s="64"/>
      <c r="B488" s="613" t="s">
        <v>346</v>
      </c>
      <c r="C488" s="613"/>
      <c r="D488" s="613"/>
      <c r="E488" s="613"/>
      <c r="F488" s="613"/>
      <c r="G488" s="613"/>
      <c r="H488" s="614" t="s">
        <v>347</v>
      </c>
      <c r="I488" s="614" t="s">
        <v>347</v>
      </c>
      <c r="J488" s="614" t="s">
        <v>347</v>
      </c>
      <c r="K488" s="614" t="s">
        <v>347</v>
      </c>
      <c r="L488" s="614" t="s">
        <v>347</v>
      </c>
      <c r="M488" s="614" t="s">
        <v>347</v>
      </c>
      <c r="N488" s="614" t="s">
        <v>347</v>
      </c>
      <c r="O488" s="614" t="s">
        <v>347</v>
      </c>
      <c r="P488" s="614" t="s">
        <v>347</v>
      </c>
      <c r="Q488" s="614" t="s">
        <v>347</v>
      </c>
      <c r="R488" s="614"/>
      <c r="S488" s="614"/>
      <c r="T488" s="614"/>
      <c r="U488" s="614"/>
      <c r="V488" s="614" t="s">
        <v>347</v>
      </c>
      <c r="W488" s="614" t="s">
        <v>347</v>
      </c>
      <c r="X488" s="614" t="s">
        <v>347</v>
      </c>
      <c r="Y488" s="614" t="s">
        <v>347</v>
      </c>
      <c r="Z488" s="614" t="s">
        <v>347</v>
      </c>
      <c r="AA488" s="614" t="s">
        <v>347</v>
      </c>
      <c r="AB488" s="614" t="s">
        <v>347</v>
      </c>
      <c r="AC488" s="614" t="s">
        <v>347</v>
      </c>
      <c r="AD488" s="295">
        <f>SUM(AD489:AD490)</f>
        <v>0</v>
      </c>
      <c r="AE488" s="608">
        <f>SUM(AE489:AE490)</f>
        <v>0</v>
      </c>
      <c r="AF488" s="608"/>
      <c r="AG488" s="608"/>
      <c r="AH488" s="608"/>
      <c r="AI488" s="608"/>
      <c r="AJ488" s="64" t="s">
        <v>389</v>
      </c>
    </row>
    <row r="489" spans="1:36" s="68" customFormat="1" ht="15" customHeight="1">
      <c r="A489" s="64" t="s">
        <v>413</v>
      </c>
      <c r="B489" s="613" t="s">
        <v>348</v>
      </c>
      <c r="C489" s="613"/>
      <c r="D489" s="613"/>
      <c r="E489" s="613"/>
      <c r="F489" s="613"/>
      <c r="G489" s="613"/>
      <c r="H489" s="614" t="s">
        <v>349</v>
      </c>
      <c r="I489" s="614" t="s">
        <v>350</v>
      </c>
      <c r="J489" s="614" t="s">
        <v>350</v>
      </c>
      <c r="K489" s="614" t="s">
        <v>350</v>
      </c>
      <c r="L489" s="614" t="s">
        <v>350</v>
      </c>
      <c r="M489" s="614" t="s">
        <v>350</v>
      </c>
      <c r="N489" s="614" t="s">
        <v>350</v>
      </c>
      <c r="O489" s="614" t="s">
        <v>350</v>
      </c>
      <c r="P489" s="614" t="s">
        <v>350</v>
      </c>
      <c r="Q489" s="614" t="s">
        <v>350</v>
      </c>
      <c r="R489" s="614"/>
      <c r="S489" s="614"/>
      <c r="T489" s="614"/>
      <c r="U489" s="614"/>
      <c r="V489" s="614" t="s">
        <v>350</v>
      </c>
      <c r="W489" s="614" t="s">
        <v>350</v>
      </c>
      <c r="X489" s="614" t="s">
        <v>350</v>
      </c>
      <c r="Y489" s="614" t="s">
        <v>350</v>
      </c>
      <c r="Z489" s="614" t="s">
        <v>350</v>
      </c>
      <c r="AA489" s="614" t="s">
        <v>350</v>
      </c>
      <c r="AB489" s="614" t="s">
        <v>350</v>
      </c>
      <c r="AC489" s="614" t="s">
        <v>350</v>
      </c>
      <c r="AD489" s="295">
        <f>SUMIF('pdc2018'!$G$8:$G$1110,'CE MINISTERIALE'!$B489,'pdc2018'!$Q$8:$Q$1110)</f>
        <v>0</v>
      </c>
      <c r="AE489" s="615">
        <f>ROUND(AD489/1000,0)</f>
        <v>0</v>
      </c>
      <c r="AF489" s="615"/>
      <c r="AG489" s="615"/>
      <c r="AH489" s="615"/>
      <c r="AI489" s="615"/>
      <c r="AJ489" s="64" t="s">
        <v>389</v>
      </c>
    </row>
    <row r="490" spans="1:36" s="68" customFormat="1" ht="15" customHeight="1">
      <c r="A490" s="64"/>
      <c r="B490" s="613" t="s">
        <v>351</v>
      </c>
      <c r="C490" s="613"/>
      <c r="D490" s="613"/>
      <c r="E490" s="613"/>
      <c r="F490" s="613"/>
      <c r="G490" s="613"/>
      <c r="H490" s="614" t="s">
        <v>352</v>
      </c>
      <c r="I490" s="614" t="s">
        <v>352</v>
      </c>
      <c r="J490" s="614" t="s">
        <v>352</v>
      </c>
      <c r="K490" s="614" t="s">
        <v>352</v>
      </c>
      <c r="L490" s="614" t="s">
        <v>352</v>
      </c>
      <c r="M490" s="614" t="s">
        <v>352</v>
      </c>
      <c r="N490" s="614" t="s">
        <v>352</v>
      </c>
      <c r="O490" s="614" t="s">
        <v>352</v>
      </c>
      <c r="P490" s="614" t="s">
        <v>352</v>
      </c>
      <c r="Q490" s="614" t="s">
        <v>352</v>
      </c>
      <c r="R490" s="614"/>
      <c r="S490" s="614"/>
      <c r="T490" s="614"/>
      <c r="U490" s="614"/>
      <c r="V490" s="614" t="s">
        <v>352</v>
      </c>
      <c r="W490" s="614" t="s">
        <v>352</v>
      </c>
      <c r="X490" s="614" t="s">
        <v>352</v>
      </c>
      <c r="Y490" s="614" t="s">
        <v>352</v>
      </c>
      <c r="Z490" s="614" t="s">
        <v>352</v>
      </c>
      <c r="AA490" s="614" t="s">
        <v>352</v>
      </c>
      <c r="AB490" s="614" t="s">
        <v>352</v>
      </c>
      <c r="AC490" s="614" t="s">
        <v>352</v>
      </c>
      <c r="AD490" s="295">
        <f>SUM(AD491:AD497)</f>
        <v>0</v>
      </c>
      <c r="AE490" s="608">
        <f>SUM(AE491:AE497)</f>
        <v>0</v>
      </c>
      <c r="AF490" s="608"/>
      <c r="AG490" s="608"/>
      <c r="AH490" s="608"/>
      <c r="AI490" s="608"/>
      <c r="AJ490" s="64" t="s">
        <v>389</v>
      </c>
    </row>
    <row r="491" spans="1:36" s="68" customFormat="1" ht="15" customHeight="1">
      <c r="A491" s="64" t="s">
        <v>1954</v>
      </c>
      <c r="B491" s="616" t="s">
        <v>353</v>
      </c>
      <c r="C491" s="616"/>
      <c r="D491" s="616"/>
      <c r="E491" s="616"/>
      <c r="F491" s="616"/>
      <c r="G491" s="616"/>
      <c r="H491" s="617" t="s">
        <v>354</v>
      </c>
      <c r="I491" s="617" t="s">
        <v>354</v>
      </c>
      <c r="J491" s="617" t="s">
        <v>354</v>
      </c>
      <c r="K491" s="617" t="s">
        <v>354</v>
      </c>
      <c r="L491" s="617" t="s">
        <v>354</v>
      </c>
      <c r="M491" s="617" t="s">
        <v>354</v>
      </c>
      <c r="N491" s="617" t="s">
        <v>354</v>
      </c>
      <c r="O491" s="617" t="s">
        <v>354</v>
      </c>
      <c r="P491" s="617" t="s">
        <v>354</v>
      </c>
      <c r="Q491" s="617" t="s">
        <v>354</v>
      </c>
      <c r="R491" s="617"/>
      <c r="S491" s="617"/>
      <c r="T491" s="617"/>
      <c r="U491" s="617"/>
      <c r="V491" s="617" t="s">
        <v>354</v>
      </c>
      <c r="W491" s="617" t="s">
        <v>354</v>
      </c>
      <c r="X491" s="617" t="s">
        <v>354</v>
      </c>
      <c r="Y491" s="617" t="s">
        <v>354</v>
      </c>
      <c r="Z491" s="617" t="s">
        <v>354</v>
      </c>
      <c r="AA491" s="617" t="s">
        <v>354</v>
      </c>
      <c r="AB491" s="617" t="s">
        <v>354</v>
      </c>
      <c r="AC491" s="617" t="s">
        <v>354</v>
      </c>
      <c r="AD491" s="295">
        <f>SUMIF('pdc2018'!$G$8:$G$1110,'CE MINISTERIALE'!$B491,'pdc2018'!$Q$8:$Q$1110)</f>
        <v>0</v>
      </c>
      <c r="AE491" s="615">
        <f t="shared" ref="AE491:AE497" si="21">ROUND(AD491/1000,0)</f>
        <v>0</v>
      </c>
      <c r="AF491" s="615"/>
      <c r="AG491" s="615"/>
      <c r="AH491" s="615"/>
      <c r="AI491" s="615"/>
      <c r="AJ491" s="64" t="s">
        <v>389</v>
      </c>
    </row>
    <row r="492" spans="1:36" s="68" customFormat="1" ht="15" customHeight="1">
      <c r="A492" s="64"/>
      <c r="B492" s="616" t="s">
        <v>355</v>
      </c>
      <c r="C492" s="616"/>
      <c r="D492" s="616"/>
      <c r="E492" s="616"/>
      <c r="F492" s="616"/>
      <c r="G492" s="616"/>
      <c r="H492" s="617" t="s">
        <v>356</v>
      </c>
      <c r="I492" s="617" t="s">
        <v>356</v>
      </c>
      <c r="J492" s="617" t="s">
        <v>356</v>
      </c>
      <c r="K492" s="617" t="s">
        <v>356</v>
      </c>
      <c r="L492" s="617" t="s">
        <v>356</v>
      </c>
      <c r="M492" s="617" t="s">
        <v>356</v>
      </c>
      <c r="N492" s="617" t="s">
        <v>356</v>
      </c>
      <c r="O492" s="617" t="s">
        <v>356</v>
      </c>
      <c r="P492" s="617" t="s">
        <v>356</v>
      </c>
      <c r="Q492" s="617" t="s">
        <v>356</v>
      </c>
      <c r="R492" s="617"/>
      <c r="S492" s="617"/>
      <c r="T492" s="617"/>
      <c r="U492" s="617"/>
      <c r="V492" s="617" t="s">
        <v>356</v>
      </c>
      <c r="W492" s="617" t="s">
        <v>356</v>
      </c>
      <c r="X492" s="617" t="s">
        <v>356</v>
      </c>
      <c r="Y492" s="617" t="s">
        <v>356</v>
      </c>
      <c r="Z492" s="617" t="s">
        <v>356</v>
      </c>
      <c r="AA492" s="617" t="s">
        <v>356</v>
      </c>
      <c r="AB492" s="617" t="s">
        <v>356</v>
      </c>
      <c r="AC492" s="617" t="s">
        <v>356</v>
      </c>
      <c r="AD492" s="295">
        <f>SUMIF('pdc2018'!$G$8:$G$1110,'CE MINISTERIALE'!$B492,'pdc2018'!$Q$8:$Q$1110)</f>
        <v>0</v>
      </c>
      <c r="AE492" s="615">
        <f t="shared" si="21"/>
        <v>0</v>
      </c>
      <c r="AF492" s="615"/>
      <c r="AG492" s="615"/>
      <c r="AH492" s="615"/>
      <c r="AI492" s="615"/>
      <c r="AJ492" s="64" t="s">
        <v>389</v>
      </c>
    </row>
    <row r="493" spans="1:36" s="68" customFormat="1" ht="15" customHeight="1">
      <c r="A493" s="64"/>
      <c r="B493" s="616" t="s">
        <v>357</v>
      </c>
      <c r="C493" s="616"/>
      <c r="D493" s="616"/>
      <c r="E493" s="616"/>
      <c r="F493" s="616"/>
      <c r="G493" s="616"/>
      <c r="H493" s="617" t="s">
        <v>1407</v>
      </c>
      <c r="I493" s="617" t="s">
        <v>1407</v>
      </c>
      <c r="J493" s="617" t="s">
        <v>1407</v>
      </c>
      <c r="K493" s="617" t="s">
        <v>1407</v>
      </c>
      <c r="L493" s="617" t="s">
        <v>1407</v>
      </c>
      <c r="M493" s="617" t="s">
        <v>1407</v>
      </c>
      <c r="N493" s="617" t="s">
        <v>1407</v>
      </c>
      <c r="O493" s="617" t="s">
        <v>1407</v>
      </c>
      <c r="P493" s="617" t="s">
        <v>1407</v>
      </c>
      <c r="Q493" s="617" t="s">
        <v>1407</v>
      </c>
      <c r="R493" s="617"/>
      <c r="S493" s="617"/>
      <c r="T493" s="617"/>
      <c r="U493" s="617"/>
      <c r="V493" s="617" t="s">
        <v>1407</v>
      </c>
      <c r="W493" s="617" t="s">
        <v>1407</v>
      </c>
      <c r="X493" s="617" t="s">
        <v>1407</v>
      </c>
      <c r="Y493" s="617" t="s">
        <v>1407</v>
      </c>
      <c r="Z493" s="617" t="s">
        <v>1407</v>
      </c>
      <c r="AA493" s="617" t="s">
        <v>1407</v>
      </c>
      <c r="AB493" s="617" t="s">
        <v>1407</v>
      </c>
      <c r="AC493" s="617" t="s">
        <v>1407</v>
      </c>
      <c r="AD493" s="295">
        <f>SUMIF('pdc2018'!$G$8:$G$1110,'CE MINISTERIALE'!$B493,'pdc2018'!$Q$8:$Q$1110)</f>
        <v>0</v>
      </c>
      <c r="AE493" s="615">
        <f t="shared" si="21"/>
        <v>0</v>
      </c>
      <c r="AF493" s="615"/>
      <c r="AG493" s="615"/>
      <c r="AH493" s="615"/>
      <c r="AI493" s="615"/>
      <c r="AJ493" s="64" t="s">
        <v>389</v>
      </c>
    </row>
    <row r="494" spans="1:36" s="68" customFormat="1" ht="15" customHeight="1">
      <c r="A494" s="64"/>
      <c r="B494" s="616" t="s">
        <v>1408</v>
      </c>
      <c r="C494" s="616"/>
      <c r="D494" s="616"/>
      <c r="E494" s="616"/>
      <c r="F494" s="616"/>
      <c r="G494" s="616"/>
      <c r="H494" s="617" t="s">
        <v>1409</v>
      </c>
      <c r="I494" s="617" t="s">
        <v>1409</v>
      </c>
      <c r="J494" s="617" t="s">
        <v>1409</v>
      </c>
      <c r="K494" s="617" t="s">
        <v>1409</v>
      </c>
      <c r="L494" s="617" t="s">
        <v>1409</v>
      </c>
      <c r="M494" s="617" t="s">
        <v>1409</v>
      </c>
      <c r="N494" s="617" t="s">
        <v>1409</v>
      </c>
      <c r="O494" s="617" t="s">
        <v>1409</v>
      </c>
      <c r="P494" s="617" t="s">
        <v>1409</v>
      </c>
      <c r="Q494" s="617" t="s">
        <v>1409</v>
      </c>
      <c r="R494" s="617"/>
      <c r="S494" s="617"/>
      <c r="T494" s="617"/>
      <c r="U494" s="617"/>
      <c r="V494" s="617" t="s">
        <v>1409</v>
      </c>
      <c r="W494" s="617" t="s">
        <v>1409</v>
      </c>
      <c r="X494" s="617" t="s">
        <v>1409</v>
      </c>
      <c r="Y494" s="617" t="s">
        <v>1409</v>
      </c>
      <c r="Z494" s="617" t="s">
        <v>1409</v>
      </c>
      <c r="AA494" s="617" t="s">
        <v>1409</v>
      </c>
      <c r="AB494" s="617" t="s">
        <v>1409</v>
      </c>
      <c r="AC494" s="617" t="s">
        <v>1409</v>
      </c>
      <c r="AD494" s="295">
        <f>SUMIF('pdc2018'!$G$8:$G$1110,'CE MINISTERIALE'!$B494,'pdc2018'!$Q$8:$Q$1110)</f>
        <v>0</v>
      </c>
      <c r="AE494" s="615">
        <f t="shared" si="21"/>
        <v>0</v>
      </c>
      <c r="AF494" s="615"/>
      <c r="AG494" s="615"/>
      <c r="AH494" s="615"/>
      <c r="AI494" s="615"/>
      <c r="AJ494" s="64" t="s">
        <v>389</v>
      </c>
    </row>
    <row r="495" spans="1:36" s="68" customFormat="1" ht="15" customHeight="1">
      <c r="A495" s="64"/>
      <c r="B495" s="616" t="s">
        <v>1410</v>
      </c>
      <c r="C495" s="616"/>
      <c r="D495" s="616"/>
      <c r="E495" s="616"/>
      <c r="F495" s="616"/>
      <c r="G495" s="616"/>
      <c r="H495" s="617" t="s">
        <v>1411</v>
      </c>
      <c r="I495" s="617" t="s">
        <v>1412</v>
      </c>
      <c r="J495" s="617" t="s">
        <v>1412</v>
      </c>
      <c r="K495" s="617" t="s">
        <v>1412</v>
      </c>
      <c r="L495" s="617" t="s">
        <v>1412</v>
      </c>
      <c r="M495" s="617" t="s">
        <v>1412</v>
      </c>
      <c r="N495" s="617" t="s">
        <v>1412</v>
      </c>
      <c r="O495" s="617" t="s">
        <v>1412</v>
      </c>
      <c r="P495" s="617" t="s">
        <v>1412</v>
      </c>
      <c r="Q495" s="617" t="s">
        <v>1412</v>
      </c>
      <c r="R495" s="617"/>
      <c r="S495" s="617"/>
      <c r="T495" s="617"/>
      <c r="U495" s="617"/>
      <c r="V495" s="617" t="s">
        <v>1412</v>
      </c>
      <c r="W495" s="617" t="s">
        <v>1412</v>
      </c>
      <c r="X495" s="617" t="s">
        <v>1412</v>
      </c>
      <c r="Y495" s="617" t="s">
        <v>1412</v>
      </c>
      <c r="Z495" s="617" t="s">
        <v>1412</v>
      </c>
      <c r="AA495" s="617" t="s">
        <v>1412</v>
      </c>
      <c r="AB495" s="617" t="s">
        <v>1412</v>
      </c>
      <c r="AC495" s="617" t="s">
        <v>1412</v>
      </c>
      <c r="AD495" s="295">
        <f>SUMIF('pdc2018'!$G$8:$G$1110,'CE MINISTERIALE'!$B495,'pdc2018'!$Q$8:$Q$1110)</f>
        <v>0</v>
      </c>
      <c r="AE495" s="615">
        <f t="shared" si="21"/>
        <v>0</v>
      </c>
      <c r="AF495" s="615"/>
      <c r="AG495" s="615"/>
      <c r="AH495" s="615"/>
      <c r="AI495" s="615"/>
      <c r="AJ495" s="64" t="s">
        <v>389</v>
      </c>
    </row>
    <row r="496" spans="1:36" s="68" customFormat="1" ht="15" customHeight="1">
      <c r="A496" s="64"/>
      <c r="B496" s="616" t="s">
        <v>1413</v>
      </c>
      <c r="C496" s="616"/>
      <c r="D496" s="616"/>
      <c r="E496" s="616"/>
      <c r="F496" s="616"/>
      <c r="G496" s="616"/>
      <c r="H496" s="617" t="s">
        <v>1414</v>
      </c>
      <c r="I496" s="617" t="s">
        <v>1414</v>
      </c>
      <c r="J496" s="617" t="s">
        <v>1414</v>
      </c>
      <c r="K496" s="617" t="s">
        <v>1414</v>
      </c>
      <c r="L496" s="617" t="s">
        <v>1414</v>
      </c>
      <c r="M496" s="617" t="s">
        <v>1414</v>
      </c>
      <c r="N496" s="617" t="s">
        <v>1414</v>
      </c>
      <c r="O496" s="617" t="s">
        <v>1414</v>
      </c>
      <c r="P496" s="617" t="s">
        <v>1414</v>
      </c>
      <c r="Q496" s="617" t="s">
        <v>1414</v>
      </c>
      <c r="R496" s="617"/>
      <c r="S496" s="617"/>
      <c r="T496" s="617"/>
      <c r="U496" s="617"/>
      <c r="V496" s="617" t="s">
        <v>1414</v>
      </c>
      <c r="W496" s="617" t="s">
        <v>1414</v>
      </c>
      <c r="X496" s="617" t="s">
        <v>1414</v>
      </c>
      <c r="Y496" s="617" t="s">
        <v>1414</v>
      </c>
      <c r="Z496" s="617" t="s">
        <v>1414</v>
      </c>
      <c r="AA496" s="617" t="s">
        <v>1414</v>
      </c>
      <c r="AB496" s="617" t="s">
        <v>1414</v>
      </c>
      <c r="AC496" s="617" t="s">
        <v>1414</v>
      </c>
      <c r="AD496" s="295">
        <f>SUMIF('pdc2018'!$G$8:$G$1110,'CE MINISTERIALE'!$B496,'pdc2018'!$Q$8:$Q$1110)</f>
        <v>0</v>
      </c>
      <c r="AE496" s="615">
        <f t="shared" si="21"/>
        <v>0</v>
      </c>
      <c r="AF496" s="615"/>
      <c r="AG496" s="615"/>
      <c r="AH496" s="615"/>
      <c r="AI496" s="615"/>
      <c r="AJ496" s="64" t="s">
        <v>389</v>
      </c>
    </row>
    <row r="497" spans="1:36" s="68" customFormat="1" ht="15" customHeight="1">
      <c r="A497" s="64"/>
      <c r="B497" s="616" t="s">
        <v>1415</v>
      </c>
      <c r="C497" s="616"/>
      <c r="D497" s="616"/>
      <c r="E497" s="616"/>
      <c r="F497" s="616"/>
      <c r="G497" s="616"/>
      <c r="H497" s="617" t="s">
        <v>1416</v>
      </c>
      <c r="I497" s="617" t="s">
        <v>1417</v>
      </c>
      <c r="J497" s="617" t="s">
        <v>1417</v>
      </c>
      <c r="K497" s="617" t="s">
        <v>1417</v>
      </c>
      <c r="L497" s="617" t="s">
        <v>1417</v>
      </c>
      <c r="M497" s="617" t="s">
        <v>1417</v>
      </c>
      <c r="N497" s="617" t="s">
        <v>1417</v>
      </c>
      <c r="O497" s="617" t="s">
        <v>1417</v>
      </c>
      <c r="P497" s="617" t="s">
        <v>1417</v>
      </c>
      <c r="Q497" s="617" t="s">
        <v>1417</v>
      </c>
      <c r="R497" s="617"/>
      <c r="S497" s="617"/>
      <c r="T497" s="617"/>
      <c r="U497" s="617"/>
      <c r="V497" s="617" t="s">
        <v>1417</v>
      </c>
      <c r="W497" s="617" t="s">
        <v>1417</v>
      </c>
      <c r="X497" s="617" t="s">
        <v>1417</v>
      </c>
      <c r="Y497" s="617" t="s">
        <v>1417</v>
      </c>
      <c r="Z497" s="617" t="s">
        <v>1417</v>
      </c>
      <c r="AA497" s="617" t="s">
        <v>1417</v>
      </c>
      <c r="AB497" s="617" t="s">
        <v>1417</v>
      </c>
      <c r="AC497" s="617" t="s">
        <v>1417</v>
      </c>
      <c r="AD497" s="295">
        <f>SUMIF('pdc2018'!$G$8:$G$1110,'CE MINISTERIALE'!$B497,'pdc2018'!$Q$8:$Q$1110)</f>
        <v>0</v>
      </c>
      <c r="AE497" s="615">
        <f t="shared" si="21"/>
        <v>0</v>
      </c>
      <c r="AF497" s="615"/>
      <c r="AG497" s="615"/>
      <c r="AH497" s="615"/>
      <c r="AI497" s="615"/>
      <c r="AJ497" s="64" t="s">
        <v>389</v>
      </c>
    </row>
    <row r="498" spans="1:36" s="68" customFormat="1" ht="15" customHeight="1">
      <c r="A498" s="64"/>
      <c r="B498" s="613" t="s">
        <v>1418</v>
      </c>
      <c r="C498" s="613"/>
      <c r="D498" s="613"/>
      <c r="E498" s="613"/>
      <c r="F498" s="613"/>
      <c r="G498" s="613"/>
      <c r="H498" s="614" t="s">
        <v>1419</v>
      </c>
      <c r="I498" s="614" t="s">
        <v>1419</v>
      </c>
      <c r="J498" s="614" t="s">
        <v>1419</v>
      </c>
      <c r="K498" s="614" t="s">
        <v>1419</v>
      </c>
      <c r="L498" s="614" t="s">
        <v>1419</v>
      </c>
      <c r="M498" s="614" t="s">
        <v>1419</v>
      </c>
      <c r="N498" s="614" t="s">
        <v>1419</v>
      </c>
      <c r="O498" s="614" t="s">
        <v>1419</v>
      </c>
      <c r="P498" s="614" t="s">
        <v>1419</v>
      </c>
      <c r="Q498" s="614" t="s">
        <v>1419</v>
      </c>
      <c r="R498" s="614"/>
      <c r="S498" s="614"/>
      <c r="T498" s="614"/>
      <c r="U498" s="614"/>
      <c r="V498" s="614" t="s">
        <v>1419</v>
      </c>
      <c r="W498" s="614" t="s">
        <v>1419</v>
      </c>
      <c r="X498" s="614" t="s">
        <v>1419</v>
      </c>
      <c r="Y498" s="614" t="s">
        <v>1419</v>
      </c>
      <c r="Z498" s="614" t="s">
        <v>1419</v>
      </c>
      <c r="AA498" s="614" t="s">
        <v>1419</v>
      </c>
      <c r="AB498" s="614" t="s">
        <v>1419</v>
      </c>
      <c r="AC498" s="614" t="s">
        <v>1419</v>
      </c>
      <c r="AD498" s="295">
        <f>SUMIF('pdc2018'!$G$8:$G$1110,'CE MINISTERIALE'!$B498,'pdc2018'!$Q$8:$Q$1110)</f>
        <v>500</v>
      </c>
      <c r="AE498" s="615">
        <v>0</v>
      </c>
      <c r="AF498" s="615"/>
      <c r="AG498" s="615"/>
      <c r="AH498" s="615"/>
      <c r="AI498" s="615"/>
      <c r="AJ498" s="64" t="s">
        <v>389</v>
      </c>
    </row>
    <row r="499" spans="1:36" s="68" customFormat="1" ht="15" customHeight="1">
      <c r="A499" s="64"/>
      <c r="B499" s="609" t="s">
        <v>1420</v>
      </c>
      <c r="C499" s="609"/>
      <c r="D499" s="609"/>
      <c r="E499" s="609"/>
      <c r="F499" s="609"/>
      <c r="G499" s="609"/>
      <c r="H499" s="610" t="s">
        <v>1421</v>
      </c>
      <c r="I499" s="610" t="s">
        <v>1421</v>
      </c>
      <c r="J499" s="610" t="s">
        <v>1421</v>
      </c>
      <c r="K499" s="610" t="s">
        <v>1421</v>
      </c>
      <c r="L499" s="610" t="s">
        <v>1421</v>
      </c>
      <c r="M499" s="610" t="s">
        <v>1421</v>
      </c>
      <c r="N499" s="610" t="s">
        <v>1421</v>
      </c>
      <c r="O499" s="610" t="s">
        <v>1421</v>
      </c>
      <c r="P499" s="610" t="s">
        <v>1421</v>
      </c>
      <c r="Q499" s="610" t="s">
        <v>1421</v>
      </c>
      <c r="R499" s="610"/>
      <c r="S499" s="610"/>
      <c r="T499" s="610"/>
      <c r="U499" s="610"/>
      <c r="V499" s="610" t="s">
        <v>1421</v>
      </c>
      <c r="W499" s="610" t="s">
        <v>1421</v>
      </c>
      <c r="X499" s="610" t="s">
        <v>1421</v>
      </c>
      <c r="Y499" s="610" t="s">
        <v>1421</v>
      </c>
      <c r="Z499" s="610" t="s">
        <v>1421</v>
      </c>
      <c r="AA499" s="610" t="s">
        <v>1421</v>
      </c>
      <c r="AB499" s="610" t="s">
        <v>1421</v>
      </c>
      <c r="AC499" s="610" t="s">
        <v>1421</v>
      </c>
      <c r="AD499" s="297">
        <f>AD443-AD468</f>
        <v>-240500</v>
      </c>
      <c r="AE499" s="630">
        <f>AE443-AE468</f>
        <v>-240</v>
      </c>
      <c r="AF499" s="630"/>
      <c r="AG499" s="630"/>
      <c r="AH499" s="630"/>
      <c r="AI499" s="630"/>
      <c r="AJ499" s="69" t="s">
        <v>163</v>
      </c>
    </row>
    <row r="500" spans="1:36" s="68" customFormat="1" ht="15" customHeight="1">
      <c r="A500" s="64"/>
      <c r="B500" s="609" t="s">
        <v>1422</v>
      </c>
      <c r="C500" s="609"/>
      <c r="D500" s="609"/>
      <c r="E500" s="609"/>
      <c r="F500" s="609"/>
      <c r="G500" s="609"/>
      <c r="H500" s="610" t="s">
        <v>1423</v>
      </c>
      <c r="I500" s="610" t="s">
        <v>1423</v>
      </c>
      <c r="J500" s="610" t="s">
        <v>1423</v>
      </c>
      <c r="K500" s="610" t="s">
        <v>1423</v>
      </c>
      <c r="L500" s="610" t="s">
        <v>1423</v>
      </c>
      <c r="M500" s="610" t="s">
        <v>1423</v>
      </c>
      <c r="N500" s="610" t="s">
        <v>1423</v>
      </c>
      <c r="O500" s="610" t="s">
        <v>1423</v>
      </c>
      <c r="P500" s="610" t="s">
        <v>1423</v>
      </c>
      <c r="Q500" s="610" t="s">
        <v>1423</v>
      </c>
      <c r="R500" s="610"/>
      <c r="S500" s="610"/>
      <c r="T500" s="610"/>
      <c r="U500" s="610"/>
      <c r="V500" s="610" t="s">
        <v>1423</v>
      </c>
      <c r="W500" s="610" t="s">
        <v>1423</v>
      </c>
      <c r="X500" s="610" t="s">
        <v>1423</v>
      </c>
      <c r="Y500" s="610" t="s">
        <v>1423</v>
      </c>
      <c r="Z500" s="610" t="s">
        <v>1423</v>
      </c>
      <c r="AA500" s="610" t="s">
        <v>1423</v>
      </c>
      <c r="AB500" s="610" t="s">
        <v>1423</v>
      </c>
      <c r="AC500" s="610" t="s">
        <v>1423</v>
      </c>
      <c r="AD500" s="297">
        <f>AD137-AD418+AD437+AD441+AD499</f>
        <v>38831000</v>
      </c>
      <c r="AE500" s="630">
        <f>AE137-AE418+AE437+AE441+AE499</f>
        <v>38831</v>
      </c>
      <c r="AF500" s="630"/>
      <c r="AG500" s="630"/>
      <c r="AH500" s="630"/>
      <c r="AI500" s="630"/>
      <c r="AJ500" s="69" t="s">
        <v>163</v>
      </c>
    </row>
    <row r="501" spans="1:36" s="68" customFormat="1" ht="15" customHeight="1">
      <c r="A501" s="64"/>
      <c r="B501" s="609"/>
      <c r="C501" s="609"/>
      <c r="D501" s="609"/>
      <c r="E501" s="609"/>
      <c r="F501" s="609"/>
      <c r="G501" s="609"/>
      <c r="H501" s="610" t="s">
        <v>1424</v>
      </c>
      <c r="I501" s="610" t="s">
        <v>1424</v>
      </c>
      <c r="J501" s="610" t="s">
        <v>1424</v>
      </c>
      <c r="K501" s="610" t="s">
        <v>1424</v>
      </c>
      <c r="L501" s="610" t="s">
        <v>1424</v>
      </c>
      <c r="M501" s="610" t="s">
        <v>1424</v>
      </c>
      <c r="N501" s="610" t="s">
        <v>1424</v>
      </c>
      <c r="O501" s="610" t="s">
        <v>1424</v>
      </c>
      <c r="P501" s="610" t="s">
        <v>1424</v>
      </c>
      <c r="Q501" s="610" t="s">
        <v>1424</v>
      </c>
      <c r="R501" s="610"/>
      <c r="S501" s="610"/>
      <c r="T501" s="610"/>
      <c r="U501" s="610"/>
      <c r="V501" s="610" t="s">
        <v>1424</v>
      </c>
      <c r="W501" s="610" t="s">
        <v>1424</v>
      </c>
      <c r="X501" s="610" t="s">
        <v>1424</v>
      </c>
      <c r="Y501" s="610" t="s">
        <v>1424</v>
      </c>
      <c r="Z501" s="610" t="s">
        <v>1424</v>
      </c>
      <c r="AA501" s="610" t="s">
        <v>1424</v>
      </c>
      <c r="AB501" s="610" t="s">
        <v>1424</v>
      </c>
      <c r="AC501" s="610" t="s">
        <v>1424</v>
      </c>
      <c r="AD501" s="295">
        <f>SUMIF('pdc2018'!$G$8:$G$1110,'CE MINISTERIALE'!$B501,'pdc2018'!$Q$8:$Q$1110)</f>
        <v>0</v>
      </c>
      <c r="AE501" s="611">
        <f t="shared" ref="AE501" si="22">ROUND(AD501/1000,0)</f>
        <v>0</v>
      </c>
      <c r="AF501" s="611"/>
      <c r="AG501" s="611"/>
      <c r="AH501" s="611"/>
      <c r="AI501" s="611"/>
      <c r="AJ501" s="64" t="s">
        <v>389</v>
      </c>
    </row>
    <row r="502" spans="1:36" s="68" customFormat="1" ht="15" customHeight="1">
      <c r="A502" s="64"/>
      <c r="B502" s="609" t="s">
        <v>1425</v>
      </c>
      <c r="C502" s="609"/>
      <c r="D502" s="609"/>
      <c r="E502" s="609"/>
      <c r="F502" s="609"/>
      <c r="G502" s="609"/>
      <c r="H502" s="610" t="s">
        <v>1426</v>
      </c>
      <c r="I502" s="610" t="s">
        <v>1426</v>
      </c>
      <c r="J502" s="610" t="s">
        <v>1426</v>
      </c>
      <c r="K502" s="610" t="s">
        <v>1426</v>
      </c>
      <c r="L502" s="610" t="s">
        <v>1426</v>
      </c>
      <c r="M502" s="610" t="s">
        <v>1426</v>
      </c>
      <c r="N502" s="610" t="s">
        <v>1426</v>
      </c>
      <c r="O502" s="610" t="s">
        <v>1426</v>
      </c>
      <c r="P502" s="610" t="s">
        <v>1426</v>
      </c>
      <c r="Q502" s="610" t="s">
        <v>1426</v>
      </c>
      <c r="R502" s="610"/>
      <c r="S502" s="610"/>
      <c r="T502" s="610"/>
      <c r="U502" s="610"/>
      <c r="V502" s="610" t="s">
        <v>1426</v>
      </c>
      <c r="W502" s="610" t="s">
        <v>1426</v>
      </c>
      <c r="X502" s="610" t="s">
        <v>1426</v>
      </c>
      <c r="Y502" s="610" t="s">
        <v>1426</v>
      </c>
      <c r="Z502" s="610" t="s">
        <v>1426</v>
      </c>
      <c r="AA502" s="610" t="s">
        <v>1426</v>
      </c>
      <c r="AB502" s="610" t="s">
        <v>1426</v>
      </c>
      <c r="AC502" s="610" t="s">
        <v>1426</v>
      </c>
      <c r="AD502" s="297">
        <f>SUM(AD503:AD506)</f>
        <v>38831000</v>
      </c>
      <c r="AE502" s="611">
        <f>SUM(AE503:AE506)</f>
        <v>38831</v>
      </c>
      <c r="AF502" s="611"/>
      <c r="AG502" s="611"/>
      <c r="AH502" s="611"/>
      <c r="AI502" s="611"/>
      <c r="AJ502" s="64" t="s">
        <v>389</v>
      </c>
    </row>
    <row r="503" spans="1:36" s="68" customFormat="1" ht="15" customHeight="1">
      <c r="A503" s="70"/>
      <c r="B503" s="606" t="s">
        <v>1427</v>
      </c>
      <c r="C503" s="606"/>
      <c r="D503" s="606"/>
      <c r="E503" s="606"/>
      <c r="F503" s="606"/>
      <c r="G503" s="606"/>
      <c r="H503" s="607" t="s">
        <v>1428</v>
      </c>
      <c r="I503" s="607" t="s">
        <v>1428</v>
      </c>
      <c r="J503" s="607" t="s">
        <v>1428</v>
      </c>
      <c r="K503" s="607" t="s">
        <v>1428</v>
      </c>
      <c r="L503" s="607" t="s">
        <v>1428</v>
      </c>
      <c r="M503" s="607" t="s">
        <v>1428</v>
      </c>
      <c r="N503" s="607" t="s">
        <v>1428</v>
      </c>
      <c r="O503" s="607" t="s">
        <v>1428</v>
      </c>
      <c r="P503" s="607" t="s">
        <v>1428</v>
      </c>
      <c r="Q503" s="607" t="s">
        <v>1428</v>
      </c>
      <c r="R503" s="607"/>
      <c r="S503" s="607"/>
      <c r="T503" s="607"/>
      <c r="U503" s="607"/>
      <c r="V503" s="607" t="s">
        <v>1428</v>
      </c>
      <c r="W503" s="607" t="s">
        <v>1428</v>
      </c>
      <c r="X503" s="607" t="s">
        <v>1428</v>
      </c>
      <c r="Y503" s="607" t="s">
        <v>1428</v>
      </c>
      <c r="Z503" s="607" t="s">
        <v>1428</v>
      </c>
      <c r="AA503" s="607" t="s">
        <v>1428</v>
      </c>
      <c r="AB503" s="607" t="s">
        <v>1428</v>
      </c>
      <c r="AC503" s="607" t="s">
        <v>1428</v>
      </c>
      <c r="AD503" s="295">
        <f>SUMIF('pdc2018'!$G$8:$G$1110,'CE MINISTERIALE'!$B503,'pdc2018'!$Q$8:$Q$1110)</f>
        <v>38494000</v>
      </c>
      <c r="AE503" s="615">
        <f>ROUND(AD503/1000,0)</f>
        <v>38494</v>
      </c>
      <c r="AF503" s="615"/>
      <c r="AG503" s="615"/>
      <c r="AH503" s="615"/>
      <c r="AI503" s="615"/>
      <c r="AJ503" s="64" t="s">
        <v>389</v>
      </c>
    </row>
    <row r="504" spans="1:36" s="68" customFormat="1" ht="15" customHeight="1">
      <c r="A504" s="70"/>
      <c r="B504" s="606" t="s">
        <v>1429</v>
      </c>
      <c r="C504" s="606"/>
      <c r="D504" s="606"/>
      <c r="E504" s="606"/>
      <c r="F504" s="606"/>
      <c r="G504" s="606"/>
      <c r="H504" s="607" t="s">
        <v>1430</v>
      </c>
      <c r="I504" s="607" t="s">
        <v>1430</v>
      </c>
      <c r="J504" s="607" t="s">
        <v>1430</v>
      </c>
      <c r="K504" s="607" t="s">
        <v>1430</v>
      </c>
      <c r="L504" s="607" t="s">
        <v>1430</v>
      </c>
      <c r="M504" s="607" t="s">
        <v>1430</v>
      </c>
      <c r="N504" s="607" t="s">
        <v>1430</v>
      </c>
      <c r="O504" s="607" t="s">
        <v>1430</v>
      </c>
      <c r="P504" s="607" t="s">
        <v>1430</v>
      </c>
      <c r="Q504" s="607" t="s">
        <v>1430</v>
      </c>
      <c r="R504" s="607"/>
      <c r="S504" s="607"/>
      <c r="T504" s="607"/>
      <c r="U504" s="607"/>
      <c r="V504" s="607" t="s">
        <v>1430</v>
      </c>
      <c r="W504" s="607" t="s">
        <v>1430</v>
      </c>
      <c r="X504" s="607" t="s">
        <v>1430</v>
      </c>
      <c r="Y504" s="607" t="s">
        <v>1430</v>
      </c>
      <c r="Z504" s="607" t="s">
        <v>1430</v>
      </c>
      <c r="AA504" s="607" t="s">
        <v>1430</v>
      </c>
      <c r="AB504" s="607" t="s">
        <v>1430</v>
      </c>
      <c r="AC504" s="607" t="s">
        <v>1430</v>
      </c>
      <c r="AD504" s="295">
        <f>SUMIF('pdc2018'!$G$8:$G$1110,'CE MINISTERIALE'!$B504,'pdc2018'!$Q$8:$Q$1110)</f>
        <v>185000</v>
      </c>
      <c r="AE504" s="615">
        <f>ROUND(AD504/1000,0)</f>
        <v>185</v>
      </c>
      <c r="AF504" s="615"/>
      <c r="AG504" s="615"/>
      <c r="AH504" s="615"/>
      <c r="AI504" s="615"/>
      <c r="AJ504" s="64" t="s">
        <v>389</v>
      </c>
    </row>
    <row r="505" spans="1:36" s="68" customFormat="1" ht="15" customHeight="1">
      <c r="A505" s="70"/>
      <c r="B505" s="606" t="s">
        <v>1431</v>
      </c>
      <c r="C505" s="606"/>
      <c r="D505" s="606"/>
      <c r="E505" s="606"/>
      <c r="F505" s="606"/>
      <c r="G505" s="606"/>
      <c r="H505" s="607" t="s">
        <v>1432</v>
      </c>
      <c r="I505" s="607" t="s">
        <v>1432</v>
      </c>
      <c r="J505" s="607" t="s">
        <v>1432</v>
      </c>
      <c r="K505" s="607" t="s">
        <v>1432</v>
      </c>
      <c r="L505" s="607" t="s">
        <v>1432</v>
      </c>
      <c r="M505" s="607" t="s">
        <v>1432</v>
      </c>
      <c r="N505" s="607" t="s">
        <v>1432</v>
      </c>
      <c r="O505" s="607" t="s">
        <v>1432</v>
      </c>
      <c r="P505" s="607" t="s">
        <v>1432</v>
      </c>
      <c r="Q505" s="607" t="s">
        <v>1432</v>
      </c>
      <c r="R505" s="607"/>
      <c r="S505" s="607"/>
      <c r="T505" s="607"/>
      <c r="U505" s="607"/>
      <c r="V505" s="607" t="s">
        <v>1432</v>
      </c>
      <c r="W505" s="607" t="s">
        <v>1432</v>
      </c>
      <c r="X505" s="607" t="s">
        <v>1432</v>
      </c>
      <c r="Y505" s="607" t="s">
        <v>1432</v>
      </c>
      <c r="Z505" s="607" t="s">
        <v>1432</v>
      </c>
      <c r="AA505" s="607" t="s">
        <v>1432</v>
      </c>
      <c r="AB505" s="607" t="s">
        <v>1432</v>
      </c>
      <c r="AC505" s="607" t="s">
        <v>1432</v>
      </c>
      <c r="AD505" s="295">
        <f>SUMIF('pdc2018'!$G$8:$G$1110,'CE MINISTERIALE'!$B505,'pdc2018'!$Q$8:$Q$1110)</f>
        <v>152000</v>
      </c>
      <c r="AE505" s="615">
        <f>ROUND(AD505/1000,0)</f>
        <v>152</v>
      </c>
      <c r="AF505" s="615"/>
      <c r="AG505" s="615"/>
      <c r="AH505" s="615"/>
      <c r="AI505" s="615"/>
      <c r="AJ505" s="64" t="s">
        <v>389</v>
      </c>
    </row>
    <row r="506" spans="1:36" s="68" customFormat="1" ht="15" customHeight="1">
      <c r="A506" s="70"/>
      <c r="B506" s="606" t="s">
        <v>1433</v>
      </c>
      <c r="C506" s="606"/>
      <c r="D506" s="606"/>
      <c r="E506" s="606"/>
      <c r="F506" s="606"/>
      <c r="G506" s="606"/>
      <c r="H506" s="607" t="s">
        <v>1434</v>
      </c>
      <c r="I506" s="607" t="s">
        <v>1435</v>
      </c>
      <c r="J506" s="607" t="s">
        <v>1435</v>
      </c>
      <c r="K506" s="607" t="s">
        <v>1435</v>
      </c>
      <c r="L506" s="607" t="s">
        <v>1435</v>
      </c>
      <c r="M506" s="607" t="s">
        <v>1435</v>
      </c>
      <c r="N506" s="607" t="s">
        <v>1435</v>
      </c>
      <c r="O506" s="607" t="s">
        <v>1435</v>
      </c>
      <c r="P506" s="607" t="s">
        <v>1435</v>
      </c>
      <c r="Q506" s="607" t="s">
        <v>1435</v>
      </c>
      <c r="R506" s="607"/>
      <c r="S506" s="607"/>
      <c r="T506" s="607"/>
      <c r="U506" s="607"/>
      <c r="V506" s="607" t="s">
        <v>1435</v>
      </c>
      <c r="W506" s="607" t="s">
        <v>1435</v>
      </c>
      <c r="X506" s="607" t="s">
        <v>1435</v>
      </c>
      <c r="Y506" s="607" t="s">
        <v>1435</v>
      </c>
      <c r="Z506" s="607" t="s">
        <v>1435</v>
      </c>
      <c r="AA506" s="607" t="s">
        <v>1435</v>
      </c>
      <c r="AB506" s="607" t="s">
        <v>1435</v>
      </c>
      <c r="AC506" s="607" t="s">
        <v>1435</v>
      </c>
      <c r="AD506" s="295">
        <f>SUMIF('pdc2018'!$G$8:$G$1110,'CE MINISTERIALE'!$B506,'pdc2018'!$Q$8:$Q$1110)</f>
        <v>0</v>
      </c>
      <c r="AE506" s="615">
        <f>ROUND(AD506/1000,0)</f>
        <v>0</v>
      </c>
      <c r="AF506" s="615"/>
      <c r="AG506" s="615"/>
      <c r="AH506" s="615"/>
      <c r="AI506" s="615"/>
      <c r="AJ506" s="64" t="s">
        <v>389</v>
      </c>
    </row>
    <row r="507" spans="1:36" s="68" customFormat="1" ht="15" customHeight="1">
      <c r="A507" s="64"/>
      <c r="B507" s="609" t="s">
        <v>1436</v>
      </c>
      <c r="C507" s="609"/>
      <c r="D507" s="609"/>
      <c r="E507" s="609"/>
      <c r="F507" s="609"/>
      <c r="G507" s="609"/>
      <c r="H507" s="610" t="s">
        <v>1437</v>
      </c>
      <c r="I507" s="610" t="s">
        <v>1437</v>
      </c>
      <c r="J507" s="610" t="s">
        <v>1437</v>
      </c>
      <c r="K507" s="610" t="s">
        <v>1437</v>
      </c>
      <c r="L507" s="610" t="s">
        <v>1437</v>
      </c>
      <c r="M507" s="610" t="s">
        <v>1437</v>
      </c>
      <c r="N507" s="610" t="s">
        <v>1437</v>
      </c>
      <c r="O507" s="610" t="s">
        <v>1437</v>
      </c>
      <c r="P507" s="610" t="s">
        <v>1437</v>
      </c>
      <c r="Q507" s="610" t="s">
        <v>1437</v>
      </c>
      <c r="R507" s="610"/>
      <c r="S507" s="610"/>
      <c r="T507" s="610"/>
      <c r="U507" s="610"/>
      <c r="V507" s="610" t="s">
        <v>1437</v>
      </c>
      <c r="W507" s="610" t="s">
        <v>1437</v>
      </c>
      <c r="X507" s="610" t="s">
        <v>1437</v>
      </c>
      <c r="Y507" s="610" t="s">
        <v>1437</v>
      </c>
      <c r="Z507" s="610" t="s">
        <v>1437</v>
      </c>
      <c r="AA507" s="610" t="s">
        <v>1437</v>
      </c>
      <c r="AB507" s="610" t="s">
        <v>1437</v>
      </c>
      <c r="AC507" s="610" t="s">
        <v>1437</v>
      </c>
      <c r="AD507" s="297">
        <f>SUM(AD508:AD509)</f>
        <v>0</v>
      </c>
      <c r="AE507" s="611">
        <f>SUM(AE508:AE509)</f>
        <v>0</v>
      </c>
      <c r="AF507" s="611"/>
      <c r="AG507" s="611"/>
      <c r="AH507" s="611"/>
      <c r="AI507" s="611"/>
      <c r="AJ507" s="64" t="s">
        <v>389</v>
      </c>
    </row>
    <row r="508" spans="1:36" s="68" customFormat="1" ht="15" customHeight="1">
      <c r="A508" s="64"/>
      <c r="B508" s="606" t="s">
        <v>1438</v>
      </c>
      <c r="C508" s="606"/>
      <c r="D508" s="606"/>
      <c r="E508" s="606"/>
      <c r="F508" s="606"/>
      <c r="G508" s="606"/>
      <c r="H508" s="607" t="s">
        <v>1439</v>
      </c>
      <c r="I508" s="607" t="s">
        <v>1439</v>
      </c>
      <c r="J508" s="607" t="s">
        <v>1439</v>
      </c>
      <c r="K508" s="607" t="s">
        <v>1439</v>
      </c>
      <c r="L508" s="607" t="s">
        <v>1439</v>
      </c>
      <c r="M508" s="607" t="s">
        <v>1439</v>
      </c>
      <c r="N508" s="607" t="s">
        <v>1439</v>
      </c>
      <c r="O508" s="607" t="s">
        <v>1439</v>
      </c>
      <c r="P508" s="607" t="s">
        <v>1439</v>
      </c>
      <c r="Q508" s="607" t="s">
        <v>1439</v>
      </c>
      <c r="R508" s="607"/>
      <c r="S508" s="607"/>
      <c r="T508" s="607"/>
      <c r="U508" s="607"/>
      <c r="V508" s="607" t="s">
        <v>1439</v>
      </c>
      <c r="W508" s="607" t="s">
        <v>1439</v>
      </c>
      <c r="X508" s="607" t="s">
        <v>1439</v>
      </c>
      <c r="Y508" s="607" t="s">
        <v>1439</v>
      </c>
      <c r="Z508" s="607" t="s">
        <v>1439</v>
      </c>
      <c r="AA508" s="607" t="s">
        <v>1439</v>
      </c>
      <c r="AB508" s="607" t="s">
        <v>1439</v>
      </c>
      <c r="AC508" s="607" t="s">
        <v>1439</v>
      </c>
      <c r="AD508" s="295">
        <f>SUMIF('pdc2018'!$G$8:$G$1110,'CE MINISTERIALE'!$B508,'pdc2018'!$Q$8:$Q$1110)</f>
        <v>0</v>
      </c>
      <c r="AE508" s="615">
        <f>ROUND(AD508/1000,0)</f>
        <v>0</v>
      </c>
      <c r="AF508" s="615"/>
      <c r="AG508" s="615"/>
      <c r="AH508" s="615"/>
      <c r="AI508" s="615"/>
      <c r="AJ508" s="64" t="s">
        <v>389</v>
      </c>
    </row>
    <row r="509" spans="1:36" s="68" customFormat="1" ht="15" customHeight="1">
      <c r="A509" s="64"/>
      <c r="B509" s="606" t="s">
        <v>1440</v>
      </c>
      <c r="C509" s="606"/>
      <c r="D509" s="606"/>
      <c r="E509" s="606"/>
      <c r="F509" s="606"/>
      <c r="G509" s="606"/>
      <c r="H509" s="607" t="s">
        <v>1441</v>
      </c>
      <c r="I509" s="607" t="s">
        <v>1441</v>
      </c>
      <c r="J509" s="607" t="s">
        <v>1441</v>
      </c>
      <c r="K509" s="607" t="s">
        <v>1441</v>
      </c>
      <c r="L509" s="607" t="s">
        <v>1441</v>
      </c>
      <c r="M509" s="607" t="s">
        <v>1441</v>
      </c>
      <c r="N509" s="607" t="s">
        <v>1441</v>
      </c>
      <c r="O509" s="607" t="s">
        <v>1441</v>
      </c>
      <c r="P509" s="607" t="s">
        <v>1441</v>
      </c>
      <c r="Q509" s="607" t="s">
        <v>1441</v>
      </c>
      <c r="R509" s="607"/>
      <c r="S509" s="607"/>
      <c r="T509" s="607"/>
      <c r="U509" s="607"/>
      <c r="V509" s="607" t="s">
        <v>1441</v>
      </c>
      <c r="W509" s="607" t="s">
        <v>1441</v>
      </c>
      <c r="X509" s="607" t="s">
        <v>1441</v>
      </c>
      <c r="Y509" s="607" t="s">
        <v>1441</v>
      </c>
      <c r="Z509" s="607" t="s">
        <v>1441</v>
      </c>
      <c r="AA509" s="607" t="s">
        <v>1441</v>
      </c>
      <c r="AB509" s="607" t="s">
        <v>1441</v>
      </c>
      <c r="AC509" s="607" t="s">
        <v>1441</v>
      </c>
      <c r="AD509" s="295">
        <f>SUMIF('pdc2018'!$G$8:$G$1110,'CE MINISTERIALE'!$B509,'pdc2018'!$Q$8:$Q$1110)</f>
        <v>0</v>
      </c>
      <c r="AE509" s="615">
        <f>ROUND(AD509/1000,0)</f>
        <v>0</v>
      </c>
      <c r="AF509" s="615"/>
      <c r="AG509" s="615"/>
      <c r="AH509" s="615"/>
      <c r="AI509" s="615"/>
      <c r="AJ509" s="64" t="s">
        <v>389</v>
      </c>
    </row>
    <row r="510" spans="1:36" s="68" customFormat="1" ht="15" customHeight="1">
      <c r="A510" s="64"/>
      <c r="B510" s="609" t="s">
        <v>1442</v>
      </c>
      <c r="C510" s="609"/>
      <c r="D510" s="609"/>
      <c r="E510" s="609"/>
      <c r="F510" s="609"/>
      <c r="G510" s="609"/>
      <c r="H510" s="610" t="s">
        <v>1443</v>
      </c>
      <c r="I510" s="610" t="s">
        <v>1443</v>
      </c>
      <c r="J510" s="610" t="s">
        <v>1443</v>
      </c>
      <c r="K510" s="610" t="s">
        <v>1443</v>
      </c>
      <c r="L510" s="610" t="s">
        <v>1443</v>
      </c>
      <c r="M510" s="610" t="s">
        <v>1443</v>
      </c>
      <c r="N510" s="610" t="s">
        <v>1443</v>
      </c>
      <c r="O510" s="610" t="s">
        <v>1443</v>
      </c>
      <c r="P510" s="610" t="s">
        <v>1443</v>
      </c>
      <c r="Q510" s="610" t="s">
        <v>1443</v>
      </c>
      <c r="R510" s="610"/>
      <c r="S510" s="610"/>
      <c r="T510" s="610"/>
      <c r="U510" s="610"/>
      <c r="V510" s="610" t="s">
        <v>1443</v>
      </c>
      <c r="W510" s="610" t="s">
        <v>1443</v>
      </c>
      <c r="X510" s="610" t="s">
        <v>1443</v>
      </c>
      <c r="Y510" s="610" t="s">
        <v>1443</v>
      </c>
      <c r="Z510" s="610" t="s">
        <v>1443</v>
      </c>
      <c r="AA510" s="610" t="s">
        <v>1443</v>
      </c>
      <c r="AB510" s="610" t="s">
        <v>1443</v>
      </c>
      <c r="AC510" s="610" t="s">
        <v>1443</v>
      </c>
      <c r="AD510" s="295">
        <f>SUMIF('pdc2018'!$G$8:$G$1110,'CE MINISTERIALE'!$B510,'pdc2018'!$Q$8:$Q$1110)</f>
        <v>0</v>
      </c>
      <c r="AE510" s="615">
        <f>ROUND(AD510/1000,0)</f>
        <v>0</v>
      </c>
      <c r="AF510" s="615"/>
      <c r="AG510" s="615"/>
      <c r="AH510" s="615"/>
      <c r="AI510" s="615"/>
      <c r="AJ510" s="64" t="s">
        <v>389</v>
      </c>
    </row>
    <row r="511" spans="1:36" s="68" customFormat="1" ht="15" customHeight="1">
      <c r="A511" s="64"/>
      <c r="B511" s="609" t="s">
        <v>1444</v>
      </c>
      <c r="C511" s="609"/>
      <c r="D511" s="609"/>
      <c r="E511" s="609"/>
      <c r="F511" s="609"/>
      <c r="G511" s="609"/>
      <c r="H511" s="610" t="s">
        <v>1445</v>
      </c>
      <c r="I511" s="610" t="s">
        <v>1445</v>
      </c>
      <c r="J511" s="610" t="s">
        <v>1445</v>
      </c>
      <c r="K511" s="610" t="s">
        <v>1445</v>
      </c>
      <c r="L511" s="610" t="s">
        <v>1445</v>
      </c>
      <c r="M511" s="610" t="s">
        <v>1445</v>
      </c>
      <c r="N511" s="610" t="s">
        <v>1445</v>
      </c>
      <c r="O511" s="610" t="s">
        <v>1445</v>
      </c>
      <c r="P511" s="610" t="s">
        <v>1445</v>
      </c>
      <c r="Q511" s="610" t="s">
        <v>1445</v>
      </c>
      <c r="R511" s="610"/>
      <c r="S511" s="610"/>
      <c r="T511" s="610"/>
      <c r="U511" s="610"/>
      <c r="V511" s="610" t="s">
        <v>1445</v>
      </c>
      <c r="W511" s="610" t="s">
        <v>1445</v>
      </c>
      <c r="X511" s="610" t="s">
        <v>1445</v>
      </c>
      <c r="Y511" s="610" t="s">
        <v>1445</v>
      </c>
      <c r="Z511" s="610" t="s">
        <v>1445</v>
      </c>
      <c r="AA511" s="610" t="s">
        <v>1445</v>
      </c>
      <c r="AB511" s="610" t="s">
        <v>1445</v>
      </c>
      <c r="AC511" s="610" t="s">
        <v>1445</v>
      </c>
      <c r="AD511" s="297">
        <f>AD502+AD507+AD510</f>
        <v>38831000</v>
      </c>
      <c r="AE511" s="611">
        <f>AE502+AE507+AE510</f>
        <v>38831</v>
      </c>
      <c r="AF511" s="611"/>
      <c r="AG511" s="611"/>
      <c r="AH511" s="611"/>
      <c r="AI511" s="611"/>
      <c r="AJ511" s="64" t="s">
        <v>389</v>
      </c>
    </row>
    <row r="512" spans="1:36" s="68" customFormat="1" ht="15.75" customHeight="1" thickBot="1">
      <c r="A512" s="73"/>
      <c r="B512" s="635" t="s">
        <v>1446</v>
      </c>
      <c r="C512" s="635"/>
      <c r="D512" s="635"/>
      <c r="E512" s="635"/>
      <c r="F512" s="635"/>
      <c r="G512" s="635"/>
      <c r="H512" s="632" t="s">
        <v>1447</v>
      </c>
      <c r="I512" s="632" t="s">
        <v>1447</v>
      </c>
      <c r="J512" s="632" t="s">
        <v>1447</v>
      </c>
      <c r="K512" s="632" t="s">
        <v>1447</v>
      </c>
      <c r="L512" s="632" t="s">
        <v>1447</v>
      </c>
      <c r="M512" s="632" t="s">
        <v>1447</v>
      </c>
      <c r="N512" s="632" t="s">
        <v>1447</v>
      </c>
      <c r="O512" s="632" t="s">
        <v>1447</v>
      </c>
      <c r="P512" s="632" t="s">
        <v>1447</v>
      </c>
      <c r="Q512" s="632" t="s">
        <v>1447</v>
      </c>
      <c r="R512" s="632"/>
      <c r="S512" s="632"/>
      <c r="T512" s="632"/>
      <c r="U512" s="632"/>
      <c r="V512" s="632" t="s">
        <v>1447</v>
      </c>
      <c r="W512" s="632" t="s">
        <v>1447</v>
      </c>
      <c r="X512" s="632" t="s">
        <v>1447</v>
      </c>
      <c r="Y512" s="632" t="s">
        <v>1447</v>
      </c>
      <c r="Z512" s="632" t="s">
        <v>1447</v>
      </c>
      <c r="AA512" s="632" t="s">
        <v>1447</v>
      </c>
      <c r="AB512" s="632" t="s">
        <v>1447</v>
      </c>
      <c r="AC512" s="632" t="s">
        <v>1447</v>
      </c>
      <c r="AD512" s="300">
        <f>AD500-AD511</f>
        <v>0</v>
      </c>
      <c r="AE512" s="633">
        <f>AE500-AE511</f>
        <v>0</v>
      </c>
      <c r="AF512" s="633"/>
      <c r="AG512" s="633"/>
      <c r="AH512" s="633"/>
      <c r="AI512" s="633"/>
      <c r="AJ512" s="74" t="s">
        <v>163</v>
      </c>
    </row>
    <row r="513" spans="1:36" s="68" customFormat="1">
      <c r="A513" s="75"/>
      <c r="B513" s="631"/>
      <c r="C513" s="631"/>
      <c r="D513" s="631"/>
      <c r="E513" s="631"/>
      <c r="F513" s="631"/>
      <c r="G513" s="631"/>
      <c r="H513" s="631"/>
      <c r="I513" s="631"/>
      <c r="J513" s="631"/>
      <c r="K513" s="631"/>
      <c r="L513" s="631"/>
      <c r="M513" s="631"/>
      <c r="N513" s="631"/>
      <c r="O513" s="631"/>
      <c r="P513" s="631"/>
      <c r="Q513" s="631"/>
      <c r="R513" s="631"/>
      <c r="S513" s="631"/>
      <c r="T513" s="631"/>
      <c r="U513" s="631"/>
      <c r="V513" s="631"/>
      <c r="W513" s="631"/>
      <c r="X513" s="631"/>
      <c r="Y513" s="631"/>
      <c r="Z513" s="631"/>
      <c r="AA513" s="631"/>
      <c r="AB513" s="631"/>
      <c r="AC513" s="631"/>
      <c r="AD513" s="631"/>
      <c r="AE513" s="631"/>
      <c r="AF513" s="631"/>
      <c r="AG513" s="631"/>
      <c r="AH513" s="631"/>
      <c r="AI513" s="631"/>
      <c r="AJ513" s="631"/>
    </row>
    <row r="514" spans="1:36" s="68" customFormat="1">
      <c r="A514" s="75"/>
      <c r="B514" s="631"/>
      <c r="C514" s="631"/>
      <c r="D514" s="631"/>
      <c r="E514" s="631"/>
      <c r="F514" s="631"/>
      <c r="G514" s="631"/>
      <c r="H514" s="631"/>
      <c r="I514" s="631"/>
      <c r="J514" s="631"/>
      <c r="K514" s="631"/>
      <c r="L514" s="631"/>
      <c r="M514" s="631"/>
      <c r="N514" s="631"/>
      <c r="O514" s="631"/>
      <c r="P514" s="631"/>
      <c r="Q514" s="631"/>
      <c r="R514" s="631"/>
      <c r="S514" s="631"/>
      <c r="T514" s="631"/>
      <c r="U514" s="631"/>
      <c r="V514" s="631"/>
      <c r="W514" s="631"/>
      <c r="X514" s="631"/>
      <c r="Y514" s="631"/>
      <c r="Z514" s="631"/>
      <c r="AA514" s="631"/>
      <c r="AB514" s="631"/>
      <c r="AC514" s="631"/>
      <c r="AD514" s="631"/>
      <c r="AE514" s="631"/>
      <c r="AF514" s="631"/>
      <c r="AG514" s="631"/>
      <c r="AH514" s="631"/>
      <c r="AI514" s="631"/>
      <c r="AJ514" s="631"/>
    </row>
    <row r="515" spans="1:36" s="68" customFormat="1" ht="15" customHeight="1">
      <c r="A515" s="55"/>
      <c r="B515" s="591" t="s">
        <v>5675</v>
      </c>
      <c r="C515" s="591"/>
      <c r="D515" s="591"/>
      <c r="E515" s="591"/>
      <c r="F515" s="591"/>
      <c r="G515" s="591"/>
      <c r="H515" s="631"/>
      <c r="I515" s="631"/>
      <c r="J515" s="631"/>
      <c r="K515" s="631"/>
      <c r="L515" s="631"/>
      <c r="M515" s="631"/>
      <c r="N515" s="631"/>
      <c r="O515" s="631"/>
      <c r="P515" s="631"/>
      <c r="Q515" s="631"/>
      <c r="R515" s="631"/>
      <c r="S515" s="631"/>
      <c r="T515" s="631"/>
      <c r="U515" s="631"/>
      <c r="V515" s="631"/>
      <c r="W515" s="631"/>
      <c r="X515" s="631"/>
      <c r="Y515" s="631"/>
      <c r="Z515" s="631"/>
      <c r="AA515" s="631"/>
      <c r="AB515" s="631"/>
      <c r="AC515" s="631"/>
      <c r="AD515" s="631"/>
      <c r="AE515" s="631"/>
      <c r="AF515" s="631"/>
      <c r="AG515" s="631"/>
      <c r="AH515" s="631"/>
      <c r="AI515" s="631"/>
      <c r="AJ515" s="631"/>
    </row>
    <row r="516" spans="1:36" s="68" customFormat="1">
      <c r="A516" s="55"/>
      <c r="B516" s="591"/>
      <c r="C516" s="591"/>
      <c r="D516" s="591"/>
      <c r="E516" s="591"/>
      <c r="F516" s="591"/>
      <c r="G516" s="591"/>
      <c r="H516" s="591"/>
      <c r="I516" s="591"/>
      <c r="J516" s="591"/>
      <c r="K516" s="591"/>
      <c r="L516" s="591"/>
      <c r="M516" s="591"/>
      <c r="N516" s="591"/>
      <c r="O516" s="591"/>
      <c r="P516" s="591"/>
      <c r="Q516" s="591"/>
      <c r="R516" s="591"/>
      <c r="S516" s="591"/>
      <c r="T516" s="591"/>
      <c r="U516" s="591"/>
      <c r="V516" s="591"/>
      <c r="W516" s="591"/>
      <c r="X516" s="591"/>
      <c r="Y516" s="591"/>
      <c r="Z516" s="591"/>
      <c r="AA516" s="591"/>
      <c r="AB516" s="591"/>
      <c r="AC516" s="591"/>
      <c r="AD516" s="591"/>
      <c r="AE516" s="591"/>
      <c r="AF516" s="591"/>
      <c r="AG516" s="591"/>
      <c r="AH516" s="591"/>
      <c r="AI516" s="591"/>
      <c r="AJ516" s="591"/>
    </row>
    <row r="517" spans="1:36" s="76" customFormat="1" ht="12.75" customHeight="1">
      <c r="A517" s="55"/>
      <c r="B517" s="591"/>
      <c r="C517" s="591"/>
      <c r="D517" s="591"/>
      <c r="E517" s="591"/>
      <c r="F517" s="591"/>
      <c r="G517" s="591"/>
      <c r="H517" s="591"/>
      <c r="I517" s="591"/>
      <c r="J517" s="591"/>
      <c r="K517" s="591"/>
      <c r="L517" s="591"/>
      <c r="M517" s="591"/>
      <c r="N517" s="591"/>
      <c r="O517" s="591"/>
      <c r="P517" s="591" t="s">
        <v>1448</v>
      </c>
      <c r="Q517" s="591"/>
      <c r="R517" s="591"/>
      <c r="S517" s="591"/>
      <c r="T517" s="591"/>
      <c r="U517" s="591"/>
      <c r="V517" s="591"/>
      <c r="W517" s="591"/>
      <c r="X517" s="591"/>
      <c r="Y517" s="591"/>
      <c r="Z517" s="591"/>
      <c r="AA517" s="591"/>
      <c r="AB517" s="591"/>
      <c r="AC517" s="591"/>
      <c r="AD517" s="591"/>
      <c r="AE517" s="591"/>
      <c r="AF517" s="591"/>
      <c r="AG517" s="591"/>
      <c r="AH517" s="591"/>
      <c r="AI517" s="591"/>
      <c r="AJ517" s="40"/>
    </row>
    <row r="518" spans="1:36" s="68" customFormat="1">
      <c r="A518" s="75"/>
      <c r="B518" s="591"/>
      <c r="C518" s="591"/>
      <c r="D518" s="591"/>
      <c r="E518" s="591"/>
      <c r="F518" s="591"/>
      <c r="G518" s="591"/>
      <c r="H518" s="591"/>
      <c r="I518" s="591"/>
      <c r="J518" s="591"/>
      <c r="K518" s="591"/>
      <c r="L518" s="591"/>
      <c r="M518" s="591"/>
      <c r="N518" s="591"/>
      <c r="O518" s="591"/>
      <c r="P518" s="591"/>
      <c r="Q518" s="591"/>
      <c r="R518" s="591"/>
      <c r="S518" s="591"/>
      <c r="T518" s="591"/>
      <c r="U518" s="591"/>
      <c r="V518" s="591"/>
      <c r="W518" s="591"/>
      <c r="X518" s="591"/>
      <c r="Y518" s="591"/>
      <c r="Z518" s="591"/>
      <c r="AA518" s="591"/>
      <c r="AB518" s="591"/>
      <c r="AC518" s="591"/>
      <c r="AD518" s="591"/>
      <c r="AE518" s="591"/>
      <c r="AF518" s="591"/>
      <c r="AG518" s="591"/>
      <c r="AH518" s="591"/>
      <c r="AI518" s="591"/>
      <c r="AJ518" s="591"/>
    </row>
    <row r="519" spans="1:36" s="68" customFormat="1" ht="15" customHeight="1">
      <c r="A519" s="75"/>
      <c r="B519" s="631"/>
      <c r="C519" s="631"/>
      <c r="D519" s="631"/>
      <c r="E519" s="631"/>
      <c r="F519" s="631"/>
      <c r="G519" s="631"/>
      <c r="H519" s="631"/>
      <c r="I519" s="631"/>
      <c r="J519" s="631"/>
      <c r="K519" s="631"/>
      <c r="L519" s="631"/>
      <c r="M519" s="631"/>
      <c r="N519" s="631"/>
      <c r="O519" s="631"/>
      <c r="P519" s="591" t="s">
        <v>5677</v>
      </c>
      <c r="Q519" s="591"/>
      <c r="R519" s="591"/>
      <c r="S519" s="591"/>
      <c r="T519" s="591"/>
      <c r="U519" s="591"/>
      <c r="V519" s="591"/>
      <c r="W519" s="591"/>
      <c r="X519" s="591"/>
      <c r="Y519" s="591"/>
      <c r="Z519" s="591"/>
      <c r="AA519" s="591"/>
      <c r="AB519" s="591"/>
      <c r="AC519" s="591"/>
      <c r="AD519" s="591"/>
      <c r="AE519" s="591"/>
      <c r="AF519" s="591"/>
      <c r="AG519" s="591"/>
      <c r="AH519" s="591"/>
      <c r="AI519" s="591"/>
      <c r="AJ519" s="36"/>
    </row>
    <row r="520" spans="1:36" s="68" customFormat="1">
      <c r="A520" s="75"/>
      <c r="B520" s="591"/>
      <c r="C520" s="591"/>
      <c r="D520" s="591"/>
      <c r="E520" s="591"/>
      <c r="F520" s="591"/>
      <c r="G520" s="591"/>
      <c r="H520" s="591"/>
      <c r="I520" s="591"/>
      <c r="J520" s="591"/>
      <c r="K520" s="591"/>
      <c r="L520" s="591"/>
      <c r="M520" s="591"/>
      <c r="N520" s="591"/>
      <c r="O520" s="591"/>
      <c r="P520" s="591"/>
      <c r="Q520" s="591"/>
      <c r="R520" s="591"/>
      <c r="S520" s="591"/>
      <c r="T520" s="591"/>
      <c r="U520" s="591"/>
      <c r="V520" s="591"/>
      <c r="W520" s="591"/>
      <c r="X520" s="591"/>
      <c r="Y520" s="591"/>
      <c r="Z520" s="591"/>
      <c r="AA520" s="591"/>
      <c r="AB520" s="591"/>
      <c r="AC520" s="591"/>
      <c r="AD520" s="591"/>
      <c r="AE520" s="591"/>
      <c r="AF520" s="591"/>
      <c r="AG520" s="591"/>
      <c r="AH520" s="591"/>
      <c r="AI520" s="591"/>
      <c r="AJ520" s="591"/>
    </row>
    <row r="521" spans="1:36" s="68" customFormat="1">
      <c r="A521" s="75"/>
      <c r="B521" s="591"/>
      <c r="C521" s="591"/>
      <c r="D521" s="591"/>
      <c r="E521" s="591"/>
      <c r="F521" s="591"/>
      <c r="G521" s="591"/>
      <c r="H521" s="591"/>
      <c r="I521" s="591"/>
      <c r="J521" s="591"/>
      <c r="K521" s="591"/>
      <c r="L521" s="591"/>
      <c r="M521" s="591"/>
      <c r="N521" s="591"/>
      <c r="O521" s="591"/>
      <c r="P521" s="591"/>
      <c r="Q521" s="591"/>
      <c r="R521" s="591"/>
      <c r="S521" s="591"/>
      <c r="T521" s="591"/>
      <c r="U521" s="591"/>
      <c r="V521" s="591"/>
      <c r="W521" s="591"/>
      <c r="X521" s="591"/>
      <c r="Y521" s="591"/>
      <c r="Z521" s="591"/>
      <c r="AA521" s="591"/>
      <c r="AB521" s="591"/>
      <c r="AC521" s="591"/>
      <c r="AD521" s="591"/>
      <c r="AE521" s="591"/>
      <c r="AF521" s="591"/>
      <c r="AG521" s="591"/>
      <c r="AH521" s="591"/>
      <c r="AI521" s="591"/>
      <c r="AJ521" s="591"/>
    </row>
    <row r="522" spans="1:36" s="68" customFormat="1">
      <c r="A522" s="75"/>
      <c r="B522" s="591"/>
      <c r="C522" s="591"/>
      <c r="D522" s="591"/>
      <c r="E522" s="591"/>
      <c r="F522" s="591"/>
      <c r="G522" s="591"/>
      <c r="H522" s="591"/>
      <c r="I522" s="591"/>
      <c r="J522" s="591"/>
      <c r="K522" s="591"/>
      <c r="L522" s="591"/>
      <c r="M522" s="591"/>
      <c r="N522" s="591"/>
      <c r="O522" s="591"/>
      <c r="P522" s="591"/>
      <c r="Q522" s="591"/>
      <c r="R522" s="591"/>
      <c r="S522" s="591"/>
      <c r="T522" s="591"/>
      <c r="U522" s="591"/>
      <c r="V522" s="591"/>
      <c r="W522" s="591"/>
      <c r="X522" s="591"/>
      <c r="Y522" s="591"/>
      <c r="Z522" s="591"/>
      <c r="AA522" s="591"/>
      <c r="AB522" s="591"/>
      <c r="AC522" s="591"/>
      <c r="AD522" s="591"/>
      <c r="AE522" s="591"/>
      <c r="AF522" s="591"/>
      <c r="AG522" s="591"/>
      <c r="AH522" s="591"/>
      <c r="AI522" s="591"/>
      <c r="AJ522" s="591"/>
    </row>
    <row r="523" spans="1:36" s="68" customFormat="1" ht="15" customHeight="1">
      <c r="A523" s="35"/>
      <c r="B523" s="634"/>
      <c r="C523" s="634"/>
      <c r="D523" s="634"/>
      <c r="E523" s="634"/>
      <c r="F523" s="634"/>
      <c r="G523" s="634"/>
      <c r="H523" s="634"/>
      <c r="I523" s="634"/>
      <c r="J523" s="634"/>
      <c r="K523" s="634"/>
      <c r="L523" s="634"/>
      <c r="M523" s="634"/>
      <c r="N523" s="634"/>
      <c r="O523" s="634"/>
      <c r="P523" s="591" t="s">
        <v>1449</v>
      </c>
      <c r="Q523" s="591"/>
      <c r="R523" s="591"/>
      <c r="S523" s="591"/>
      <c r="T523" s="591"/>
      <c r="U523" s="591"/>
      <c r="V523" s="591"/>
      <c r="W523" s="591"/>
      <c r="X523" s="591"/>
      <c r="Y523" s="591"/>
      <c r="Z523" s="591"/>
      <c r="AA523" s="591"/>
      <c r="AB523" s="591"/>
      <c r="AC523" s="591"/>
      <c r="AD523" s="591"/>
      <c r="AE523" s="591"/>
      <c r="AF523" s="591"/>
      <c r="AG523" s="591"/>
      <c r="AH523" s="591"/>
      <c r="AI523" s="591"/>
      <c r="AJ523" s="36"/>
    </row>
    <row r="524" spans="1:36" s="68" customFormat="1">
      <c r="A524" s="35"/>
      <c r="B524" s="591"/>
      <c r="C524" s="591"/>
      <c r="D524" s="591"/>
      <c r="E524" s="591"/>
      <c r="F524" s="591"/>
      <c r="G524" s="591"/>
      <c r="H524" s="591"/>
      <c r="I524" s="591"/>
      <c r="J524" s="591"/>
      <c r="K524" s="591"/>
      <c r="L524" s="591"/>
      <c r="M524" s="591"/>
      <c r="N524" s="591"/>
      <c r="O524" s="591"/>
      <c r="P524" s="591"/>
      <c r="Q524" s="591"/>
      <c r="R524" s="591"/>
      <c r="S524" s="591"/>
      <c r="T524" s="591"/>
      <c r="U524" s="591"/>
      <c r="V524" s="591"/>
      <c r="W524" s="591"/>
      <c r="X524" s="591"/>
      <c r="Y524" s="591"/>
      <c r="Z524" s="591"/>
      <c r="AA524" s="591"/>
      <c r="AB524" s="591"/>
      <c r="AC524" s="591"/>
      <c r="AD524" s="591"/>
      <c r="AE524" s="591"/>
      <c r="AF524" s="591"/>
      <c r="AG524" s="591"/>
      <c r="AH524" s="591"/>
      <c r="AI524" s="591"/>
      <c r="AJ524" s="591"/>
    </row>
    <row r="525" spans="1:36" ht="15" customHeight="1">
      <c r="B525" s="77"/>
      <c r="C525" s="77"/>
      <c r="D525" s="77"/>
      <c r="E525" s="77"/>
      <c r="F525" s="77"/>
      <c r="G525" s="77"/>
      <c r="H525" s="44"/>
      <c r="I525" s="44"/>
      <c r="J525" s="44"/>
      <c r="K525" s="44"/>
      <c r="L525" s="44"/>
      <c r="M525" s="44"/>
      <c r="N525" s="44"/>
      <c r="O525" s="44"/>
      <c r="P525" s="591" t="s">
        <v>5665</v>
      </c>
      <c r="Q525" s="591"/>
      <c r="R525" s="591"/>
      <c r="S525" s="591"/>
      <c r="T525" s="591"/>
      <c r="U525" s="591"/>
      <c r="V525" s="591"/>
      <c r="W525" s="591"/>
      <c r="X525" s="591"/>
      <c r="Y525" s="591"/>
      <c r="Z525" s="591"/>
      <c r="AA525" s="591"/>
      <c r="AB525" s="591"/>
      <c r="AC525" s="591"/>
      <c r="AD525" s="591"/>
      <c r="AE525" s="591"/>
      <c r="AF525" s="591"/>
      <c r="AG525" s="591"/>
      <c r="AH525" s="591"/>
      <c r="AI525" s="591"/>
    </row>
    <row r="526" spans="1:36">
      <c r="B526" s="77"/>
      <c r="C526" s="77"/>
      <c r="D526" s="77"/>
      <c r="E526" s="77"/>
      <c r="F526" s="77"/>
      <c r="G526" s="77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301"/>
      <c r="AE526" s="103"/>
      <c r="AF526" s="104"/>
      <c r="AG526" s="104"/>
      <c r="AH526" s="104"/>
      <c r="AI526" s="104"/>
    </row>
    <row r="527" spans="1:36">
      <c r="B527" s="77"/>
      <c r="C527" s="77"/>
      <c r="D527" s="77"/>
      <c r="E527" s="77"/>
      <c r="F527" s="77"/>
      <c r="G527" s="77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301"/>
      <c r="AE527" s="103"/>
      <c r="AF527" s="104"/>
      <c r="AG527" s="104"/>
      <c r="AH527" s="104"/>
      <c r="AI527" s="104"/>
    </row>
    <row r="528" spans="1:36">
      <c r="B528" s="77"/>
      <c r="C528" s="77"/>
      <c r="D528" s="77"/>
      <c r="E528" s="77"/>
      <c r="F528" s="77"/>
      <c r="G528" s="77"/>
      <c r="H528" s="44"/>
      <c r="I528" s="44"/>
      <c r="J528" s="44"/>
      <c r="K528" s="90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301"/>
      <c r="AE528" s="103"/>
      <c r="AF528" s="104"/>
      <c r="AG528" s="104"/>
      <c r="AH528" s="104"/>
      <c r="AI528" s="104"/>
    </row>
    <row r="529" spans="2:35">
      <c r="B529" s="77"/>
      <c r="C529" s="77"/>
      <c r="D529" s="77"/>
      <c r="E529" s="77"/>
      <c r="F529" s="77"/>
      <c r="G529" s="77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301"/>
      <c r="AE529" s="103"/>
      <c r="AF529" s="104"/>
      <c r="AG529" s="104"/>
      <c r="AH529" s="104"/>
      <c r="AI529" s="104"/>
    </row>
    <row r="530" spans="2:35">
      <c r="B530" s="77"/>
      <c r="C530" s="77"/>
      <c r="D530" s="77"/>
      <c r="E530" s="77"/>
      <c r="F530" s="77"/>
      <c r="G530" s="77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301"/>
      <c r="AE530" s="103"/>
      <c r="AF530" s="104"/>
      <c r="AG530" s="104"/>
      <c r="AH530" s="104"/>
      <c r="AI530" s="104"/>
    </row>
    <row r="531" spans="2:35">
      <c r="B531" s="77"/>
      <c r="C531" s="77"/>
      <c r="D531" s="77"/>
      <c r="E531" s="77"/>
      <c r="F531" s="77"/>
      <c r="G531" s="77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301"/>
      <c r="AE531" s="103"/>
      <c r="AF531" s="104"/>
      <c r="AG531" s="104"/>
      <c r="AH531" s="104"/>
      <c r="AI531" s="104"/>
    </row>
    <row r="532" spans="2:35">
      <c r="B532" s="77"/>
      <c r="C532" s="77"/>
      <c r="D532" s="77"/>
      <c r="E532" s="77"/>
      <c r="F532" s="77"/>
      <c r="G532" s="77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301"/>
      <c r="AE532" s="103"/>
      <c r="AF532" s="104"/>
      <c r="AG532" s="104"/>
      <c r="AH532" s="104"/>
      <c r="AI532" s="104"/>
    </row>
    <row r="533" spans="2:35">
      <c r="B533" s="77"/>
      <c r="C533" s="77"/>
      <c r="D533" s="77"/>
      <c r="E533" s="77"/>
      <c r="F533" s="77"/>
      <c r="G533" s="77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301"/>
      <c r="AE533" s="103"/>
      <c r="AF533" s="104"/>
      <c r="AG533" s="104"/>
      <c r="AH533" s="104"/>
      <c r="AI533" s="104"/>
    </row>
    <row r="534" spans="2:35">
      <c r="B534" s="77"/>
      <c r="C534" s="77"/>
      <c r="D534" s="77"/>
      <c r="E534" s="77"/>
      <c r="F534" s="77"/>
      <c r="G534" s="77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301"/>
      <c r="AE534" s="103"/>
      <c r="AF534" s="104"/>
      <c r="AG534" s="104"/>
      <c r="AH534" s="104"/>
      <c r="AI534" s="104"/>
    </row>
    <row r="535" spans="2:35">
      <c r="B535" s="77"/>
      <c r="C535" s="77"/>
      <c r="D535" s="77"/>
      <c r="E535" s="77"/>
      <c r="F535" s="77"/>
      <c r="G535" s="77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301"/>
      <c r="AE535" s="103"/>
      <c r="AF535" s="104"/>
      <c r="AG535" s="104"/>
      <c r="AH535" s="104"/>
      <c r="AI535" s="104"/>
    </row>
    <row r="536" spans="2:35">
      <c r="B536" s="77"/>
      <c r="C536" s="77"/>
      <c r="D536" s="77"/>
      <c r="E536" s="77"/>
      <c r="F536" s="77"/>
      <c r="G536" s="77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301"/>
      <c r="AE536" s="103"/>
      <c r="AF536" s="104"/>
      <c r="AG536" s="104"/>
      <c r="AH536" s="104"/>
      <c r="AI536" s="104"/>
    </row>
    <row r="537" spans="2:35">
      <c r="B537" s="77"/>
      <c r="C537" s="77"/>
      <c r="D537" s="77"/>
      <c r="E537" s="77"/>
      <c r="F537" s="77"/>
      <c r="G537" s="77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301"/>
      <c r="AE537" s="103"/>
      <c r="AF537" s="104"/>
      <c r="AG537" s="104"/>
      <c r="AH537" s="104"/>
      <c r="AI537" s="104"/>
    </row>
    <row r="538" spans="2:35">
      <c r="B538" s="77"/>
      <c r="C538" s="77"/>
      <c r="D538" s="77"/>
      <c r="E538" s="77"/>
      <c r="F538" s="77"/>
      <c r="G538" s="77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301"/>
      <c r="AE538" s="103"/>
      <c r="AF538" s="104"/>
      <c r="AG538" s="104"/>
      <c r="AH538" s="104"/>
      <c r="AI538" s="104"/>
    </row>
    <row r="539" spans="2:35">
      <c r="B539" s="77"/>
      <c r="C539" s="77"/>
      <c r="D539" s="77"/>
      <c r="E539" s="77"/>
      <c r="F539" s="77"/>
      <c r="G539" s="77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301"/>
      <c r="AE539" s="103"/>
      <c r="AF539" s="104"/>
      <c r="AG539" s="104"/>
      <c r="AH539" s="104"/>
      <c r="AI539" s="104"/>
    </row>
    <row r="540" spans="2:35">
      <c r="B540" s="77"/>
      <c r="C540" s="77"/>
      <c r="D540" s="77"/>
      <c r="E540" s="77"/>
      <c r="F540" s="77"/>
      <c r="G540" s="77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301"/>
      <c r="AE540" s="103"/>
      <c r="AF540" s="104"/>
      <c r="AG540" s="104"/>
      <c r="AH540" s="104"/>
      <c r="AI540" s="104"/>
    </row>
    <row r="541" spans="2:35">
      <c r="B541" s="77"/>
      <c r="C541" s="77"/>
      <c r="D541" s="77"/>
      <c r="E541" s="77"/>
      <c r="F541" s="77"/>
      <c r="G541" s="77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301"/>
      <c r="AE541" s="103"/>
      <c r="AF541" s="104"/>
      <c r="AG541" s="104"/>
      <c r="AH541" s="104"/>
      <c r="AI541" s="104"/>
    </row>
    <row r="542" spans="2:35">
      <c r="B542" s="77"/>
      <c r="C542" s="77"/>
      <c r="D542" s="77"/>
      <c r="E542" s="77"/>
      <c r="F542" s="77"/>
      <c r="G542" s="77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301"/>
      <c r="AE542" s="103"/>
      <c r="AF542" s="105"/>
      <c r="AG542" s="105"/>
      <c r="AH542" s="105"/>
      <c r="AI542" s="105"/>
    </row>
    <row r="543" spans="2:35">
      <c r="B543" s="77"/>
      <c r="C543" s="77"/>
      <c r="D543" s="77"/>
      <c r="E543" s="77"/>
      <c r="F543" s="77"/>
      <c r="G543" s="77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301"/>
      <c r="AE543" s="103"/>
      <c r="AF543" s="105"/>
      <c r="AG543" s="105"/>
      <c r="AH543" s="105"/>
      <c r="AI543" s="105"/>
    </row>
    <row r="544" spans="2:35">
      <c r="B544" s="77"/>
      <c r="C544" s="77"/>
      <c r="D544" s="77"/>
      <c r="E544" s="77"/>
      <c r="F544" s="77"/>
      <c r="G544" s="77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301"/>
      <c r="AE544" s="103"/>
      <c r="AF544" s="105"/>
      <c r="AG544" s="105"/>
      <c r="AH544" s="105"/>
      <c r="AI544" s="105"/>
    </row>
    <row r="545" spans="2:35">
      <c r="B545" s="77"/>
      <c r="C545" s="77"/>
      <c r="D545" s="77"/>
      <c r="E545" s="77"/>
      <c r="F545" s="77"/>
      <c r="G545" s="77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301"/>
      <c r="AE545" s="103"/>
      <c r="AF545" s="105"/>
      <c r="AG545" s="105"/>
      <c r="AH545" s="105"/>
      <c r="AI545" s="105"/>
    </row>
    <row r="546" spans="2:35">
      <c r="B546" s="77"/>
      <c r="C546" s="77"/>
      <c r="D546" s="77"/>
      <c r="E546" s="77"/>
      <c r="F546" s="77"/>
      <c r="G546" s="77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301"/>
      <c r="AE546" s="103"/>
      <c r="AF546" s="105"/>
      <c r="AG546" s="105"/>
      <c r="AH546" s="105"/>
      <c r="AI546" s="105"/>
    </row>
    <row r="547" spans="2:35">
      <c r="B547" s="77"/>
      <c r="C547" s="77"/>
      <c r="D547" s="77"/>
      <c r="E547" s="77"/>
      <c r="F547" s="77"/>
      <c r="G547" s="77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301"/>
      <c r="AE547" s="103"/>
      <c r="AF547" s="105"/>
      <c r="AG547" s="105"/>
      <c r="AH547" s="105"/>
      <c r="AI547" s="105"/>
    </row>
    <row r="548" spans="2:35">
      <c r="B548" s="77"/>
      <c r="C548" s="77"/>
      <c r="D548" s="77"/>
      <c r="E548" s="77"/>
      <c r="F548" s="77"/>
      <c r="G548" s="77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301"/>
      <c r="AE548" s="103"/>
      <c r="AF548" s="105"/>
      <c r="AG548" s="105"/>
      <c r="AH548" s="105"/>
      <c r="AI548" s="105"/>
    </row>
    <row r="549" spans="2:35">
      <c r="B549" s="77"/>
      <c r="C549" s="77"/>
      <c r="D549" s="77"/>
      <c r="E549" s="77"/>
      <c r="F549" s="77"/>
      <c r="G549" s="77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301"/>
      <c r="AE549" s="103"/>
      <c r="AF549" s="105"/>
      <c r="AG549" s="105"/>
      <c r="AH549" s="105"/>
      <c r="AI549" s="105"/>
    </row>
    <row r="550" spans="2:35">
      <c r="B550" s="77"/>
      <c r="C550" s="77"/>
      <c r="D550" s="77"/>
      <c r="E550" s="77"/>
      <c r="F550" s="77"/>
      <c r="G550" s="77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301"/>
      <c r="AE550" s="103"/>
      <c r="AF550" s="105"/>
      <c r="AG550" s="105"/>
      <c r="AH550" s="105"/>
      <c r="AI550" s="105"/>
    </row>
    <row r="551" spans="2:35">
      <c r="B551" s="77"/>
      <c r="C551" s="77"/>
      <c r="D551" s="77"/>
      <c r="E551" s="77"/>
      <c r="F551" s="77"/>
      <c r="G551" s="77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301"/>
      <c r="AE551" s="103"/>
      <c r="AF551" s="105"/>
      <c r="AG551" s="105"/>
      <c r="AH551" s="105"/>
      <c r="AI551" s="105"/>
    </row>
    <row r="552" spans="2:35">
      <c r="B552" s="77"/>
      <c r="C552" s="77"/>
      <c r="D552" s="77"/>
      <c r="E552" s="77"/>
      <c r="F552" s="77"/>
      <c r="G552" s="77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301"/>
      <c r="AE552" s="103"/>
      <c r="AF552" s="105"/>
      <c r="AG552" s="105"/>
      <c r="AH552" s="105"/>
      <c r="AI552" s="105"/>
    </row>
    <row r="553" spans="2:35">
      <c r="B553" s="77"/>
      <c r="C553" s="77"/>
      <c r="D553" s="77"/>
      <c r="E553" s="77"/>
      <c r="F553" s="77"/>
      <c r="G553" s="77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301"/>
      <c r="AE553" s="103"/>
      <c r="AF553" s="105"/>
      <c r="AG553" s="105"/>
      <c r="AH553" s="105"/>
      <c r="AI553" s="105"/>
    </row>
    <row r="554" spans="2:35">
      <c r="B554" s="77"/>
      <c r="C554" s="77"/>
      <c r="D554" s="77"/>
      <c r="E554" s="77"/>
      <c r="F554" s="77"/>
      <c r="G554" s="77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301"/>
      <c r="AE554" s="103"/>
      <c r="AF554" s="105"/>
      <c r="AG554" s="105"/>
      <c r="AH554" s="105"/>
      <c r="AI554" s="105"/>
    </row>
    <row r="555" spans="2:35">
      <c r="B555" s="77"/>
      <c r="C555" s="77"/>
      <c r="D555" s="77"/>
      <c r="E555" s="77"/>
      <c r="F555" s="77"/>
      <c r="G555" s="77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301"/>
      <c r="AE555" s="103"/>
      <c r="AF555" s="105"/>
      <c r="AG555" s="105"/>
      <c r="AH555" s="105"/>
      <c r="AI555" s="105"/>
    </row>
    <row r="556" spans="2:35">
      <c r="B556" s="77"/>
      <c r="C556" s="77"/>
      <c r="D556" s="77"/>
      <c r="E556" s="77"/>
      <c r="F556" s="77"/>
      <c r="G556" s="77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301"/>
      <c r="AE556" s="103"/>
      <c r="AF556" s="105"/>
      <c r="AG556" s="105"/>
      <c r="AH556" s="105"/>
      <c r="AI556" s="105"/>
    </row>
    <row r="557" spans="2:35">
      <c r="B557" s="77"/>
      <c r="C557" s="77"/>
      <c r="D557" s="77"/>
      <c r="E557" s="77"/>
      <c r="F557" s="77"/>
      <c r="G557" s="77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301"/>
      <c r="AE557" s="103"/>
      <c r="AF557" s="105"/>
      <c r="AG557" s="105"/>
      <c r="AH557" s="105"/>
      <c r="AI557" s="105"/>
    </row>
    <row r="558" spans="2:35">
      <c r="B558" s="77"/>
      <c r="C558" s="77"/>
      <c r="D558" s="77"/>
      <c r="E558" s="77"/>
      <c r="F558" s="77"/>
      <c r="G558" s="77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301"/>
      <c r="AE558" s="103"/>
      <c r="AF558" s="105"/>
      <c r="AG558" s="105"/>
      <c r="AH558" s="105"/>
      <c r="AI558" s="105"/>
    </row>
    <row r="559" spans="2:35">
      <c r="B559" s="77"/>
      <c r="C559" s="77"/>
      <c r="D559" s="77"/>
      <c r="E559" s="77"/>
      <c r="F559" s="77"/>
      <c r="G559" s="77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301"/>
      <c r="AE559" s="103"/>
      <c r="AF559" s="105"/>
      <c r="AG559" s="105"/>
      <c r="AH559" s="105"/>
      <c r="AI559" s="105"/>
    </row>
    <row r="560" spans="2:35">
      <c r="B560" s="77"/>
      <c r="C560" s="77"/>
      <c r="D560" s="77"/>
      <c r="E560" s="77"/>
      <c r="F560" s="77"/>
      <c r="G560" s="77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301"/>
      <c r="AE560" s="103"/>
      <c r="AF560" s="105"/>
      <c r="AG560" s="105"/>
      <c r="AH560" s="105"/>
      <c r="AI560" s="105"/>
    </row>
    <row r="561" spans="2:35">
      <c r="B561" s="77"/>
      <c r="C561" s="77"/>
      <c r="D561" s="77"/>
      <c r="E561" s="77"/>
      <c r="F561" s="77"/>
      <c r="G561" s="77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301"/>
      <c r="AE561" s="103"/>
      <c r="AF561" s="105"/>
      <c r="AG561" s="105"/>
      <c r="AH561" s="105"/>
      <c r="AI561" s="105"/>
    </row>
    <row r="562" spans="2:35">
      <c r="B562" s="77"/>
      <c r="C562" s="77"/>
      <c r="D562" s="77"/>
      <c r="E562" s="77"/>
      <c r="F562" s="77"/>
      <c r="G562" s="77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301"/>
      <c r="AE562" s="103"/>
      <c r="AF562" s="105"/>
      <c r="AG562" s="105"/>
      <c r="AH562" s="105"/>
      <c r="AI562" s="105"/>
    </row>
    <row r="563" spans="2:35">
      <c r="B563" s="77"/>
      <c r="C563" s="77"/>
      <c r="D563" s="77"/>
      <c r="E563" s="77"/>
      <c r="F563" s="77"/>
      <c r="G563" s="77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301"/>
      <c r="AE563" s="103"/>
      <c r="AF563" s="105"/>
      <c r="AG563" s="105"/>
      <c r="AH563" s="105"/>
      <c r="AI563" s="105"/>
    </row>
    <row r="564" spans="2:35">
      <c r="B564" s="77"/>
      <c r="C564" s="77"/>
      <c r="D564" s="77"/>
      <c r="E564" s="77"/>
      <c r="F564" s="77"/>
      <c r="G564" s="77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301"/>
      <c r="AE564" s="103"/>
      <c r="AF564" s="105"/>
      <c r="AG564" s="105"/>
      <c r="AH564" s="105"/>
      <c r="AI564" s="105"/>
    </row>
    <row r="565" spans="2:35">
      <c r="B565" s="77"/>
      <c r="C565" s="77"/>
      <c r="D565" s="77"/>
      <c r="E565" s="77"/>
      <c r="F565" s="77"/>
      <c r="G565" s="77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301"/>
      <c r="AE565" s="103"/>
      <c r="AF565" s="105"/>
      <c r="AG565" s="105"/>
      <c r="AH565" s="105"/>
      <c r="AI565" s="105"/>
    </row>
    <row r="566" spans="2:35">
      <c r="B566" s="77"/>
      <c r="C566" s="77"/>
      <c r="D566" s="77"/>
      <c r="E566" s="77"/>
      <c r="F566" s="77"/>
      <c r="G566" s="77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301"/>
      <c r="AE566" s="103"/>
      <c r="AF566" s="105"/>
      <c r="AG566" s="105"/>
      <c r="AH566" s="105"/>
      <c r="AI566" s="105"/>
    </row>
    <row r="567" spans="2:35">
      <c r="B567" s="77"/>
      <c r="C567" s="77"/>
      <c r="D567" s="77"/>
      <c r="E567" s="77"/>
      <c r="F567" s="77"/>
      <c r="G567" s="77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301"/>
      <c r="AE567" s="103"/>
      <c r="AF567" s="105"/>
      <c r="AG567" s="105"/>
      <c r="AH567" s="105"/>
      <c r="AI567" s="105"/>
    </row>
    <row r="568" spans="2:35">
      <c r="B568" s="77"/>
      <c r="C568" s="77"/>
      <c r="D568" s="77"/>
      <c r="E568" s="77"/>
      <c r="F568" s="77"/>
      <c r="G568" s="77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301"/>
      <c r="AE568" s="103"/>
      <c r="AF568" s="105"/>
      <c r="AG568" s="105"/>
      <c r="AH568" s="105"/>
      <c r="AI568" s="105"/>
    </row>
    <row r="569" spans="2:35">
      <c r="B569" s="77"/>
      <c r="C569" s="77"/>
      <c r="D569" s="77"/>
      <c r="E569" s="77"/>
      <c r="F569" s="77"/>
      <c r="G569" s="77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301"/>
      <c r="AE569" s="103"/>
      <c r="AF569" s="105"/>
      <c r="AG569" s="105"/>
      <c r="AH569" s="105"/>
      <c r="AI569" s="105"/>
    </row>
    <row r="570" spans="2:35">
      <c r="B570" s="77"/>
      <c r="C570" s="77"/>
      <c r="D570" s="77"/>
      <c r="E570" s="77"/>
      <c r="F570" s="77"/>
      <c r="G570" s="77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301"/>
      <c r="AE570" s="103"/>
      <c r="AF570" s="105"/>
      <c r="AG570" s="105"/>
      <c r="AH570" s="105"/>
      <c r="AI570" s="105"/>
    </row>
    <row r="571" spans="2:35">
      <c r="B571" s="77"/>
      <c r="C571" s="77"/>
      <c r="D571" s="77"/>
      <c r="E571" s="77"/>
      <c r="F571" s="77"/>
      <c r="G571" s="77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301"/>
      <c r="AE571" s="103"/>
      <c r="AF571" s="105"/>
      <c r="AG571" s="105"/>
      <c r="AH571" s="105"/>
      <c r="AI571" s="105"/>
    </row>
    <row r="572" spans="2:35">
      <c r="B572" s="77"/>
      <c r="C572" s="77"/>
      <c r="D572" s="77"/>
      <c r="E572" s="77"/>
      <c r="F572" s="77"/>
      <c r="G572" s="77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301"/>
      <c r="AE572" s="103"/>
      <c r="AF572" s="105"/>
      <c r="AG572" s="105"/>
      <c r="AH572" s="105"/>
      <c r="AI572" s="105"/>
    </row>
    <row r="573" spans="2:35">
      <c r="B573" s="77"/>
      <c r="C573" s="77"/>
      <c r="D573" s="77"/>
      <c r="E573" s="77"/>
      <c r="F573" s="77"/>
      <c r="G573" s="77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301"/>
      <c r="AE573" s="103"/>
      <c r="AF573" s="105"/>
      <c r="AG573" s="105"/>
      <c r="AH573" s="105"/>
      <c r="AI573" s="105"/>
    </row>
    <row r="574" spans="2:35">
      <c r="B574" s="77"/>
      <c r="C574" s="77"/>
      <c r="D574" s="77"/>
      <c r="E574" s="77"/>
      <c r="F574" s="77"/>
      <c r="G574" s="77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301"/>
      <c r="AE574" s="103"/>
      <c r="AF574" s="105"/>
      <c r="AG574" s="105"/>
      <c r="AH574" s="105"/>
      <c r="AI574" s="105"/>
    </row>
    <row r="575" spans="2:35">
      <c r="B575" s="77"/>
      <c r="C575" s="77"/>
      <c r="D575" s="77"/>
      <c r="E575" s="77"/>
      <c r="F575" s="77"/>
      <c r="G575" s="77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301"/>
      <c r="AE575" s="103"/>
      <c r="AF575" s="105"/>
      <c r="AG575" s="105"/>
      <c r="AH575" s="105"/>
      <c r="AI575" s="105"/>
    </row>
    <row r="576" spans="2:35">
      <c r="B576" s="77"/>
      <c r="C576" s="77"/>
      <c r="D576" s="77"/>
      <c r="E576" s="77"/>
      <c r="F576" s="77"/>
      <c r="G576" s="77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301"/>
      <c r="AE576" s="103"/>
      <c r="AF576" s="105"/>
      <c r="AG576" s="105"/>
      <c r="AH576" s="105"/>
      <c r="AI576" s="105"/>
    </row>
    <row r="577" spans="2:35">
      <c r="B577" s="77"/>
      <c r="C577" s="77"/>
      <c r="D577" s="77"/>
      <c r="E577" s="77"/>
      <c r="F577" s="77"/>
      <c r="G577" s="77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301"/>
      <c r="AE577" s="103"/>
      <c r="AF577" s="105"/>
      <c r="AG577" s="105"/>
      <c r="AH577" s="105"/>
      <c r="AI577" s="105"/>
    </row>
    <row r="578" spans="2:35">
      <c r="B578" s="77"/>
      <c r="C578" s="77"/>
      <c r="D578" s="77"/>
      <c r="E578" s="77"/>
      <c r="F578" s="77"/>
      <c r="G578" s="77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301"/>
      <c r="AE578" s="103"/>
      <c r="AF578" s="105"/>
      <c r="AG578" s="105"/>
      <c r="AH578" s="105"/>
      <c r="AI578" s="105"/>
    </row>
    <row r="579" spans="2:35">
      <c r="B579" s="77"/>
      <c r="C579" s="77"/>
      <c r="D579" s="77"/>
      <c r="E579" s="77"/>
      <c r="F579" s="77"/>
      <c r="G579" s="77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301"/>
      <c r="AE579" s="103"/>
      <c r="AF579" s="105"/>
      <c r="AG579" s="105"/>
      <c r="AH579" s="105"/>
      <c r="AI579" s="105"/>
    </row>
    <row r="580" spans="2:35">
      <c r="B580" s="77"/>
      <c r="C580" s="77"/>
      <c r="D580" s="77"/>
      <c r="E580" s="77"/>
      <c r="F580" s="77"/>
      <c r="G580" s="77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301"/>
      <c r="AE580" s="103"/>
      <c r="AF580" s="105"/>
      <c r="AG580" s="105"/>
      <c r="AH580" s="105"/>
      <c r="AI580" s="105"/>
    </row>
    <row r="581" spans="2:35">
      <c r="B581" s="77"/>
      <c r="C581" s="77"/>
      <c r="D581" s="77"/>
      <c r="E581" s="77"/>
      <c r="F581" s="77"/>
      <c r="G581" s="77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301"/>
      <c r="AE581" s="103"/>
      <c r="AF581" s="105"/>
      <c r="AG581" s="105"/>
      <c r="AH581" s="105"/>
      <c r="AI581" s="105"/>
    </row>
    <row r="582" spans="2:35">
      <c r="B582" s="77"/>
      <c r="C582" s="77"/>
      <c r="D582" s="77"/>
      <c r="E582" s="77"/>
      <c r="F582" s="77"/>
      <c r="G582" s="77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301"/>
      <c r="AE582" s="103"/>
      <c r="AF582" s="105"/>
      <c r="AG582" s="105"/>
      <c r="AH582" s="105"/>
      <c r="AI582" s="105"/>
    </row>
    <row r="583" spans="2:35">
      <c r="B583" s="77"/>
      <c r="C583" s="77"/>
      <c r="D583" s="77"/>
      <c r="E583" s="77"/>
      <c r="F583" s="77"/>
      <c r="G583" s="77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301"/>
      <c r="AE583" s="103"/>
      <c r="AF583" s="105"/>
      <c r="AG583" s="105"/>
      <c r="AH583" s="105"/>
      <c r="AI583" s="105"/>
    </row>
    <row r="584" spans="2:35">
      <c r="B584" s="77"/>
      <c r="C584" s="77"/>
      <c r="D584" s="77"/>
      <c r="E584" s="77"/>
      <c r="F584" s="77"/>
      <c r="G584" s="77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301"/>
      <c r="AE584" s="103"/>
      <c r="AF584" s="105"/>
      <c r="AG584" s="105"/>
      <c r="AH584" s="105"/>
      <c r="AI584" s="105"/>
    </row>
    <row r="585" spans="2:35">
      <c r="B585" s="77"/>
      <c r="C585" s="77"/>
      <c r="D585" s="77"/>
      <c r="E585" s="77"/>
      <c r="F585" s="77"/>
      <c r="G585" s="77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301"/>
      <c r="AE585" s="103"/>
      <c r="AF585" s="105"/>
      <c r="AG585" s="105"/>
      <c r="AH585" s="105"/>
      <c r="AI585" s="105"/>
    </row>
    <row r="586" spans="2:35">
      <c r="B586" s="77"/>
      <c r="C586" s="77"/>
      <c r="D586" s="77"/>
      <c r="E586" s="77"/>
      <c r="F586" s="77"/>
      <c r="G586" s="77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301"/>
      <c r="AE586" s="103"/>
      <c r="AF586" s="105"/>
      <c r="AG586" s="105"/>
      <c r="AH586" s="105"/>
      <c r="AI586" s="105"/>
    </row>
    <row r="587" spans="2:35">
      <c r="B587" s="77"/>
      <c r="C587" s="77"/>
      <c r="D587" s="77"/>
      <c r="E587" s="77"/>
      <c r="F587" s="77"/>
      <c r="G587" s="77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301"/>
      <c r="AE587" s="103"/>
      <c r="AF587" s="105"/>
      <c r="AG587" s="105"/>
      <c r="AH587" s="105"/>
      <c r="AI587" s="105"/>
    </row>
    <row r="588" spans="2:35">
      <c r="B588" s="77"/>
      <c r="C588" s="77"/>
      <c r="D588" s="77"/>
      <c r="E588" s="77"/>
      <c r="F588" s="77"/>
      <c r="G588" s="77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301"/>
      <c r="AE588" s="103"/>
      <c r="AF588" s="105"/>
      <c r="AG588" s="105"/>
      <c r="AH588" s="105"/>
      <c r="AI588" s="105"/>
    </row>
    <row r="589" spans="2:35">
      <c r="B589" s="77"/>
      <c r="C589" s="77"/>
      <c r="D589" s="77"/>
      <c r="E589" s="77"/>
      <c r="F589" s="77"/>
      <c r="G589" s="77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301"/>
      <c r="AE589" s="103"/>
      <c r="AF589" s="105"/>
      <c r="AG589" s="105"/>
      <c r="AH589" s="105"/>
      <c r="AI589" s="105"/>
    </row>
    <row r="590" spans="2:35">
      <c r="B590" s="77"/>
      <c r="C590" s="77"/>
      <c r="D590" s="77"/>
      <c r="E590" s="77"/>
      <c r="F590" s="77"/>
      <c r="G590" s="77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301"/>
      <c r="AE590" s="103"/>
      <c r="AF590" s="105"/>
      <c r="AG590" s="105"/>
      <c r="AH590" s="105"/>
      <c r="AI590" s="105"/>
    </row>
    <row r="591" spans="2:35">
      <c r="B591" s="77"/>
      <c r="C591" s="77"/>
      <c r="D591" s="77"/>
      <c r="E591" s="77"/>
      <c r="F591" s="77"/>
      <c r="G591" s="77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301"/>
      <c r="AE591" s="103"/>
      <c r="AF591" s="105"/>
      <c r="AG591" s="105"/>
      <c r="AH591" s="105"/>
      <c r="AI591" s="105"/>
    </row>
    <row r="592" spans="2:35">
      <c r="B592" s="77"/>
      <c r="C592" s="77"/>
      <c r="D592" s="77"/>
      <c r="E592" s="77"/>
      <c r="F592" s="77"/>
      <c r="G592" s="77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301"/>
      <c r="AE592" s="103"/>
      <c r="AF592" s="105"/>
      <c r="AG592" s="105"/>
      <c r="AH592" s="105"/>
      <c r="AI592" s="105"/>
    </row>
    <row r="593" spans="2:35">
      <c r="B593" s="77"/>
      <c r="C593" s="77"/>
      <c r="D593" s="77"/>
      <c r="E593" s="77"/>
      <c r="F593" s="77"/>
      <c r="G593" s="77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301"/>
      <c r="AE593" s="103"/>
      <c r="AF593" s="105"/>
      <c r="AG593" s="105"/>
      <c r="AH593" s="105"/>
      <c r="AI593" s="105"/>
    </row>
    <row r="594" spans="2:35">
      <c r="B594" s="77"/>
      <c r="C594" s="77"/>
      <c r="D594" s="77"/>
      <c r="E594" s="77"/>
      <c r="F594" s="77"/>
      <c r="G594" s="77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301"/>
      <c r="AE594" s="103"/>
      <c r="AF594" s="105"/>
      <c r="AG594" s="105"/>
      <c r="AH594" s="105"/>
      <c r="AI594" s="105"/>
    </row>
    <row r="595" spans="2:35">
      <c r="B595" s="77"/>
      <c r="C595" s="77"/>
      <c r="D595" s="77"/>
      <c r="E595" s="77"/>
      <c r="F595" s="77"/>
      <c r="G595" s="77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301"/>
      <c r="AE595" s="103"/>
      <c r="AF595" s="105"/>
      <c r="AG595" s="105"/>
      <c r="AH595" s="105"/>
      <c r="AI595" s="105"/>
    </row>
    <row r="596" spans="2:35">
      <c r="B596" s="77"/>
      <c r="C596" s="77"/>
      <c r="D596" s="77"/>
      <c r="E596" s="77"/>
      <c r="F596" s="77"/>
      <c r="G596" s="77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301"/>
      <c r="AE596" s="103"/>
      <c r="AF596" s="105"/>
      <c r="AG596" s="105"/>
      <c r="AH596" s="105"/>
      <c r="AI596" s="105"/>
    </row>
    <row r="597" spans="2:35">
      <c r="B597" s="77"/>
      <c r="C597" s="77"/>
      <c r="D597" s="77"/>
      <c r="E597" s="77"/>
      <c r="F597" s="77"/>
      <c r="G597" s="77"/>
      <c r="AE597" s="103"/>
      <c r="AF597" s="105"/>
      <c r="AG597" s="105"/>
      <c r="AH597" s="105"/>
      <c r="AI597" s="105"/>
    </row>
    <row r="598" spans="2:35">
      <c r="B598" s="77"/>
      <c r="C598" s="77"/>
      <c r="D598" s="77"/>
      <c r="E598" s="77"/>
      <c r="F598" s="77"/>
      <c r="G598" s="77"/>
      <c r="AE598" s="103"/>
      <c r="AF598" s="105"/>
      <c r="AG598" s="105"/>
      <c r="AH598" s="105"/>
      <c r="AI598" s="105"/>
    </row>
    <row r="599" spans="2:35">
      <c r="B599" s="77"/>
      <c r="C599" s="77"/>
      <c r="D599" s="77"/>
      <c r="E599" s="77"/>
      <c r="F599" s="77"/>
      <c r="G599" s="77"/>
      <c r="AE599" s="103"/>
      <c r="AF599" s="105"/>
      <c r="AG599" s="105"/>
      <c r="AH599" s="105"/>
      <c r="AI599" s="105"/>
    </row>
    <row r="600" spans="2:35">
      <c r="B600" s="77"/>
      <c r="C600" s="77"/>
      <c r="D600" s="77"/>
      <c r="E600" s="77"/>
      <c r="F600" s="77"/>
      <c r="G600" s="77"/>
      <c r="AE600" s="103"/>
      <c r="AF600" s="105"/>
      <c r="AG600" s="105"/>
      <c r="AH600" s="105"/>
      <c r="AI600" s="105"/>
    </row>
    <row r="601" spans="2:35">
      <c r="B601" s="77"/>
      <c r="C601" s="77"/>
      <c r="D601" s="77"/>
      <c r="E601" s="77"/>
      <c r="F601" s="77"/>
      <c r="G601" s="77"/>
      <c r="AE601" s="103"/>
      <c r="AF601" s="105"/>
      <c r="AG601" s="105"/>
      <c r="AH601" s="105"/>
      <c r="AI601" s="105"/>
    </row>
    <row r="602" spans="2:35">
      <c r="B602" s="77"/>
      <c r="C602" s="77"/>
      <c r="D602" s="77"/>
      <c r="E602" s="77"/>
      <c r="F602" s="77"/>
      <c r="G602" s="77"/>
      <c r="AE602" s="103"/>
      <c r="AF602" s="105"/>
      <c r="AG602" s="105"/>
      <c r="AH602" s="105"/>
      <c r="AI602" s="105"/>
    </row>
    <row r="603" spans="2:35">
      <c r="B603" s="77"/>
      <c r="C603" s="77"/>
      <c r="D603" s="77"/>
      <c r="E603" s="77"/>
      <c r="F603" s="77"/>
      <c r="G603" s="77"/>
      <c r="AE603" s="103"/>
      <c r="AF603" s="105"/>
      <c r="AG603" s="105"/>
      <c r="AH603" s="105"/>
      <c r="AI603" s="105"/>
    </row>
    <row r="604" spans="2:35">
      <c r="B604" s="77"/>
      <c r="C604" s="77"/>
      <c r="D604" s="77"/>
      <c r="E604" s="77"/>
      <c r="F604" s="77"/>
      <c r="G604" s="77"/>
      <c r="AE604" s="103"/>
      <c r="AF604" s="105"/>
      <c r="AG604" s="105"/>
      <c r="AH604" s="105"/>
      <c r="AI604" s="105"/>
    </row>
    <row r="605" spans="2:35">
      <c r="B605" s="77"/>
      <c r="C605" s="77"/>
      <c r="D605" s="77"/>
      <c r="E605" s="77"/>
      <c r="F605" s="77"/>
      <c r="G605" s="77"/>
      <c r="AE605" s="103"/>
      <c r="AF605" s="105"/>
      <c r="AG605" s="105"/>
      <c r="AH605" s="105"/>
      <c r="AI605" s="105"/>
    </row>
    <row r="606" spans="2:35">
      <c r="B606" s="77"/>
      <c r="C606" s="77"/>
      <c r="D606" s="77"/>
      <c r="E606" s="77"/>
      <c r="F606" s="77"/>
      <c r="G606" s="77"/>
      <c r="AE606" s="103"/>
      <c r="AF606" s="105"/>
      <c r="AG606" s="105"/>
      <c r="AH606" s="105"/>
      <c r="AI606" s="105"/>
    </row>
    <row r="607" spans="2:35">
      <c r="B607" s="77"/>
      <c r="C607" s="77"/>
      <c r="D607" s="77"/>
      <c r="E607" s="77"/>
      <c r="F607" s="77"/>
      <c r="G607" s="77"/>
      <c r="AE607" s="103"/>
      <c r="AF607" s="105"/>
      <c r="AG607" s="105"/>
      <c r="AH607" s="105"/>
      <c r="AI607" s="105"/>
    </row>
    <row r="608" spans="2:35">
      <c r="B608" s="77"/>
      <c r="C608" s="77"/>
      <c r="D608" s="77"/>
      <c r="E608" s="77"/>
      <c r="F608" s="77"/>
      <c r="G608" s="77"/>
      <c r="AE608" s="103"/>
      <c r="AF608" s="105"/>
      <c r="AG608" s="105"/>
      <c r="AH608" s="105"/>
      <c r="AI608" s="105"/>
    </row>
    <row r="609" spans="2:35">
      <c r="B609" s="77"/>
      <c r="C609" s="77"/>
      <c r="D609" s="77"/>
      <c r="E609" s="77"/>
      <c r="F609" s="77"/>
      <c r="G609" s="77"/>
      <c r="AE609" s="103"/>
      <c r="AF609" s="105"/>
      <c r="AG609" s="105"/>
      <c r="AH609" s="105"/>
      <c r="AI609" s="105"/>
    </row>
    <row r="610" spans="2:35">
      <c r="B610" s="77"/>
      <c r="C610" s="77"/>
      <c r="D610" s="77"/>
      <c r="E610" s="77"/>
      <c r="F610" s="77"/>
      <c r="G610" s="77"/>
      <c r="AE610" s="103"/>
      <c r="AF610" s="105"/>
      <c r="AG610" s="105"/>
      <c r="AH610" s="105"/>
      <c r="AI610" s="105"/>
    </row>
    <row r="611" spans="2:35">
      <c r="B611" s="77"/>
      <c r="C611" s="77"/>
      <c r="D611" s="77"/>
      <c r="E611" s="77"/>
      <c r="F611" s="77"/>
      <c r="G611" s="77"/>
      <c r="AE611" s="103"/>
      <c r="AF611" s="105"/>
      <c r="AG611" s="105"/>
      <c r="AH611" s="105"/>
      <c r="AI611" s="105"/>
    </row>
    <row r="612" spans="2:35">
      <c r="B612" s="77"/>
      <c r="C612" s="77"/>
      <c r="D612" s="77"/>
      <c r="E612" s="77"/>
      <c r="F612" s="77"/>
      <c r="G612" s="77"/>
      <c r="AE612" s="103"/>
      <c r="AF612" s="105"/>
      <c r="AG612" s="105"/>
      <c r="AH612" s="105"/>
      <c r="AI612" s="105"/>
    </row>
    <row r="613" spans="2:35">
      <c r="B613" s="77"/>
      <c r="C613" s="77"/>
      <c r="D613" s="77"/>
      <c r="E613" s="77"/>
      <c r="F613" s="77"/>
      <c r="G613" s="77"/>
      <c r="AE613" s="103"/>
      <c r="AF613" s="105"/>
      <c r="AG613" s="105"/>
      <c r="AH613" s="105"/>
      <c r="AI613" s="105"/>
    </row>
    <row r="614" spans="2:35">
      <c r="B614" s="77"/>
      <c r="C614" s="77"/>
      <c r="D614" s="77"/>
      <c r="E614" s="77"/>
      <c r="F614" s="77"/>
      <c r="G614" s="77"/>
      <c r="AE614" s="103"/>
      <c r="AF614" s="105"/>
      <c r="AG614" s="105"/>
      <c r="AH614" s="105"/>
      <c r="AI614" s="105"/>
    </row>
    <row r="615" spans="2:35">
      <c r="B615" s="77"/>
      <c r="C615" s="77"/>
      <c r="D615" s="77"/>
      <c r="E615" s="77"/>
      <c r="F615" s="77"/>
      <c r="G615" s="77"/>
      <c r="AE615" s="103"/>
      <c r="AF615" s="105"/>
      <c r="AG615" s="105"/>
      <c r="AH615" s="105"/>
      <c r="AI615" s="105"/>
    </row>
    <row r="616" spans="2:35">
      <c r="B616" s="77"/>
      <c r="C616" s="77"/>
      <c r="D616" s="77"/>
      <c r="E616" s="77"/>
      <c r="F616" s="77"/>
      <c r="G616" s="77"/>
      <c r="AE616" s="103"/>
      <c r="AF616" s="105"/>
      <c r="AG616" s="105"/>
      <c r="AH616" s="105"/>
      <c r="AI616" s="105"/>
    </row>
    <row r="617" spans="2:35">
      <c r="B617" s="77"/>
      <c r="C617" s="77"/>
      <c r="D617" s="77"/>
      <c r="E617" s="77"/>
      <c r="F617" s="77"/>
      <c r="G617" s="77"/>
      <c r="AE617" s="103"/>
      <c r="AF617" s="105"/>
      <c r="AG617" s="105"/>
      <c r="AH617" s="105"/>
      <c r="AI617" s="105"/>
    </row>
    <row r="618" spans="2:35">
      <c r="B618" s="77"/>
      <c r="C618" s="77"/>
      <c r="D618" s="77"/>
      <c r="E618" s="77"/>
      <c r="F618" s="77"/>
      <c r="G618" s="77"/>
      <c r="AE618" s="103"/>
      <c r="AF618" s="105"/>
      <c r="AG618" s="105"/>
      <c r="AH618" s="105"/>
      <c r="AI618" s="105"/>
    </row>
    <row r="619" spans="2:35">
      <c r="B619" s="77"/>
      <c r="C619" s="77"/>
      <c r="D619" s="77"/>
      <c r="E619" s="77"/>
      <c r="F619" s="77"/>
      <c r="G619" s="77"/>
      <c r="AE619" s="103"/>
      <c r="AF619" s="105"/>
      <c r="AG619" s="105"/>
      <c r="AH619" s="105"/>
      <c r="AI619" s="105"/>
    </row>
    <row r="620" spans="2:35">
      <c r="B620" s="77"/>
      <c r="C620" s="77"/>
      <c r="D620" s="77"/>
      <c r="E620" s="77"/>
      <c r="F620" s="77"/>
      <c r="G620" s="77"/>
      <c r="AE620" s="103"/>
      <c r="AF620" s="105"/>
      <c r="AG620" s="105"/>
      <c r="AH620" s="105"/>
      <c r="AI620" s="105"/>
    </row>
    <row r="621" spans="2:35">
      <c r="B621" s="77"/>
      <c r="C621" s="77"/>
      <c r="D621" s="77"/>
      <c r="E621" s="77"/>
      <c r="F621" s="77"/>
      <c r="G621" s="77"/>
      <c r="AE621" s="103"/>
      <c r="AF621" s="105"/>
      <c r="AG621" s="105"/>
      <c r="AH621" s="105"/>
      <c r="AI621" s="105"/>
    </row>
    <row r="622" spans="2:35">
      <c r="B622" s="77"/>
      <c r="C622" s="77"/>
      <c r="D622" s="77"/>
      <c r="E622" s="77"/>
      <c r="F622" s="77"/>
      <c r="G622" s="77"/>
      <c r="AE622" s="103"/>
      <c r="AF622" s="105"/>
      <c r="AG622" s="105"/>
      <c r="AH622" s="105"/>
      <c r="AI622" s="105"/>
    </row>
    <row r="623" spans="2:35">
      <c r="B623" s="77"/>
      <c r="C623" s="77"/>
      <c r="D623" s="77"/>
      <c r="E623" s="77"/>
      <c r="F623" s="77"/>
      <c r="G623" s="77"/>
      <c r="AE623" s="103"/>
      <c r="AF623" s="105"/>
      <c r="AG623" s="105"/>
      <c r="AH623" s="105"/>
      <c r="AI623" s="105"/>
    </row>
    <row r="624" spans="2:35">
      <c r="B624" s="77"/>
      <c r="C624" s="77"/>
      <c r="D624" s="77"/>
      <c r="E624" s="77"/>
      <c r="F624" s="77"/>
      <c r="G624" s="77"/>
      <c r="AE624" s="103"/>
      <c r="AF624" s="105"/>
      <c r="AG624" s="105"/>
      <c r="AH624" s="105"/>
      <c r="AI624" s="105"/>
    </row>
    <row r="625" spans="2:35">
      <c r="B625" s="77"/>
      <c r="C625" s="77"/>
      <c r="D625" s="77"/>
      <c r="E625" s="77"/>
      <c r="F625" s="77"/>
      <c r="G625" s="77"/>
      <c r="AE625" s="103"/>
      <c r="AF625" s="105"/>
      <c r="AG625" s="105"/>
      <c r="AH625" s="105"/>
      <c r="AI625" s="105"/>
    </row>
    <row r="626" spans="2:35">
      <c r="B626" s="77"/>
      <c r="C626" s="77"/>
      <c r="D626" s="77"/>
      <c r="E626" s="77"/>
      <c r="F626" s="77"/>
      <c r="G626" s="77"/>
      <c r="AE626" s="103"/>
      <c r="AF626" s="105"/>
      <c r="AG626" s="105"/>
      <c r="AH626" s="105"/>
      <c r="AI626" s="105"/>
    </row>
    <row r="627" spans="2:35">
      <c r="B627" s="77"/>
      <c r="C627" s="77"/>
      <c r="D627" s="77"/>
      <c r="E627" s="77"/>
      <c r="F627" s="77"/>
      <c r="G627" s="77"/>
      <c r="AE627" s="103"/>
      <c r="AF627" s="105"/>
      <c r="AG627" s="105"/>
      <c r="AH627" s="105"/>
      <c r="AI627" s="105"/>
    </row>
    <row r="628" spans="2:35">
      <c r="B628" s="77"/>
      <c r="C628" s="77"/>
      <c r="D628" s="77"/>
      <c r="E628" s="77"/>
      <c r="F628" s="77"/>
      <c r="G628" s="77"/>
      <c r="AE628" s="103"/>
      <c r="AF628" s="105"/>
      <c r="AG628" s="105"/>
      <c r="AH628" s="105"/>
      <c r="AI628" s="105"/>
    </row>
    <row r="629" spans="2:35">
      <c r="B629" s="77"/>
      <c r="C629" s="77"/>
      <c r="D629" s="77"/>
      <c r="E629" s="77"/>
      <c r="F629" s="77"/>
      <c r="G629" s="77"/>
      <c r="AE629" s="103"/>
      <c r="AF629" s="105"/>
      <c r="AG629" s="105"/>
      <c r="AH629" s="105"/>
      <c r="AI629" s="105"/>
    </row>
    <row r="630" spans="2:35">
      <c r="B630" s="77"/>
      <c r="C630" s="77"/>
      <c r="D630" s="77"/>
      <c r="E630" s="77"/>
      <c r="F630" s="77"/>
      <c r="G630" s="77"/>
      <c r="AE630" s="103"/>
      <c r="AF630" s="105"/>
      <c r="AG630" s="105"/>
      <c r="AH630" s="105"/>
      <c r="AI630" s="105"/>
    </row>
    <row r="631" spans="2:35">
      <c r="B631" s="77"/>
      <c r="C631" s="77"/>
      <c r="D631" s="77"/>
      <c r="E631" s="77"/>
      <c r="F631" s="77"/>
      <c r="G631" s="77"/>
      <c r="AE631" s="103"/>
      <c r="AF631" s="105"/>
      <c r="AG631" s="105"/>
      <c r="AH631" s="105"/>
      <c r="AI631" s="105"/>
    </row>
    <row r="632" spans="2:35">
      <c r="B632" s="77"/>
      <c r="C632" s="77"/>
      <c r="D632" s="77"/>
      <c r="E632" s="77"/>
      <c r="F632" s="77"/>
      <c r="G632" s="77"/>
      <c r="AE632" s="103"/>
      <c r="AF632" s="105"/>
      <c r="AG632" s="105"/>
      <c r="AH632" s="105"/>
      <c r="AI632" s="105"/>
    </row>
    <row r="633" spans="2:35">
      <c r="B633" s="77"/>
      <c r="C633" s="77"/>
      <c r="D633" s="77"/>
      <c r="E633" s="77"/>
      <c r="F633" s="77"/>
      <c r="G633" s="77"/>
      <c r="AE633" s="103"/>
      <c r="AF633" s="105"/>
      <c r="AG633" s="105"/>
      <c r="AH633" s="105"/>
      <c r="AI633" s="105"/>
    </row>
    <row r="634" spans="2:35">
      <c r="B634" s="77"/>
      <c r="C634" s="77"/>
      <c r="D634" s="77"/>
      <c r="E634" s="77"/>
      <c r="F634" s="77"/>
      <c r="G634" s="77"/>
      <c r="AE634" s="103"/>
      <c r="AF634" s="105"/>
      <c r="AG634" s="105"/>
      <c r="AH634" s="105"/>
      <c r="AI634" s="105"/>
    </row>
    <row r="635" spans="2:35">
      <c r="B635" s="77"/>
      <c r="C635" s="77"/>
      <c r="D635" s="77"/>
      <c r="E635" s="77"/>
      <c r="F635" s="77"/>
      <c r="G635" s="77"/>
      <c r="AE635" s="103"/>
      <c r="AF635" s="105"/>
      <c r="AG635" s="105"/>
      <c r="AH635" s="105"/>
      <c r="AI635" s="105"/>
    </row>
    <row r="636" spans="2:35">
      <c r="B636" s="77"/>
      <c r="C636" s="77"/>
      <c r="D636" s="77"/>
      <c r="E636" s="77"/>
      <c r="F636" s="77"/>
      <c r="G636" s="77"/>
      <c r="AE636" s="103"/>
      <c r="AF636" s="105"/>
      <c r="AG636" s="105"/>
      <c r="AH636" s="105"/>
      <c r="AI636" s="105"/>
    </row>
    <row r="637" spans="2:35">
      <c r="B637" s="77"/>
      <c r="C637" s="77"/>
      <c r="D637" s="77"/>
      <c r="E637" s="77"/>
      <c r="F637" s="77"/>
      <c r="G637" s="77"/>
      <c r="AE637" s="103"/>
      <c r="AF637" s="105"/>
      <c r="AG637" s="105"/>
      <c r="AH637" s="105"/>
      <c r="AI637" s="105"/>
    </row>
    <row r="638" spans="2:35">
      <c r="B638" s="77"/>
      <c r="C638" s="77"/>
      <c r="D638" s="77"/>
      <c r="E638" s="77"/>
      <c r="F638" s="77"/>
      <c r="G638" s="77"/>
      <c r="AE638" s="103"/>
      <c r="AF638" s="105"/>
      <c r="AG638" s="105"/>
      <c r="AH638" s="105"/>
      <c r="AI638" s="105"/>
    </row>
    <row r="639" spans="2:35">
      <c r="B639" s="77"/>
      <c r="C639" s="77"/>
      <c r="D639" s="77"/>
      <c r="E639" s="77"/>
      <c r="F639" s="77"/>
      <c r="G639" s="77"/>
      <c r="AE639" s="103"/>
      <c r="AF639" s="105"/>
      <c r="AG639" s="105"/>
      <c r="AH639" s="105"/>
      <c r="AI639" s="105"/>
    </row>
    <row r="640" spans="2:35">
      <c r="B640" s="77"/>
      <c r="C640" s="77"/>
      <c r="D640" s="77"/>
      <c r="E640" s="77"/>
      <c r="F640" s="77"/>
      <c r="G640" s="77"/>
      <c r="AE640" s="103"/>
      <c r="AF640" s="105"/>
      <c r="AG640" s="105"/>
      <c r="AH640" s="105"/>
      <c r="AI640" s="105"/>
    </row>
    <row r="641" spans="2:35">
      <c r="B641" s="77"/>
      <c r="C641" s="77"/>
      <c r="D641" s="77"/>
      <c r="E641" s="77"/>
      <c r="F641" s="77"/>
      <c r="G641" s="77"/>
      <c r="AE641" s="103"/>
      <c r="AF641" s="105"/>
      <c r="AG641" s="105"/>
      <c r="AH641" s="105"/>
      <c r="AI641" s="105"/>
    </row>
    <row r="642" spans="2:35">
      <c r="B642" s="77"/>
      <c r="C642" s="77"/>
      <c r="D642" s="77"/>
      <c r="E642" s="77"/>
      <c r="F642" s="77"/>
      <c r="G642" s="77"/>
      <c r="AE642" s="103"/>
      <c r="AF642" s="105"/>
      <c r="AG642" s="105"/>
      <c r="AH642" s="105"/>
      <c r="AI642" s="105"/>
    </row>
    <row r="643" spans="2:35">
      <c r="B643" s="77"/>
      <c r="C643" s="77"/>
      <c r="D643" s="77"/>
      <c r="E643" s="77"/>
      <c r="F643" s="77"/>
      <c r="G643" s="77"/>
      <c r="AE643" s="103"/>
      <c r="AF643" s="105"/>
      <c r="AG643" s="105"/>
      <c r="AH643" s="105"/>
      <c r="AI643" s="105"/>
    </row>
    <row r="644" spans="2:35">
      <c r="AE644" s="103"/>
      <c r="AF644" s="105"/>
      <c r="AG644" s="105"/>
      <c r="AH644" s="105"/>
      <c r="AI644" s="105"/>
    </row>
    <row r="645" spans="2:35">
      <c r="AE645" s="103"/>
      <c r="AF645" s="105"/>
      <c r="AG645" s="105"/>
      <c r="AH645" s="105"/>
      <c r="AI645" s="105"/>
    </row>
    <row r="646" spans="2:35">
      <c r="AE646" s="103"/>
      <c r="AF646" s="105"/>
      <c r="AG646" s="105"/>
      <c r="AH646" s="105"/>
      <c r="AI646" s="105"/>
    </row>
    <row r="647" spans="2:35">
      <c r="AE647" s="103"/>
      <c r="AF647" s="105"/>
      <c r="AG647" s="105"/>
      <c r="AH647" s="105"/>
      <c r="AI647" s="105"/>
    </row>
    <row r="648" spans="2:35">
      <c r="AE648" s="103"/>
      <c r="AF648" s="105"/>
      <c r="AG648" s="105"/>
      <c r="AH648" s="105"/>
      <c r="AI648" s="105"/>
    </row>
    <row r="649" spans="2:35">
      <c r="AE649" s="103"/>
      <c r="AF649" s="105"/>
      <c r="AG649" s="105"/>
      <c r="AH649" s="105"/>
      <c r="AI649" s="105"/>
    </row>
    <row r="650" spans="2:35">
      <c r="AE650" s="103"/>
      <c r="AF650" s="105"/>
      <c r="AG650" s="105"/>
      <c r="AH650" s="105"/>
      <c r="AI650" s="105"/>
    </row>
    <row r="651" spans="2:35">
      <c r="AE651" s="103"/>
      <c r="AF651" s="105"/>
      <c r="AG651" s="105"/>
      <c r="AH651" s="105"/>
      <c r="AI651" s="105"/>
    </row>
    <row r="652" spans="2:35">
      <c r="AE652" s="103"/>
      <c r="AF652" s="105"/>
      <c r="AG652" s="105"/>
      <c r="AH652" s="105"/>
      <c r="AI652" s="105"/>
    </row>
    <row r="653" spans="2:35">
      <c r="AE653" s="103"/>
      <c r="AF653" s="105"/>
      <c r="AG653" s="105"/>
      <c r="AH653" s="105"/>
      <c r="AI653" s="105"/>
    </row>
    <row r="654" spans="2:35">
      <c r="AE654" s="103"/>
      <c r="AF654" s="105"/>
      <c r="AG654" s="105"/>
      <c r="AH654" s="105"/>
      <c r="AI654" s="105"/>
    </row>
    <row r="655" spans="2:35">
      <c r="AE655" s="103"/>
      <c r="AF655" s="105"/>
      <c r="AG655" s="105"/>
      <c r="AH655" s="105"/>
      <c r="AI655" s="105"/>
    </row>
    <row r="656" spans="2:35">
      <c r="AE656" s="103"/>
      <c r="AF656" s="105"/>
      <c r="AG656" s="105"/>
      <c r="AH656" s="105"/>
      <c r="AI656" s="105"/>
    </row>
    <row r="657" spans="31:35">
      <c r="AE657" s="103"/>
      <c r="AF657" s="105"/>
      <c r="AG657" s="105"/>
      <c r="AH657" s="105"/>
      <c r="AI657" s="105"/>
    </row>
    <row r="658" spans="31:35">
      <c r="AE658" s="103"/>
      <c r="AF658" s="105"/>
      <c r="AG658" s="105"/>
      <c r="AH658" s="105"/>
      <c r="AI658" s="105"/>
    </row>
    <row r="659" spans="31:35">
      <c r="AE659" s="103"/>
      <c r="AF659" s="105"/>
      <c r="AG659" s="105"/>
      <c r="AH659" s="105"/>
      <c r="AI659" s="105"/>
    </row>
    <row r="660" spans="31:35">
      <c r="AE660" s="103"/>
      <c r="AF660" s="105"/>
      <c r="AG660" s="105"/>
      <c r="AH660" s="105"/>
      <c r="AI660" s="105"/>
    </row>
    <row r="661" spans="31:35">
      <c r="AE661" s="103"/>
      <c r="AF661" s="105"/>
      <c r="AG661" s="105"/>
      <c r="AH661" s="105"/>
      <c r="AI661" s="105"/>
    </row>
    <row r="662" spans="31:35">
      <c r="AE662" s="103"/>
      <c r="AF662" s="105"/>
      <c r="AG662" s="105"/>
      <c r="AH662" s="105"/>
      <c r="AI662" s="105"/>
    </row>
    <row r="663" spans="31:35">
      <c r="AE663" s="103"/>
      <c r="AF663" s="105"/>
      <c r="AG663" s="105"/>
      <c r="AH663" s="105"/>
      <c r="AI663" s="105"/>
    </row>
    <row r="664" spans="31:35">
      <c r="AE664" s="103"/>
      <c r="AF664" s="105"/>
      <c r="AG664" s="105"/>
      <c r="AH664" s="105"/>
      <c r="AI664" s="105"/>
    </row>
    <row r="665" spans="31:35">
      <c r="AE665" s="103"/>
      <c r="AF665" s="105"/>
      <c r="AG665" s="105"/>
      <c r="AH665" s="105"/>
      <c r="AI665" s="105"/>
    </row>
    <row r="666" spans="31:35">
      <c r="AE666" s="103"/>
      <c r="AF666" s="105"/>
      <c r="AG666" s="105"/>
      <c r="AH666" s="105"/>
      <c r="AI666" s="105"/>
    </row>
    <row r="667" spans="31:35">
      <c r="AE667" s="103"/>
      <c r="AF667" s="105"/>
      <c r="AG667" s="105"/>
      <c r="AH667" s="105"/>
      <c r="AI667" s="105"/>
    </row>
    <row r="668" spans="31:35">
      <c r="AE668" s="103"/>
      <c r="AF668" s="105"/>
      <c r="AG668" s="105"/>
      <c r="AH668" s="105"/>
      <c r="AI668" s="105"/>
    </row>
    <row r="669" spans="31:35">
      <c r="AE669" s="103"/>
      <c r="AF669" s="105"/>
      <c r="AG669" s="105"/>
      <c r="AH669" s="105"/>
      <c r="AI669" s="105"/>
    </row>
    <row r="670" spans="31:35">
      <c r="AE670" s="103"/>
      <c r="AF670" s="105"/>
      <c r="AG670" s="105"/>
      <c r="AH670" s="105"/>
      <c r="AI670" s="105"/>
    </row>
    <row r="671" spans="31:35">
      <c r="AE671" s="103"/>
      <c r="AF671" s="105"/>
      <c r="AG671" s="105"/>
      <c r="AH671" s="105"/>
      <c r="AI671" s="105"/>
    </row>
    <row r="672" spans="31:35">
      <c r="AE672" s="103"/>
      <c r="AF672" s="105"/>
      <c r="AG672" s="105"/>
      <c r="AH672" s="105"/>
      <c r="AI672" s="105"/>
    </row>
    <row r="673" spans="31:35">
      <c r="AE673" s="103"/>
      <c r="AF673" s="105"/>
      <c r="AG673" s="105"/>
      <c r="AH673" s="105"/>
      <c r="AI673" s="105"/>
    </row>
    <row r="674" spans="31:35">
      <c r="AE674" s="103"/>
      <c r="AF674" s="105"/>
      <c r="AG674" s="105"/>
      <c r="AH674" s="105"/>
      <c r="AI674" s="105"/>
    </row>
    <row r="675" spans="31:35">
      <c r="AE675" s="103"/>
      <c r="AF675" s="105"/>
      <c r="AG675" s="105"/>
      <c r="AH675" s="105"/>
      <c r="AI675" s="105"/>
    </row>
    <row r="676" spans="31:35">
      <c r="AE676" s="103"/>
      <c r="AF676" s="105"/>
      <c r="AG676" s="105"/>
      <c r="AH676" s="105"/>
      <c r="AI676" s="105"/>
    </row>
    <row r="677" spans="31:35">
      <c r="AE677" s="103"/>
      <c r="AF677" s="105"/>
      <c r="AG677" s="105"/>
      <c r="AH677" s="105"/>
      <c r="AI677" s="105"/>
    </row>
    <row r="678" spans="31:35">
      <c r="AE678" s="103"/>
      <c r="AF678" s="105"/>
      <c r="AG678" s="105"/>
      <c r="AH678" s="105"/>
      <c r="AI678" s="105"/>
    </row>
    <row r="679" spans="31:35">
      <c r="AE679" s="103"/>
      <c r="AF679" s="105"/>
      <c r="AG679" s="105"/>
      <c r="AH679" s="105"/>
      <c r="AI679" s="105"/>
    </row>
    <row r="680" spans="31:35">
      <c r="AE680" s="103"/>
      <c r="AF680" s="105"/>
      <c r="AG680" s="105"/>
      <c r="AH680" s="105"/>
      <c r="AI680" s="105"/>
    </row>
    <row r="681" spans="31:35">
      <c r="AE681" s="103"/>
      <c r="AF681" s="105"/>
      <c r="AG681" s="105"/>
      <c r="AH681" s="105"/>
      <c r="AI681" s="105"/>
    </row>
    <row r="682" spans="31:35">
      <c r="AE682" s="103"/>
      <c r="AF682" s="105"/>
      <c r="AG682" s="105"/>
      <c r="AH682" s="105"/>
      <c r="AI682" s="105"/>
    </row>
    <row r="683" spans="31:35">
      <c r="AE683" s="103"/>
      <c r="AF683" s="105"/>
      <c r="AG683" s="105"/>
      <c r="AH683" s="105"/>
      <c r="AI683" s="105"/>
    </row>
    <row r="684" spans="31:35">
      <c r="AE684" s="103"/>
      <c r="AF684" s="105"/>
      <c r="AG684" s="105"/>
      <c r="AH684" s="105"/>
      <c r="AI684" s="105"/>
    </row>
    <row r="685" spans="31:35">
      <c r="AE685" s="103"/>
      <c r="AF685" s="105"/>
      <c r="AG685" s="105"/>
      <c r="AH685" s="105"/>
      <c r="AI685" s="105"/>
    </row>
    <row r="686" spans="31:35">
      <c r="AE686" s="103"/>
      <c r="AF686" s="105"/>
      <c r="AG686" s="105"/>
      <c r="AH686" s="105"/>
      <c r="AI686" s="105"/>
    </row>
    <row r="687" spans="31:35">
      <c r="AE687" s="103"/>
      <c r="AF687" s="105"/>
      <c r="AG687" s="105"/>
      <c r="AH687" s="105"/>
      <c r="AI687" s="105"/>
    </row>
    <row r="688" spans="31:35">
      <c r="AE688" s="103"/>
      <c r="AF688" s="105"/>
      <c r="AG688" s="105"/>
      <c r="AH688" s="105"/>
      <c r="AI688" s="105"/>
    </row>
    <row r="689" spans="31:35">
      <c r="AE689" s="103"/>
      <c r="AF689" s="105"/>
      <c r="AG689" s="105"/>
      <c r="AH689" s="105"/>
      <c r="AI689" s="105"/>
    </row>
    <row r="690" spans="31:35">
      <c r="AE690" s="103"/>
      <c r="AF690" s="105"/>
      <c r="AG690" s="105"/>
      <c r="AH690" s="105"/>
      <c r="AI690" s="105"/>
    </row>
    <row r="691" spans="31:35">
      <c r="AE691" s="103"/>
      <c r="AF691" s="105"/>
      <c r="AG691" s="105"/>
      <c r="AH691" s="105"/>
      <c r="AI691" s="105"/>
    </row>
    <row r="692" spans="31:35">
      <c r="AE692" s="103"/>
      <c r="AF692" s="105"/>
      <c r="AG692" s="105"/>
      <c r="AH692" s="105"/>
      <c r="AI692" s="105"/>
    </row>
    <row r="693" spans="31:35">
      <c r="AE693" s="103"/>
      <c r="AF693" s="105"/>
      <c r="AG693" s="105"/>
      <c r="AH693" s="105"/>
      <c r="AI693" s="105"/>
    </row>
    <row r="694" spans="31:35">
      <c r="AE694" s="103"/>
      <c r="AF694" s="105"/>
      <c r="AG694" s="105"/>
      <c r="AH694" s="105"/>
      <c r="AI694" s="105"/>
    </row>
    <row r="695" spans="31:35">
      <c r="AE695" s="103"/>
      <c r="AF695" s="105"/>
      <c r="AG695" s="105"/>
      <c r="AH695" s="105"/>
      <c r="AI695" s="105"/>
    </row>
    <row r="696" spans="31:35">
      <c r="AE696" s="103"/>
      <c r="AF696" s="105"/>
      <c r="AG696" s="105"/>
      <c r="AH696" s="105"/>
      <c r="AI696" s="105"/>
    </row>
    <row r="697" spans="31:35">
      <c r="AE697" s="103"/>
      <c r="AF697" s="105"/>
      <c r="AG697" s="105"/>
      <c r="AH697" s="105"/>
      <c r="AI697" s="105"/>
    </row>
    <row r="698" spans="31:35">
      <c r="AE698" s="103"/>
      <c r="AF698" s="105"/>
      <c r="AG698" s="105"/>
      <c r="AH698" s="105"/>
      <c r="AI698" s="105"/>
    </row>
    <row r="699" spans="31:35">
      <c r="AE699" s="103"/>
      <c r="AF699" s="105"/>
      <c r="AG699" s="105"/>
      <c r="AH699" s="105"/>
      <c r="AI699" s="105"/>
    </row>
    <row r="700" spans="31:35">
      <c r="AE700" s="103"/>
      <c r="AF700" s="105"/>
      <c r="AG700" s="105"/>
      <c r="AH700" s="105"/>
      <c r="AI700" s="105"/>
    </row>
    <row r="701" spans="31:35">
      <c r="AE701" s="103"/>
      <c r="AF701" s="105"/>
      <c r="AG701" s="105"/>
      <c r="AH701" s="105"/>
      <c r="AI701" s="105"/>
    </row>
    <row r="702" spans="31:35">
      <c r="AE702" s="103"/>
      <c r="AF702" s="105"/>
      <c r="AG702" s="105"/>
      <c r="AH702" s="105"/>
      <c r="AI702" s="105"/>
    </row>
    <row r="703" spans="31:35">
      <c r="AE703" s="103"/>
      <c r="AF703" s="105"/>
      <c r="AG703" s="105"/>
      <c r="AH703" s="105"/>
      <c r="AI703" s="105"/>
    </row>
    <row r="704" spans="31:35">
      <c r="AE704" s="103"/>
      <c r="AF704" s="105"/>
      <c r="AG704" s="105"/>
      <c r="AH704" s="105"/>
      <c r="AI704" s="105"/>
    </row>
    <row r="705" spans="31:35">
      <c r="AE705" s="103"/>
      <c r="AF705" s="105"/>
      <c r="AG705" s="105"/>
      <c r="AH705" s="105"/>
      <c r="AI705" s="105"/>
    </row>
    <row r="706" spans="31:35">
      <c r="AE706" s="103"/>
      <c r="AF706" s="105"/>
      <c r="AG706" s="105"/>
      <c r="AH706" s="105"/>
      <c r="AI706" s="105"/>
    </row>
    <row r="707" spans="31:35">
      <c r="AE707" s="103"/>
      <c r="AF707" s="105"/>
      <c r="AG707" s="105"/>
      <c r="AH707" s="105"/>
      <c r="AI707" s="105"/>
    </row>
    <row r="708" spans="31:35">
      <c r="AE708" s="103"/>
      <c r="AF708" s="105"/>
      <c r="AG708" s="105"/>
      <c r="AH708" s="105"/>
      <c r="AI708" s="105"/>
    </row>
    <row r="709" spans="31:35">
      <c r="AE709" s="103"/>
      <c r="AF709" s="105"/>
      <c r="AG709" s="105"/>
      <c r="AH709" s="105"/>
      <c r="AI709" s="105"/>
    </row>
    <row r="710" spans="31:35">
      <c r="AE710" s="103"/>
      <c r="AF710" s="105"/>
      <c r="AG710" s="105"/>
      <c r="AH710" s="105"/>
      <c r="AI710" s="105"/>
    </row>
    <row r="711" spans="31:35">
      <c r="AE711" s="103"/>
      <c r="AF711" s="105"/>
      <c r="AG711" s="105"/>
      <c r="AH711" s="105"/>
      <c r="AI711" s="105"/>
    </row>
    <row r="712" spans="31:35">
      <c r="AE712" s="103"/>
      <c r="AF712" s="105"/>
      <c r="AG712" s="105"/>
      <c r="AH712" s="105"/>
      <c r="AI712" s="105"/>
    </row>
    <row r="713" spans="31:35">
      <c r="AE713" s="103"/>
      <c r="AF713" s="105"/>
      <c r="AG713" s="105"/>
      <c r="AH713" s="105"/>
      <c r="AI713" s="105"/>
    </row>
    <row r="714" spans="31:35">
      <c r="AE714" s="103"/>
      <c r="AF714" s="105"/>
      <c r="AG714" s="105"/>
      <c r="AH714" s="105"/>
      <c r="AI714" s="105"/>
    </row>
    <row r="715" spans="31:35">
      <c r="AE715" s="103"/>
      <c r="AF715" s="105"/>
      <c r="AG715" s="105"/>
      <c r="AH715" s="105"/>
      <c r="AI715" s="105"/>
    </row>
    <row r="716" spans="31:35">
      <c r="AE716" s="103"/>
      <c r="AF716" s="105"/>
      <c r="AG716" s="105"/>
      <c r="AH716" s="105"/>
      <c r="AI716" s="105"/>
    </row>
    <row r="717" spans="31:35">
      <c r="AE717" s="103"/>
      <c r="AF717" s="105"/>
      <c r="AG717" s="105"/>
      <c r="AH717" s="105"/>
      <c r="AI717" s="105"/>
    </row>
    <row r="718" spans="31:35">
      <c r="AE718" s="103"/>
      <c r="AF718" s="105"/>
      <c r="AG718" s="105"/>
      <c r="AH718" s="105"/>
      <c r="AI718" s="105"/>
    </row>
    <row r="719" spans="31:35">
      <c r="AE719" s="103"/>
      <c r="AF719" s="105"/>
      <c r="AG719" s="105"/>
      <c r="AH719" s="105"/>
      <c r="AI719" s="105"/>
    </row>
    <row r="720" spans="31:35">
      <c r="AE720" s="103"/>
      <c r="AF720" s="105"/>
      <c r="AG720" s="105"/>
      <c r="AH720" s="105"/>
      <c r="AI720" s="105"/>
    </row>
    <row r="721" spans="31:35">
      <c r="AE721" s="103"/>
      <c r="AF721" s="105"/>
      <c r="AG721" s="105"/>
      <c r="AH721" s="105"/>
      <c r="AI721" s="105"/>
    </row>
    <row r="722" spans="31:35">
      <c r="AE722" s="103"/>
      <c r="AF722" s="105"/>
      <c r="AG722" s="105"/>
      <c r="AH722" s="105"/>
      <c r="AI722" s="105"/>
    </row>
    <row r="723" spans="31:35">
      <c r="AE723" s="103"/>
      <c r="AF723" s="105"/>
      <c r="AG723" s="105"/>
      <c r="AH723" s="105"/>
      <c r="AI723" s="105"/>
    </row>
    <row r="724" spans="31:35">
      <c r="AE724" s="103"/>
      <c r="AF724" s="105"/>
      <c r="AG724" s="105"/>
      <c r="AH724" s="105"/>
      <c r="AI724" s="105"/>
    </row>
    <row r="725" spans="31:35">
      <c r="AE725" s="103"/>
      <c r="AF725" s="105"/>
      <c r="AG725" s="105"/>
      <c r="AH725" s="105"/>
      <c r="AI725" s="105"/>
    </row>
    <row r="726" spans="31:35">
      <c r="AE726" s="103"/>
      <c r="AF726" s="105"/>
      <c r="AG726" s="105"/>
      <c r="AH726" s="105"/>
      <c r="AI726" s="105"/>
    </row>
    <row r="727" spans="31:35">
      <c r="AE727" s="103"/>
      <c r="AF727" s="105"/>
      <c r="AG727" s="105"/>
      <c r="AH727" s="105"/>
      <c r="AI727" s="105"/>
    </row>
    <row r="728" spans="31:35">
      <c r="AE728" s="103"/>
      <c r="AF728" s="105"/>
      <c r="AG728" s="105"/>
      <c r="AH728" s="105"/>
      <c r="AI728" s="105"/>
    </row>
    <row r="729" spans="31:35">
      <c r="AE729" s="103"/>
      <c r="AF729" s="105"/>
      <c r="AG729" s="105"/>
      <c r="AH729" s="105"/>
      <c r="AI729" s="105"/>
    </row>
    <row r="730" spans="31:35">
      <c r="AE730" s="103"/>
      <c r="AF730" s="105"/>
      <c r="AG730" s="105"/>
      <c r="AH730" s="105"/>
      <c r="AI730" s="105"/>
    </row>
    <row r="731" spans="31:35">
      <c r="AE731" s="103"/>
      <c r="AF731" s="105"/>
      <c r="AG731" s="105"/>
      <c r="AH731" s="105"/>
      <c r="AI731" s="105"/>
    </row>
    <row r="732" spans="31:35">
      <c r="AE732" s="103"/>
      <c r="AF732" s="105"/>
      <c r="AG732" s="105"/>
      <c r="AH732" s="105"/>
      <c r="AI732" s="105"/>
    </row>
    <row r="733" spans="31:35">
      <c r="AE733" s="103"/>
      <c r="AF733" s="105"/>
      <c r="AG733" s="105"/>
      <c r="AH733" s="105"/>
      <c r="AI733" s="105"/>
    </row>
    <row r="734" spans="31:35">
      <c r="AE734" s="103"/>
      <c r="AF734" s="105"/>
      <c r="AG734" s="105"/>
      <c r="AH734" s="105"/>
      <c r="AI734" s="105"/>
    </row>
    <row r="735" spans="31:35">
      <c r="AE735" s="103"/>
      <c r="AF735" s="105"/>
      <c r="AG735" s="105"/>
      <c r="AH735" s="105"/>
      <c r="AI735" s="105"/>
    </row>
    <row r="736" spans="31:35">
      <c r="AE736" s="103"/>
      <c r="AF736" s="105"/>
      <c r="AG736" s="105"/>
      <c r="AH736" s="105"/>
      <c r="AI736" s="105"/>
    </row>
    <row r="737" spans="31:35">
      <c r="AE737" s="103"/>
      <c r="AF737" s="105"/>
      <c r="AG737" s="105"/>
      <c r="AH737" s="105"/>
      <c r="AI737" s="105"/>
    </row>
    <row r="738" spans="31:35">
      <c r="AE738" s="103"/>
      <c r="AF738" s="105"/>
      <c r="AG738" s="105"/>
      <c r="AH738" s="105"/>
      <c r="AI738" s="105"/>
    </row>
    <row r="739" spans="31:35">
      <c r="AE739" s="103"/>
      <c r="AF739" s="105"/>
      <c r="AG739" s="105"/>
      <c r="AH739" s="105"/>
      <c r="AI739" s="105"/>
    </row>
    <row r="740" spans="31:35">
      <c r="AE740" s="103"/>
      <c r="AF740" s="105"/>
      <c r="AG740" s="105"/>
      <c r="AH740" s="105"/>
      <c r="AI740" s="105"/>
    </row>
    <row r="741" spans="31:35">
      <c r="AE741" s="103"/>
      <c r="AF741" s="105"/>
      <c r="AG741" s="105"/>
      <c r="AH741" s="105"/>
      <c r="AI741" s="105"/>
    </row>
    <row r="742" spans="31:35">
      <c r="AE742" s="103"/>
      <c r="AF742" s="105"/>
      <c r="AG742" s="105"/>
      <c r="AH742" s="105"/>
      <c r="AI742" s="105"/>
    </row>
    <row r="743" spans="31:35">
      <c r="AE743" s="103"/>
      <c r="AF743" s="105"/>
      <c r="AG743" s="105"/>
      <c r="AH743" s="105"/>
      <c r="AI743" s="105"/>
    </row>
    <row r="744" spans="31:35">
      <c r="AE744" s="103"/>
      <c r="AF744" s="105"/>
      <c r="AG744" s="105"/>
      <c r="AH744" s="105"/>
      <c r="AI744" s="105"/>
    </row>
    <row r="745" spans="31:35">
      <c r="AE745" s="103"/>
      <c r="AF745" s="105"/>
      <c r="AG745" s="105"/>
      <c r="AH745" s="105"/>
      <c r="AI745" s="105"/>
    </row>
    <row r="746" spans="31:35">
      <c r="AE746" s="103"/>
      <c r="AF746" s="105"/>
      <c r="AG746" s="105"/>
      <c r="AH746" s="105"/>
      <c r="AI746" s="105"/>
    </row>
    <row r="747" spans="31:35">
      <c r="AE747" s="103"/>
      <c r="AF747" s="105"/>
      <c r="AG747" s="105"/>
      <c r="AH747" s="105"/>
      <c r="AI747" s="105"/>
    </row>
    <row r="748" spans="31:35">
      <c r="AE748" s="103"/>
      <c r="AF748" s="105"/>
      <c r="AG748" s="105"/>
      <c r="AH748" s="105"/>
      <c r="AI748" s="105"/>
    </row>
    <row r="749" spans="31:35">
      <c r="AE749" s="103"/>
      <c r="AF749" s="105"/>
      <c r="AG749" s="105"/>
      <c r="AH749" s="105"/>
      <c r="AI749" s="105"/>
    </row>
    <row r="750" spans="31:35">
      <c r="AE750" s="103"/>
      <c r="AF750" s="105"/>
      <c r="AG750" s="105"/>
      <c r="AH750" s="105"/>
      <c r="AI750" s="105"/>
    </row>
    <row r="751" spans="31:35">
      <c r="AE751" s="103"/>
      <c r="AF751" s="105"/>
      <c r="AG751" s="105"/>
      <c r="AH751" s="105"/>
      <c r="AI751" s="105"/>
    </row>
    <row r="752" spans="31:35">
      <c r="AE752" s="103"/>
      <c r="AF752" s="105"/>
      <c r="AG752" s="105"/>
      <c r="AH752" s="105"/>
      <c r="AI752" s="105"/>
    </row>
    <row r="753" spans="31:35">
      <c r="AE753" s="103"/>
      <c r="AF753" s="105"/>
      <c r="AG753" s="105"/>
      <c r="AH753" s="105"/>
      <c r="AI753" s="105"/>
    </row>
    <row r="754" spans="31:35">
      <c r="AE754" s="103"/>
      <c r="AF754" s="105"/>
      <c r="AG754" s="105"/>
      <c r="AH754" s="105"/>
      <c r="AI754" s="105"/>
    </row>
    <row r="755" spans="31:35">
      <c r="AE755" s="103"/>
      <c r="AF755" s="105"/>
      <c r="AG755" s="105"/>
      <c r="AH755" s="105"/>
      <c r="AI755" s="105"/>
    </row>
    <row r="756" spans="31:35">
      <c r="AE756" s="103"/>
      <c r="AF756" s="105"/>
      <c r="AG756" s="105"/>
      <c r="AH756" s="105"/>
      <c r="AI756" s="105"/>
    </row>
    <row r="757" spans="31:35">
      <c r="AE757" s="103"/>
      <c r="AF757" s="105"/>
      <c r="AG757" s="105"/>
      <c r="AH757" s="105"/>
      <c r="AI757" s="105"/>
    </row>
    <row r="758" spans="31:35">
      <c r="AE758" s="103"/>
      <c r="AF758" s="105"/>
      <c r="AG758" s="105"/>
      <c r="AH758" s="105"/>
      <c r="AI758" s="105"/>
    </row>
    <row r="759" spans="31:35">
      <c r="AE759" s="103"/>
      <c r="AF759" s="105"/>
      <c r="AG759" s="105"/>
      <c r="AH759" s="105"/>
      <c r="AI759" s="105"/>
    </row>
    <row r="760" spans="31:35">
      <c r="AE760" s="103"/>
      <c r="AF760" s="105"/>
      <c r="AG760" s="105"/>
      <c r="AH760" s="105"/>
      <c r="AI760" s="105"/>
    </row>
    <row r="761" spans="31:35">
      <c r="AE761" s="103"/>
      <c r="AF761" s="105"/>
      <c r="AG761" s="105"/>
      <c r="AH761" s="105"/>
      <c r="AI761" s="105"/>
    </row>
    <row r="762" spans="31:35">
      <c r="AE762" s="103"/>
      <c r="AF762" s="105"/>
      <c r="AG762" s="105"/>
      <c r="AH762" s="105"/>
      <c r="AI762" s="105"/>
    </row>
    <row r="763" spans="31:35">
      <c r="AE763" s="103"/>
      <c r="AF763" s="105"/>
      <c r="AG763" s="105"/>
      <c r="AH763" s="105"/>
      <c r="AI763" s="105"/>
    </row>
    <row r="764" spans="31:35">
      <c r="AE764" s="103"/>
      <c r="AF764" s="105"/>
      <c r="AG764" s="105"/>
      <c r="AH764" s="105"/>
      <c r="AI764" s="105"/>
    </row>
    <row r="765" spans="31:35">
      <c r="AE765" s="103"/>
      <c r="AF765" s="105"/>
      <c r="AG765" s="105"/>
      <c r="AH765" s="105"/>
      <c r="AI765" s="105"/>
    </row>
    <row r="766" spans="31:35">
      <c r="AE766" s="103"/>
      <c r="AF766" s="105"/>
      <c r="AG766" s="105"/>
      <c r="AH766" s="105"/>
      <c r="AI766" s="105"/>
    </row>
    <row r="767" spans="31:35">
      <c r="AE767" s="103"/>
      <c r="AF767" s="105"/>
      <c r="AG767" s="105"/>
      <c r="AH767" s="105"/>
      <c r="AI767" s="105"/>
    </row>
    <row r="768" spans="31:35">
      <c r="AE768" s="103"/>
      <c r="AF768" s="105"/>
      <c r="AG768" s="105"/>
      <c r="AH768" s="105"/>
      <c r="AI768" s="105"/>
    </row>
    <row r="769" spans="31:35">
      <c r="AE769" s="103"/>
      <c r="AF769" s="105"/>
      <c r="AG769" s="105"/>
      <c r="AH769" s="105"/>
      <c r="AI769" s="105"/>
    </row>
    <row r="770" spans="31:35">
      <c r="AE770" s="103"/>
      <c r="AF770" s="105"/>
      <c r="AG770" s="105"/>
      <c r="AH770" s="105"/>
      <c r="AI770" s="105"/>
    </row>
    <row r="771" spans="31:35">
      <c r="AE771" s="103"/>
      <c r="AF771" s="105"/>
      <c r="AG771" s="105"/>
      <c r="AH771" s="105"/>
      <c r="AI771" s="105"/>
    </row>
    <row r="772" spans="31:35">
      <c r="AE772" s="103"/>
      <c r="AF772" s="105"/>
      <c r="AG772" s="105"/>
      <c r="AH772" s="105"/>
      <c r="AI772" s="105"/>
    </row>
    <row r="773" spans="31:35">
      <c r="AE773" s="103"/>
      <c r="AF773" s="105"/>
      <c r="AG773" s="105"/>
      <c r="AH773" s="105"/>
      <c r="AI773" s="105"/>
    </row>
    <row r="774" spans="31:35">
      <c r="AE774" s="103"/>
      <c r="AF774" s="105"/>
      <c r="AG774" s="105"/>
      <c r="AH774" s="105"/>
      <c r="AI774" s="105"/>
    </row>
    <row r="775" spans="31:35">
      <c r="AE775" s="103"/>
      <c r="AF775" s="105"/>
      <c r="AG775" s="105"/>
      <c r="AH775" s="105"/>
      <c r="AI775" s="105"/>
    </row>
    <row r="776" spans="31:35">
      <c r="AE776" s="103"/>
      <c r="AF776" s="105"/>
      <c r="AG776" s="105"/>
      <c r="AH776" s="105"/>
      <c r="AI776" s="105"/>
    </row>
    <row r="777" spans="31:35">
      <c r="AE777" s="103"/>
      <c r="AF777" s="105"/>
      <c r="AG777" s="105"/>
      <c r="AH777" s="105"/>
      <c r="AI777" s="105"/>
    </row>
    <row r="778" spans="31:35">
      <c r="AE778" s="103"/>
      <c r="AF778" s="105"/>
      <c r="AG778" s="105"/>
      <c r="AH778" s="105"/>
      <c r="AI778" s="105"/>
    </row>
    <row r="779" spans="31:35">
      <c r="AE779" s="103"/>
      <c r="AF779" s="105"/>
      <c r="AG779" s="105"/>
      <c r="AH779" s="105"/>
      <c r="AI779" s="105"/>
    </row>
    <row r="780" spans="31:35">
      <c r="AE780" s="103"/>
      <c r="AF780" s="105"/>
      <c r="AG780" s="105"/>
      <c r="AH780" s="105"/>
      <c r="AI780" s="105"/>
    </row>
    <row r="781" spans="31:35">
      <c r="AE781" s="103"/>
      <c r="AF781" s="105"/>
      <c r="AG781" s="105"/>
      <c r="AH781" s="105"/>
      <c r="AI781" s="105"/>
    </row>
    <row r="782" spans="31:35">
      <c r="AE782" s="103"/>
      <c r="AF782" s="105"/>
      <c r="AG782" s="105"/>
      <c r="AH782" s="105"/>
      <c r="AI782" s="105"/>
    </row>
    <row r="783" spans="31:35">
      <c r="AE783" s="103"/>
      <c r="AF783" s="105"/>
      <c r="AG783" s="105"/>
      <c r="AH783" s="105"/>
      <c r="AI783" s="105"/>
    </row>
    <row r="784" spans="31:35">
      <c r="AE784" s="103"/>
      <c r="AF784" s="105"/>
      <c r="AG784" s="105"/>
      <c r="AH784" s="105"/>
      <c r="AI784" s="105"/>
    </row>
    <row r="785" spans="31:35">
      <c r="AE785" s="103"/>
      <c r="AF785" s="105"/>
      <c r="AG785" s="105"/>
      <c r="AH785" s="105"/>
      <c r="AI785" s="105"/>
    </row>
    <row r="786" spans="31:35">
      <c r="AE786" s="103"/>
      <c r="AF786" s="105"/>
      <c r="AG786" s="105"/>
      <c r="AH786" s="105"/>
      <c r="AI786" s="105"/>
    </row>
    <row r="787" spans="31:35">
      <c r="AE787" s="103"/>
      <c r="AF787" s="105"/>
      <c r="AG787" s="105"/>
      <c r="AH787" s="105"/>
      <c r="AI787" s="105"/>
    </row>
    <row r="788" spans="31:35">
      <c r="AE788" s="103"/>
      <c r="AF788" s="105"/>
      <c r="AG788" s="105"/>
      <c r="AH788" s="105"/>
      <c r="AI788" s="105"/>
    </row>
    <row r="789" spans="31:35">
      <c r="AE789" s="103"/>
      <c r="AF789" s="105"/>
      <c r="AG789" s="105"/>
      <c r="AH789" s="105"/>
      <c r="AI789" s="105"/>
    </row>
    <row r="790" spans="31:35">
      <c r="AE790" s="103"/>
      <c r="AF790" s="105"/>
      <c r="AG790" s="105"/>
      <c r="AH790" s="105"/>
      <c r="AI790" s="105"/>
    </row>
    <row r="791" spans="31:35">
      <c r="AE791" s="103"/>
      <c r="AF791" s="105"/>
      <c r="AG791" s="105"/>
      <c r="AH791" s="105"/>
      <c r="AI791" s="105"/>
    </row>
    <row r="792" spans="31:35">
      <c r="AE792" s="103"/>
      <c r="AF792" s="105"/>
      <c r="AG792" s="105"/>
      <c r="AH792" s="105"/>
      <c r="AI792" s="105"/>
    </row>
    <row r="793" spans="31:35">
      <c r="AE793" s="103"/>
      <c r="AF793" s="105"/>
      <c r="AG793" s="105"/>
      <c r="AH793" s="105"/>
      <c r="AI793" s="105"/>
    </row>
    <row r="794" spans="31:35">
      <c r="AE794" s="103"/>
      <c r="AF794" s="105"/>
      <c r="AG794" s="105"/>
      <c r="AH794" s="105"/>
      <c r="AI794" s="105"/>
    </row>
    <row r="795" spans="31:35">
      <c r="AE795" s="103"/>
      <c r="AF795" s="105"/>
      <c r="AG795" s="105"/>
      <c r="AH795" s="105"/>
      <c r="AI795" s="105"/>
    </row>
    <row r="796" spans="31:35">
      <c r="AE796" s="103"/>
      <c r="AF796" s="105"/>
      <c r="AG796" s="105"/>
      <c r="AH796" s="105"/>
      <c r="AI796" s="105"/>
    </row>
    <row r="797" spans="31:35">
      <c r="AE797" s="103"/>
      <c r="AF797" s="105"/>
      <c r="AG797" s="105"/>
      <c r="AH797" s="105"/>
      <c r="AI797" s="105"/>
    </row>
    <row r="798" spans="31:35">
      <c r="AE798" s="103"/>
      <c r="AF798" s="105"/>
      <c r="AG798" s="105"/>
      <c r="AH798" s="105"/>
      <c r="AI798" s="105"/>
    </row>
    <row r="799" spans="31:35">
      <c r="AE799" s="103"/>
      <c r="AF799" s="105"/>
      <c r="AG799" s="105"/>
      <c r="AH799" s="105"/>
      <c r="AI799" s="105"/>
    </row>
    <row r="800" spans="31:35">
      <c r="AE800" s="103"/>
      <c r="AF800" s="105"/>
      <c r="AG800" s="105"/>
      <c r="AH800" s="105"/>
      <c r="AI800" s="105"/>
    </row>
    <row r="801" spans="31:35">
      <c r="AE801" s="103"/>
      <c r="AF801" s="105"/>
      <c r="AG801" s="105"/>
      <c r="AH801" s="105"/>
      <c r="AI801" s="105"/>
    </row>
    <row r="802" spans="31:35">
      <c r="AE802" s="103"/>
      <c r="AF802" s="105"/>
      <c r="AG802" s="105"/>
      <c r="AH802" s="105"/>
      <c r="AI802" s="105"/>
    </row>
    <row r="803" spans="31:35">
      <c r="AE803" s="103"/>
      <c r="AF803" s="105"/>
      <c r="AG803" s="105"/>
      <c r="AH803" s="105"/>
      <c r="AI803" s="105"/>
    </row>
    <row r="804" spans="31:35">
      <c r="AE804" s="103"/>
      <c r="AF804" s="105"/>
      <c r="AG804" s="105"/>
      <c r="AH804" s="105"/>
      <c r="AI804" s="105"/>
    </row>
    <row r="805" spans="31:35">
      <c r="AE805" s="103"/>
      <c r="AF805" s="105"/>
      <c r="AG805" s="105"/>
      <c r="AH805" s="105"/>
      <c r="AI805" s="105"/>
    </row>
    <row r="806" spans="31:35">
      <c r="AE806" s="103"/>
      <c r="AF806" s="105"/>
      <c r="AG806" s="105"/>
      <c r="AH806" s="105"/>
      <c r="AI806" s="105"/>
    </row>
    <row r="807" spans="31:35">
      <c r="AE807" s="103"/>
      <c r="AF807" s="105"/>
      <c r="AG807" s="105"/>
      <c r="AH807" s="105"/>
      <c r="AI807" s="105"/>
    </row>
    <row r="808" spans="31:35">
      <c r="AE808" s="103"/>
      <c r="AF808" s="105"/>
      <c r="AG808" s="105"/>
      <c r="AH808" s="105"/>
      <c r="AI808" s="105"/>
    </row>
    <row r="809" spans="31:35">
      <c r="AE809" s="103"/>
      <c r="AF809" s="105"/>
      <c r="AG809" s="105"/>
      <c r="AH809" s="105"/>
      <c r="AI809" s="105"/>
    </row>
    <row r="810" spans="31:35">
      <c r="AE810" s="103"/>
      <c r="AF810" s="105"/>
      <c r="AG810" s="105"/>
      <c r="AH810" s="105"/>
      <c r="AI810" s="105"/>
    </row>
    <row r="811" spans="31:35">
      <c r="AE811" s="103"/>
      <c r="AF811" s="105"/>
      <c r="AG811" s="105"/>
      <c r="AH811" s="105"/>
      <c r="AI811" s="105"/>
    </row>
    <row r="812" spans="31:35">
      <c r="AE812" s="103"/>
      <c r="AF812" s="105"/>
      <c r="AG812" s="105"/>
      <c r="AH812" s="105"/>
      <c r="AI812" s="105"/>
    </row>
    <row r="813" spans="31:35">
      <c r="AE813" s="103"/>
      <c r="AF813" s="105"/>
      <c r="AG813" s="105"/>
      <c r="AH813" s="105"/>
      <c r="AI813" s="105"/>
    </row>
    <row r="814" spans="31:35">
      <c r="AE814" s="103"/>
      <c r="AF814" s="105"/>
      <c r="AG814" s="105"/>
      <c r="AH814" s="105"/>
      <c r="AI814" s="105"/>
    </row>
    <row r="815" spans="31:35">
      <c r="AE815" s="103"/>
      <c r="AF815" s="105"/>
      <c r="AG815" s="105"/>
      <c r="AH815" s="105"/>
      <c r="AI815" s="105"/>
    </row>
    <row r="816" spans="31:35">
      <c r="AE816" s="103"/>
      <c r="AF816" s="105"/>
      <c r="AG816" s="105"/>
      <c r="AH816" s="105"/>
      <c r="AI816" s="105"/>
    </row>
    <row r="817" spans="31:35">
      <c r="AE817" s="103"/>
      <c r="AF817" s="105"/>
      <c r="AG817" s="105"/>
      <c r="AH817" s="105"/>
      <c r="AI817" s="105"/>
    </row>
    <row r="818" spans="31:35">
      <c r="AE818" s="103"/>
      <c r="AF818" s="105"/>
      <c r="AG818" s="105"/>
      <c r="AH818" s="105"/>
      <c r="AI818" s="105"/>
    </row>
    <row r="819" spans="31:35">
      <c r="AE819" s="103"/>
      <c r="AF819" s="105"/>
      <c r="AG819" s="105"/>
      <c r="AH819" s="105"/>
      <c r="AI819" s="105"/>
    </row>
    <row r="820" spans="31:35">
      <c r="AE820" s="103"/>
      <c r="AF820" s="105"/>
      <c r="AG820" s="105"/>
      <c r="AH820" s="105"/>
      <c r="AI820" s="105"/>
    </row>
    <row r="821" spans="31:35">
      <c r="AE821" s="103"/>
      <c r="AF821" s="105"/>
      <c r="AG821" s="105"/>
      <c r="AH821" s="105"/>
      <c r="AI821" s="105"/>
    </row>
    <row r="822" spans="31:35">
      <c r="AE822" s="103"/>
      <c r="AF822" s="105"/>
      <c r="AG822" s="105"/>
      <c r="AH822" s="105"/>
      <c r="AI822" s="105"/>
    </row>
    <row r="823" spans="31:35">
      <c r="AE823" s="103"/>
      <c r="AF823" s="105"/>
      <c r="AG823" s="105"/>
      <c r="AH823" s="105"/>
      <c r="AI823" s="105"/>
    </row>
    <row r="824" spans="31:35">
      <c r="AE824" s="103"/>
      <c r="AF824" s="105"/>
      <c r="AG824" s="105"/>
      <c r="AH824" s="105"/>
      <c r="AI824" s="105"/>
    </row>
    <row r="825" spans="31:35">
      <c r="AE825" s="103"/>
      <c r="AF825" s="105"/>
      <c r="AG825" s="105"/>
      <c r="AH825" s="105"/>
      <c r="AI825" s="105"/>
    </row>
    <row r="826" spans="31:35">
      <c r="AE826" s="103"/>
      <c r="AF826" s="105"/>
      <c r="AG826" s="105"/>
      <c r="AH826" s="105"/>
      <c r="AI826" s="105"/>
    </row>
    <row r="827" spans="31:35">
      <c r="AE827" s="103"/>
      <c r="AF827" s="105"/>
      <c r="AG827" s="105"/>
      <c r="AH827" s="105"/>
      <c r="AI827" s="105"/>
    </row>
    <row r="828" spans="31:35">
      <c r="AE828" s="103"/>
      <c r="AF828" s="105"/>
      <c r="AG828" s="105"/>
      <c r="AH828" s="105"/>
      <c r="AI828" s="105"/>
    </row>
    <row r="829" spans="31:35">
      <c r="AE829" s="103"/>
      <c r="AF829" s="105"/>
      <c r="AG829" s="105"/>
      <c r="AH829" s="105"/>
      <c r="AI829" s="105"/>
    </row>
    <row r="830" spans="31:35">
      <c r="AE830" s="103"/>
      <c r="AF830" s="105"/>
      <c r="AG830" s="105"/>
      <c r="AH830" s="105"/>
      <c r="AI830" s="105"/>
    </row>
    <row r="831" spans="31:35">
      <c r="AE831" s="103"/>
      <c r="AF831" s="105"/>
      <c r="AG831" s="105"/>
      <c r="AH831" s="105"/>
      <c r="AI831" s="105"/>
    </row>
    <row r="832" spans="31:35">
      <c r="AE832" s="103"/>
      <c r="AF832" s="106"/>
      <c r="AG832" s="106"/>
      <c r="AH832" s="106"/>
      <c r="AI832" s="106"/>
    </row>
    <row r="833" spans="31:35">
      <c r="AE833" s="103"/>
      <c r="AF833" s="106"/>
      <c r="AG833" s="106"/>
      <c r="AH833" s="106"/>
      <c r="AI833" s="106"/>
    </row>
    <row r="834" spans="31:35">
      <c r="AE834" s="103"/>
      <c r="AF834" s="106"/>
      <c r="AG834" s="106"/>
      <c r="AH834" s="106"/>
      <c r="AI834" s="106"/>
    </row>
    <row r="835" spans="31:35">
      <c r="AE835" s="103"/>
      <c r="AF835" s="106"/>
      <c r="AG835" s="106"/>
      <c r="AH835" s="106"/>
      <c r="AI835" s="106"/>
    </row>
    <row r="836" spans="31:35">
      <c r="AE836" s="103"/>
      <c r="AF836" s="106"/>
      <c r="AG836" s="106"/>
      <c r="AH836" s="106"/>
      <c r="AI836" s="106"/>
    </row>
    <row r="837" spans="31:35">
      <c r="AE837" s="103"/>
      <c r="AF837" s="106"/>
      <c r="AG837" s="106"/>
      <c r="AH837" s="106"/>
      <c r="AI837" s="106"/>
    </row>
    <row r="838" spans="31:35">
      <c r="AE838" s="103"/>
      <c r="AF838" s="106"/>
      <c r="AG838" s="106"/>
      <c r="AH838" s="106"/>
      <c r="AI838" s="106"/>
    </row>
    <row r="839" spans="31:35">
      <c r="AE839" s="103"/>
      <c r="AF839" s="106"/>
      <c r="AG839" s="106"/>
      <c r="AH839" s="106"/>
      <c r="AI839" s="106"/>
    </row>
    <row r="840" spans="31:35">
      <c r="AE840" s="103"/>
      <c r="AF840" s="106"/>
      <c r="AG840" s="106"/>
      <c r="AH840" s="106"/>
      <c r="AI840" s="106"/>
    </row>
    <row r="841" spans="31:35">
      <c r="AE841" s="103"/>
      <c r="AF841" s="106"/>
      <c r="AG841" s="106"/>
      <c r="AH841" s="106"/>
      <c r="AI841" s="106"/>
    </row>
    <row r="842" spans="31:35">
      <c r="AE842" s="103"/>
      <c r="AF842" s="106"/>
      <c r="AG842" s="106"/>
      <c r="AH842" s="106"/>
      <c r="AI842" s="106"/>
    </row>
    <row r="843" spans="31:35">
      <c r="AE843" s="103"/>
      <c r="AF843" s="106"/>
      <c r="AG843" s="106"/>
      <c r="AH843" s="106"/>
      <c r="AI843" s="106"/>
    </row>
    <row r="844" spans="31:35">
      <c r="AE844" s="103"/>
      <c r="AF844" s="106"/>
      <c r="AG844" s="106"/>
      <c r="AH844" s="106"/>
      <c r="AI844" s="106"/>
    </row>
    <row r="845" spans="31:35">
      <c r="AE845" s="103"/>
      <c r="AF845" s="106"/>
      <c r="AG845" s="106"/>
      <c r="AH845" s="106"/>
      <c r="AI845" s="106"/>
    </row>
    <row r="846" spans="31:35">
      <c r="AE846" s="103"/>
      <c r="AF846" s="106"/>
      <c r="AG846" s="106"/>
      <c r="AH846" s="106"/>
      <c r="AI846" s="106"/>
    </row>
    <row r="847" spans="31:35">
      <c r="AE847" s="103"/>
      <c r="AF847" s="106"/>
      <c r="AG847" s="106"/>
      <c r="AH847" s="106"/>
      <c r="AI847" s="106"/>
    </row>
    <row r="848" spans="31:35">
      <c r="AE848" s="103"/>
      <c r="AF848" s="106"/>
      <c r="AG848" s="106"/>
      <c r="AH848" s="106"/>
      <c r="AI848" s="106"/>
    </row>
    <row r="849" spans="31:35">
      <c r="AE849" s="103"/>
      <c r="AF849" s="106"/>
      <c r="AG849" s="106"/>
      <c r="AH849" s="106"/>
      <c r="AI849" s="106"/>
    </row>
    <row r="850" spans="31:35">
      <c r="AE850" s="103"/>
      <c r="AF850" s="106"/>
      <c r="AG850" s="106"/>
      <c r="AH850" s="106"/>
      <c r="AI850" s="106"/>
    </row>
    <row r="851" spans="31:35">
      <c r="AE851" s="103"/>
      <c r="AF851" s="106"/>
      <c r="AG851" s="106"/>
      <c r="AH851" s="106"/>
      <c r="AI851" s="106"/>
    </row>
    <row r="852" spans="31:35">
      <c r="AE852" s="103"/>
      <c r="AF852" s="106"/>
      <c r="AG852" s="106"/>
      <c r="AH852" s="106"/>
      <c r="AI852" s="106"/>
    </row>
    <row r="853" spans="31:35">
      <c r="AE853" s="103"/>
      <c r="AF853" s="106"/>
      <c r="AG853" s="106"/>
      <c r="AH853" s="106"/>
      <c r="AI853" s="106"/>
    </row>
    <row r="854" spans="31:35">
      <c r="AE854" s="103"/>
      <c r="AF854" s="106"/>
      <c r="AG854" s="106"/>
      <c r="AH854" s="106"/>
      <c r="AI854" s="106"/>
    </row>
    <row r="855" spans="31:35">
      <c r="AE855" s="103"/>
      <c r="AF855" s="106"/>
      <c r="AG855" s="106"/>
      <c r="AH855" s="106"/>
      <c r="AI855" s="106"/>
    </row>
    <row r="856" spans="31:35">
      <c r="AE856" s="103"/>
      <c r="AF856" s="106"/>
      <c r="AG856" s="106"/>
      <c r="AH856" s="106"/>
      <c r="AI856" s="106"/>
    </row>
    <row r="857" spans="31:35">
      <c r="AE857" s="103"/>
      <c r="AF857" s="106"/>
      <c r="AG857" s="106"/>
      <c r="AH857" s="106"/>
      <c r="AI857" s="106"/>
    </row>
    <row r="858" spans="31:35">
      <c r="AE858" s="103"/>
      <c r="AF858" s="106"/>
      <c r="AG858" s="106"/>
      <c r="AH858" s="106"/>
      <c r="AI858" s="106"/>
    </row>
    <row r="859" spans="31:35">
      <c r="AE859" s="103"/>
      <c r="AF859" s="106"/>
      <c r="AG859" s="106"/>
      <c r="AH859" s="106"/>
      <c r="AI859" s="106"/>
    </row>
    <row r="860" spans="31:35">
      <c r="AE860" s="103"/>
      <c r="AF860" s="106"/>
      <c r="AG860" s="106"/>
      <c r="AH860" s="106"/>
      <c r="AI860" s="106"/>
    </row>
    <row r="861" spans="31:35">
      <c r="AE861" s="103"/>
      <c r="AF861" s="106"/>
      <c r="AG861" s="106"/>
      <c r="AH861" s="106"/>
      <c r="AI861" s="106"/>
    </row>
    <row r="862" spans="31:35">
      <c r="AE862" s="103"/>
      <c r="AF862" s="106"/>
      <c r="AG862" s="106"/>
      <c r="AH862" s="106"/>
      <c r="AI862" s="106"/>
    </row>
    <row r="863" spans="31:35">
      <c r="AE863" s="103"/>
      <c r="AF863" s="106"/>
      <c r="AG863" s="106"/>
      <c r="AH863" s="106"/>
      <c r="AI863" s="106"/>
    </row>
    <row r="864" spans="31:35">
      <c r="AE864" s="103"/>
      <c r="AF864" s="106"/>
      <c r="AG864" s="106"/>
      <c r="AH864" s="106"/>
      <c r="AI864" s="106"/>
    </row>
    <row r="865" spans="31:35">
      <c r="AE865" s="103"/>
      <c r="AF865" s="106"/>
      <c r="AG865" s="106"/>
      <c r="AH865" s="106"/>
      <c r="AI865" s="106"/>
    </row>
    <row r="866" spans="31:35">
      <c r="AE866" s="103"/>
      <c r="AF866" s="106"/>
      <c r="AG866" s="106"/>
      <c r="AH866" s="106"/>
      <c r="AI866" s="106"/>
    </row>
    <row r="867" spans="31:35">
      <c r="AE867" s="103"/>
      <c r="AF867" s="106"/>
      <c r="AG867" s="106"/>
      <c r="AH867" s="106"/>
      <c r="AI867" s="106"/>
    </row>
    <row r="868" spans="31:35">
      <c r="AE868" s="103"/>
      <c r="AF868" s="106"/>
      <c r="AG868" s="106"/>
      <c r="AH868" s="106"/>
      <c r="AI868" s="106"/>
    </row>
    <row r="869" spans="31:35">
      <c r="AE869" s="103"/>
      <c r="AF869" s="106"/>
      <c r="AG869" s="106"/>
      <c r="AH869" s="106"/>
      <c r="AI869" s="106"/>
    </row>
    <row r="870" spans="31:35">
      <c r="AE870" s="103"/>
      <c r="AF870" s="106"/>
      <c r="AG870" s="106"/>
      <c r="AH870" s="106"/>
      <c r="AI870" s="106"/>
    </row>
    <row r="871" spans="31:35">
      <c r="AE871" s="103"/>
      <c r="AF871" s="106"/>
      <c r="AG871" s="106"/>
      <c r="AH871" s="106"/>
      <c r="AI871" s="106"/>
    </row>
    <row r="872" spans="31:35">
      <c r="AE872" s="103"/>
      <c r="AF872" s="106"/>
      <c r="AG872" s="106"/>
      <c r="AH872" s="106"/>
      <c r="AI872" s="106"/>
    </row>
    <row r="873" spans="31:35">
      <c r="AE873" s="103"/>
      <c r="AF873" s="106"/>
      <c r="AG873" s="106"/>
      <c r="AH873" s="106"/>
      <c r="AI873" s="106"/>
    </row>
    <row r="874" spans="31:35">
      <c r="AE874" s="103"/>
      <c r="AF874" s="106"/>
      <c r="AG874" s="106"/>
      <c r="AH874" s="106"/>
      <c r="AI874" s="106"/>
    </row>
    <row r="875" spans="31:35">
      <c r="AE875" s="103"/>
      <c r="AF875" s="106"/>
      <c r="AG875" s="106"/>
      <c r="AH875" s="106"/>
      <c r="AI875" s="106"/>
    </row>
    <row r="876" spans="31:35">
      <c r="AE876" s="103"/>
      <c r="AF876" s="106"/>
      <c r="AG876" s="106"/>
      <c r="AH876" s="106"/>
      <c r="AI876" s="106"/>
    </row>
    <row r="877" spans="31:35">
      <c r="AF877" s="76"/>
      <c r="AG877" s="76"/>
      <c r="AH877" s="76"/>
      <c r="AI877" s="76"/>
    </row>
    <row r="878" spans="31:35">
      <c r="AF878" s="76"/>
      <c r="AG878" s="76"/>
      <c r="AH878" s="76"/>
      <c r="AI878" s="76"/>
    </row>
    <row r="879" spans="31:35">
      <c r="AF879" s="76"/>
      <c r="AG879" s="76"/>
      <c r="AH879" s="76"/>
      <c r="AI879" s="76"/>
    </row>
    <row r="880" spans="31:35">
      <c r="AF880" s="76"/>
      <c r="AG880" s="76"/>
      <c r="AH880" s="76"/>
      <c r="AI880" s="76"/>
    </row>
    <row r="881" spans="32:35">
      <c r="AF881" s="76"/>
      <c r="AG881" s="76"/>
      <c r="AH881" s="76"/>
      <c r="AI881" s="76"/>
    </row>
    <row r="882" spans="32:35">
      <c r="AF882" s="76"/>
      <c r="AG882" s="76"/>
      <c r="AH882" s="76"/>
      <c r="AI882" s="76"/>
    </row>
    <row r="883" spans="32:35">
      <c r="AF883" s="76"/>
      <c r="AG883" s="76"/>
      <c r="AH883" s="76"/>
      <c r="AI883" s="76"/>
    </row>
    <row r="884" spans="32:35">
      <c r="AF884" s="76"/>
      <c r="AG884" s="76"/>
      <c r="AH884" s="76"/>
      <c r="AI884" s="76"/>
    </row>
    <row r="885" spans="32:35">
      <c r="AF885" s="76"/>
      <c r="AG885" s="76"/>
      <c r="AH885" s="76"/>
      <c r="AI885" s="76"/>
    </row>
    <row r="886" spans="32:35">
      <c r="AF886" s="76"/>
      <c r="AG886" s="76"/>
      <c r="AH886" s="76"/>
      <c r="AI886" s="76"/>
    </row>
    <row r="887" spans="32:35">
      <c r="AF887" s="76"/>
      <c r="AG887" s="76"/>
      <c r="AH887" s="76"/>
      <c r="AI887" s="76"/>
    </row>
    <row r="888" spans="32:35">
      <c r="AF888" s="76"/>
      <c r="AG888" s="76"/>
      <c r="AH888" s="76"/>
      <c r="AI888" s="76"/>
    </row>
    <row r="889" spans="32:35">
      <c r="AF889" s="76"/>
      <c r="AG889" s="76"/>
      <c r="AH889" s="76"/>
      <c r="AI889" s="76"/>
    </row>
    <row r="890" spans="32:35">
      <c r="AF890" s="76"/>
      <c r="AG890" s="76"/>
      <c r="AH890" s="76"/>
      <c r="AI890" s="76"/>
    </row>
    <row r="891" spans="32:35">
      <c r="AF891" s="76"/>
      <c r="AG891" s="76"/>
      <c r="AH891" s="76"/>
      <c r="AI891" s="76"/>
    </row>
    <row r="892" spans="32:35">
      <c r="AF892" s="76"/>
      <c r="AG892" s="76"/>
      <c r="AH892" s="76"/>
      <c r="AI892" s="76"/>
    </row>
    <row r="893" spans="32:35">
      <c r="AF893" s="76"/>
      <c r="AG893" s="76"/>
      <c r="AH893" s="76"/>
      <c r="AI893" s="76"/>
    </row>
    <row r="894" spans="32:35">
      <c r="AF894" s="76"/>
      <c r="AG894" s="76"/>
      <c r="AH894" s="76"/>
      <c r="AI894" s="76"/>
    </row>
    <row r="895" spans="32:35">
      <c r="AF895" s="76"/>
      <c r="AG895" s="76"/>
      <c r="AH895" s="76"/>
      <c r="AI895" s="76"/>
    </row>
    <row r="896" spans="32:35">
      <c r="AF896" s="76"/>
      <c r="AG896" s="76"/>
      <c r="AH896" s="76"/>
      <c r="AI896" s="76"/>
    </row>
    <row r="897" spans="32:35">
      <c r="AF897" s="76"/>
      <c r="AG897" s="76"/>
      <c r="AH897" s="76"/>
      <c r="AI897" s="76"/>
    </row>
    <row r="898" spans="32:35">
      <c r="AF898" s="76"/>
      <c r="AG898" s="76"/>
      <c r="AH898" s="76"/>
      <c r="AI898" s="76"/>
    </row>
    <row r="899" spans="32:35">
      <c r="AF899" s="76"/>
      <c r="AG899" s="76"/>
      <c r="AH899" s="76"/>
      <c r="AI899" s="76"/>
    </row>
    <row r="900" spans="32:35">
      <c r="AF900" s="76"/>
      <c r="AG900" s="76"/>
      <c r="AH900" s="76"/>
      <c r="AI900" s="76"/>
    </row>
    <row r="901" spans="32:35">
      <c r="AF901" s="76"/>
      <c r="AG901" s="76"/>
      <c r="AH901" s="76"/>
      <c r="AI901" s="76"/>
    </row>
    <row r="902" spans="32:35">
      <c r="AF902" s="76"/>
      <c r="AG902" s="76"/>
      <c r="AH902" s="76"/>
      <c r="AI902" s="76"/>
    </row>
    <row r="903" spans="32:35">
      <c r="AF903" s="76"/>
      <c r="AG903" s="76"/>
      <c r="AH903" s="76"/>
      <c r="AI903" s="76"/>
    </row>
    <row r="904" spans="32:35">
      <c r="AF904" s="76"/>
      <c r="AG904" s="76"/>
      <c r="AH904" s="76"/>
      <c r="AI904" s="76"/>
    </row>
    <row r="905" spans="32:35">
      <c r="AF905" s="76"/>
      <c r="AG905" s="76"/>
      <c r="AH905" s="76"/>
      <c r="AI905" s="76"/>
    </row>
    <row r="906" spans="32:35">
      <c r="AF906" s="76"/>
      <c r="AG906" s="76"/>
      <c r="AH906" s="76"/>
      <c r="AI906" s="76"/>
    </row>
    <row r="907" spans="32:35">
      <c r="AF907" s="76"/>
      <c r="AG907" s="76"/>
      <c r="AH907" s="76"/>
      <c r="AI907" s="76"/>
    </row>
    <row r="908" spans="32:35">
      <c r="AF908" s="76"/>
      <c r="AG908" s="76"/>
      <c r="AH908" s="76"/>
      <c r="AI908" s="76"/>
    </row>
    <row r="909" spans="32:35">
      <c r="AF909" s="76"/>
      <c r="AG909" s="76"/>
      <c r="AH909" s="76"/>
      <c r="AI909" s="76"/>
    </row>
    <row r="910" spans="32:35">
      <c r="AF910" s="76"/>
      <c r="AG910" s="76"/>
      <c r="AH910" s="76"/>
      <c r="AI910" s="76"/>
    </row>
    <row r="911" spans="32:35">
      <c r="AF911" s="76"/>
      <c r="AG911" s="76"/>
      <c r="AH911" s="76"/>
      <c r="AI911" s="76"/>
    </row>
    <row r="912" spans="32:35">
      <c r="AF912" s="76"/>
      <c r="AG912" s="76"/>
      <c r="AH912" s="76"/>
      <c r="AI912" s="76"/>
    </row>
    <row r="913" spans="32:35">
      <c r="AF913" s="76"/>
      <c r="AG913" s="76"/>
      <c r="AH913" s="76"/>
      <c r="AI913" s="76"/>
    </row>
    <row r="914" spans="32:35">
      <c r="AF914" s="76"/>
      <c r="AG914" s="76"/>
      <c r="AH914" s="76"/>
      <c r="AI914" s="76"/>
    </row>
    <row r="915" spans="32:35">
      <c r="AF915" s="76"/>
      <c r="AG915" s="76"/>
      <c r="AH915" s="76"/>
      <c r="AI915" s="76"/>
    </row>
    <row r="916" spans="32:35">
      <c r="AF916" s="76"/>
      <c r="AG916" s="76"/>
      <c r="AH916" s="76"/>
      <c r="AI916" s="76"/>
    </row>
    <row r="917" spans="32:35">
      <c r="AF917" s="76"/>
      <c r="AG917" s="76"/>
      <c r="AH917" s="76"/>
      <c r="AI917" s="76"/>
    </row>
    <row r="918" spans="32:35">
      <c r="AF918" s="76"/>
      <c r="AG918" s="76"/>
      <c r="AH918" s="76"/>
      <c r="AI918" s="76"/>
    </row>
    <row r="919" spans="32:35">
      <c r="AF919" s="76"/>
      <c r="AG919" s="76"/>
      <c r="AH919" s="76"/>
      <c r="AI919" s="76"/>
    </row>
    <row r="920" spans="32:35">
      <c r="AF920" s="76"/>
      <c r="AG920" s="76"/>
      <c r="AH920" s="76"/>
      <c r="AI920" s="76"/>
    </row>
    <row r="921" spans="32:35">
      <c r="AF921" s="76"/>
      <c r="AG921" s="76"/>
      <c r="AH921" s="76"/>
      <c r="AI921" s="76"/>
    </row>
    <row r="922" spans="32:35">
      <c r="AF922" s="76"/>
      <c r="AG922" s="76"/>
      <c r="AH922" s="76"/>
      <c r="AI922" s="76"/>
    </row>
    <row r="923" spans="32:35">
      <c r="AF923" s="76"/>
      <c r="AG923" s="76"/>
      <c r="AH923" s="76"/>
      <c r="AI923" s="76"/>
    </row>
    <row r="924" spans="32:35">
      <c r="AF924" s="76"/>
      <c r="AG924" s="76"/>
      <c r="AH924" s="76"/>
      <c r="AI924" s="76"/>
    </row>
    <row r="925" spans="32:35">
      <c r="AF925" s="76"/>
      <c r="AG925" s="76"/>
      <c r="AH925" s="76"/>
      <c r="AI925" s="76"/>
    </row>
    <row r="926" spans="32:35">
      <c r="AF926" s="76"/>
      <c r="AG926" s="76"/>
      <c r="AH926" s="76"/>
      <c r="AI926" s="76"/>
    </row>
    <row r="927" spans="32:35">
      <c r="AF927" s="76"/>
      <c r="AG927" s="76"/>
      <c r="AH927" s="76"/>
      <c r="AI927" s="76"/>
    </row>
    <row r="928" spans="32:35">
      <c r="AF928" s="76"/>
      <c r="AG928" s="76"/>
      <c r="AH928" s="76"/>
      <c r="AI928" s="76"/>
    </row>
    <row r="929" spans="32:35">
      <c r="AF929" s="76"/>
      <c r="AG929" s="76"/>
      <c r="AH929" s="76"/>
      <c r="AI929" s="76"/>
    </row>
    <row r="930" spans="32:35">
      <c r="AF930" s="76"/>
      <c r="AG930" s="76"/>
      <c r="AH930" s="76"/>
      <c r="AI930" s="76"/>
    </row>
    <row r="931" spans="32:35">
      <c r="AF931" s="76"/>
      <c r="AG931" s="76"/>
      <c r="AH931" s="76"/>
      <c r="AI931" s="76"/>
    </row>
    <row r="932" spans="32:35">
      <c r="AF932" s="76"/>
      <c r="AG932" s="76"/>
      <c r="AH932" s="76"/>
      <c r="AI932" s="76"/>
    </row>
    <row r="933" spans="32:35">
      <c r="AF933" s="76"/>
      <c r="AG933" s="76"/>
      <c r="AH933" s="76"/>
      <c r="AI933" s="76"/>
    </row>
    <row r="934" spans="32:35">
      <c r="AF934" s="76"/>
      <c r="AG934" s="76"/>
      <c r="AH934" s="76"/>
      <c r="AI934" s="76"/>
    </row>
    <row r="935" spans="32:35">
      <c r="AF935" s="76"/>
      <c r="AG935" s="76"/>
      <c r="AH935" s="76"/>
      <c r="AI935" s="76"/>
    </row>
    <row r="936" spans="32:35">
      <c r="AF936" s="76"/>
      <c r="AG936" s="76"/>
      <c r="AH936" s="76"/>
      <c r="AI936" s="76"/>
    </row>
    <row r="937" spans="32:35">
      <c r="AF937" s="76"/>
      <c r="AG937" s="76"/>
      <c r="AH937" s="76"/>
      <c r="AI937" s="76"/>
    </row>
    <row r="938" spans="32:35">
      <c r="AF938" s="76"/>
      <c r="AG938" s="76"/>
      <c r="AH938" s="76"/>
      <c r="AI938" s="76"/>
    </row>
    <row r="939" spans="32:35">
      <c r="AF939" s="76"/>
      <c r="AG939" s="76"/>
      <c r="AH939" s="76"/>
      <c r="AI939" s="76"/>
    </row>
    <row r="940" spans="32:35">
      <c r="AF940" s="76"/>
      <c r="AG940" s="76"/>
      <c r="AH940" s="76"/>
      <c r="AI940" s="76"/>
    </row>
    <row r="941" spans="32:35">
      <c r="AF941" s="76"/>
      <c r="AG941" s="76"/>
      <c r="AH941" s="76"/>
      <c r="AI941" s="76"/>
    </row>
    <row r="942" spans="32:35">
      <c r="AF942" s="76"/>
      <c r="AG942" s="76"/>
      <c r="AH942" s="76"/>
      <c r="AI942" s="76"/>
    </row>
    <row r="943" spans="32:35">
      <c r="AF943" s="76"/>
      <c r="AG943" s="76"/>
      <c r="AH943" s="76"/>
      <c r="AI943" s="76"/>
    </row>
    <row r="944" spans="32:35">
      <c r="AF944" s="76"/>
      <c r="AG944" s="76"/>
      <c r="AH944" s="76"/>
      <c r="AI944" s="76"/>
    </row>
    <row r="945" spans="32:35">
      <c r="AF945" s="76"/>
      <c r="AG945" s="76"/>
      <c r="AH945" s="76"/>
      <c r="AI945" s="76"/>
    </row>
    <row r="946" spans="32:35">
      <c r="AF946" s="76"/>
      <c r="AG946" s="76"/>
      <c r="AH946" s="76"/>
      <c r="AI946" s="76"/>
    </row>
    <row r="947" spans="32:35">
      <c r="AF947" s="76"/>
      <c r="AG947" s="76"/>
      <c r="AH947" s="76"/>
      <c r="AI947" s="76"/>
    </row>
    <row r="948" spans="32:35">
      <c r="AF948" s="76"/>
      <c r="AG948" s="76"/>
      <c r="AH948" s="76"/>
      <c r="AI948" s="76"/>
    </row>
    <row r="949" spans="32:35">
      <c r="AF949" s="76"/>
      <c r="AG949" s="76"/>
      <c r="AH949" s="76"/>
      <c r="AI949" s="76"/>
    </row>
    <row r="950" spans="32:35">
      <c r="AF950" s="76"/>
      <c r="AG950" s="76"/>
      <c r="AH950" s="76"/>
      <c r="AI950" s="76"/>
    </row>
    <row r="951" spans="32:35">
      <c r="AF951" s="76"/>
      <c r="AG951" s="76"/>
      <c r="AH951" s="76"/>
      <c r="AI951" s="76"/>
    </row>
    <row r="952" spans="32:35">
      <c r="AF952" s="76"/>
      <c r="AG952" s="76"/>
      <c r="AH952" s="76"/>
      <c r="AI952" s="76"/>
    </row>
    <row r="953" spans="32:35">
      <c r="AF953" s="76"/>
      <c r="AG953" s="76"/>
      <c r="AH953" s="76"/>
      <c r="AI953" s="76"/>
    </row>
    <row r="954" spans="32:35">
      <c r="AF954" s="76"/>
      <c r="AG954" s="76"/>
      <c r="AH954" s="76"/>
      <c r="AI954" s="76"/>
    </row>
    <row r="955" spans="32:35">
      <c r="AF955" s="76"/>
      <c r="AG955" s="76"/>
      <c r="AH955" s="76"/>
      <c r="AI955" s="76"/>
    </row>
    <row r="956" spans="32:35">
      <c r="AF956" s="76"/>
      <c r="AG956" s="76"/>
      <c r="AH956" s="76"/>
      <c r="AI956" s="76"/>
    </row>
    <row r="957" spans="32:35">
      <c r="AF957" s="76"/>
      <c r="AG957" s="76"/>
      <c r="AH957" s="76"/>
      <c r="AI957" s="76"/>
    </row>
    <row r="958" spans="32:35">
      <c r="AF958" s="76"/>
      <c r="AG958" s="76"/>
      <c r="AH958" s="76"/>
      <c r="AI958" s="76"/>
    </row>
    <row r="959" spans="32:35">
      <c r="AF959" s="76"/>
      <c r="AG959" s="76"/>
      <c r="AH959" s="76"/>
      <c r="AI959" s="76"/>
    </row>
    <row r="960" spans="32:35">
      <c r="AF960" s="76"/>
      <c r="AG960" s="76"/>
      <c r="AH960" s="76"/>
      <c r="AI960" s="76"/>
    </row>
    <row r="961" spans="32:35">
      <c r="AF961" s="76"/>
      <c r="AG961" s="76"/>
      <c r="AH961" s="76"/>
      <c r="AI961" s="76"/>
    </row>
    <row r="962" spans="32:35">
      <c r="AF962" s="76"/>
      <c r="AG962" s="76"/>
      <c r="AH962" s="76"/>
      <c r="AI962" s="76"/>
    </row>
    <row r="963" spans="32:35">
      <c r="AF963" s="76"/>
      <c r="AG963" s="76"/>
      <c r="AH963" s="76"/>
      <c r="AI963" s="76"/>
    </row>
    <row r="964" spans="32:35">
      <c r="AF964" s="76"/>
      <c r="AG964" s="76"/>
      <c r="AH964" s="76"/>
      <c r="AI964" s="76"/>
    </row>
    <row r="965" spans="32:35">
      <c r="AF965" s="76"/>
      <c r="AG965" s="76"/>
      <c r="AH965" s="76"/>
      <c r="AI965" s="76"/>
    </row>
    <row r="966" spans="32:35">
      <c r="AF966" s="76"/>
      <c r="AG966" s="76"/>
      <c r="AH966" s="76"/>
      <c r="AI966" s="76"/>
    </row>
    <row r="967" spans="32:35">
      <c r="AF967" s="76"/>
      <c r="AG967" s="76"/>
      <c r="AH967" s="76"/>
      <c r="AI967" s="76"/>
    </row>
    <row r="968" spans="32:35">
      <c r="AF968" s="76"/>
      <c r="AG968" s="76"/>
      <c r="AH968" s="76"/>
      <c r="AI968" s="76"/>
    </row>
    <row r="969" spans="32:35">
      <c r="AF969" s="76"/>
      <c r="AG969" s="76"/>
      <c r="AH969" s="76"/>
      <c r="AI969" s="76"/>
    </row>
    <row r="970" spans="32:35">
      <c r="AF970" s="76"/>
      <c r="AG970" s="76"/>
      <c r="AH970" s="76"/>
      <c r="AI970" s="76"/>
    </row>
    <row r="971" spans="32:35">
      <c r="AF971" s="76"/>
      <c r="AG971" s="76"/>
      <c r="AH971" s="76"/>
      <c r="AI971" s="76"/>
    </row>
    <row r="972" spans="32:35">
      <c r="AF972" s="76"/>
      <c r="AG972" s="76"/>
      <c r="AH972" s="76"/>
      <c r="AI972" s="76"/>
    </row>
    <row r="973" spans="32:35">
      <c r="AF973" s="76"/>
      <c r="AG973" s="76"/>
      <c r="AH973" s="76"/>
      <c r="AI973" s="76"/>
    </row>
    <row r="974" spans="32:35">
      <c r="AF974" s="76"/>
      <c r="AG974" s="76"/>
      <c r="AH974" s="76"/>
      <c r="AI974" s="76"/>
    </row>
    <row r="975" spans="32:35">
      <c r="AF975" s="76"/>
      <c r="AG975" s="76"/>
      <c r="AH975" s="76"/>
      <c r="AI975" s="76"/>
    </row>
    <row r="976" spans="32:35">
      <c r="AF976" s="76"/>
      <c r="AG976" s="76"/>
      <c r="AH976" s="76"/>
      <c r="AI976" s="76"/>
    </row>
    <row r="977" spans="32:35">
      <c r="AF977" s="76"/>
      <c r="AG977" s="76"/>
      <c r="AH977" s="76"/>
      <c r="AI977" s="76"/>
    </row>
    <row r="978" spans="32:35">
      <c r="AF978" s="76"/>
      <c r="AG978" s="76"/>
      <c r="AH978" s="76"/>
      <c r="AI978" s="76"/>
    </row>
    <row r="979" spans="32:35">
      <c r="AF979" s="76"/>
      <c r="AG979" s="76"/>
      <c r="AH979" s="76"/>
      <c r="AI979" s="76"/>
    </row>
    <row r="980" spans="32:35">
      <c r="AF980" s="76"/>
      <c r="AG980" s="76"/>
      <c r="AH980" s="76"/>
      <c r="AI980" s="76"/>
    </row>
    <row r="981" spans="32:35">
      <c r="AF981" s="76"/>
      <c r="AG981" s="76"/>
      <c r="AH981" s="76"/>
      <c r="AI981" s="76"/>
    </row>
    <row r="982" spans="32:35">
      <c r="AF982" s="76"/>
      <c r="AG982" s="76"/>
      <c r="AH982" s="76"/>
      <c r="AI982" s="76"/>
    </row>
    <row r="983" spans="32:35">
      <c r="AF983" s="76"/>
      <c r="AG983" s="76"/>
      <c r="AH983" s="76"/>
      <c r="AI983" s="76"/>
    </row>
    <row r="984" spans="32:35">
      <c r="AF984" s="76"/>
      <c r="AG984" s="76"/>
      <c r="AH984" s="76"/>
      <c r="AI984" s="76"/>
    </row>
    <row r="985" spans="32:35">
      <c r="AF985" s="76"/>
      <c r="AG985" s="76"/>
      <c r="AH985" s="76"/>
      <c r="AI985" s="76"/>
    </row>
    <row r="986" spans="32:35">
      <c r="AF986" s="76"/>
      <c r="AG986" s="76"/>
      <c r="AH986" s="76"/>
      <c r="AI986" s="76"/>
    </row>
    <row r="987" spans="32:35">
      <c r="AF987" s="76"/>
      <c r="AG987" s="76"/>
      <c r="AH987" s="76"/>
      <c r="AI987" s="76"/>
    </row>
    <row r="988" spans="32:35">
      <c r="AF988" s="76"/>
      <c r="AG988" s="76"/>
      <c r="AH988" s="76"/>
      <c r="AI988" s="76"/>
    </row>
    <row r="989" spans="32:35">
      <c r="AF989" s="76"/>
      <c r="AG989" s="76"/>
      <c r="AH989" s="76"/>
      <c r="AI989" s="76"/>
    </row>
    <row r="990" spans="32:35">
      <c r="AF990" s="76"/>
      <c r="AG990" s="76"/>
      <c r="AH990" s="76"/>
      <c r="AI990" s="76"/>
    </row>
    <row r="991" spans="32:35">
      <c r="AF991" s="76"/>
      <c r="AG991" s="76"/>
      <c r="AH991" s="76"/>
      <c r="AI991" s="76"/>
    </row>
    <row r="992" spans="32:35">
      <c r="AF992" s="76"/>
      <c r="AG992" s="76"/>
      <c r="AH992" s="76"/>
      <c r="AI992" s="76"/>
    </row>
    <row r="993" spans="32:35">
      <c r="AF993" s="76"/>
      <c r="AG993" s="76"/>
      <c r="AH993" s="76"/>
      <c r="AI993" s="76"/>
    </row>
    <row r="994" spans="32:35">
      <c r="AF994" s="76"/>
      <c r="AG994" s="76"/>
      <c r="AH994" s="76"/>
      <c r="AI994" s="76"/>
    </row>
    <row r="995" spans="32:35">
      <c r="AF995" s="76"/>
      <c r="AG995" s="76"/>
      <c r="AH995" s="76"/>
      <c r="AI995" s="76"/>
    </row>
    <row r="996" spans="32:35">
      <c r="AF996" s="76"/>
      <c r="AG996" s="76"/>
      <c r="AH996" s="76"/>
      <c r="AI996" s="76"/>
    </row>
    <row r="997" spans="32:35">
      <c r="AF997" s="76"/>
      <c r="AG997" s="76"/>
      <c r="AH997" s="76"/>
      <c r="AI997" s="76"/>
    </row>
    <row r="998" spans="32:35">
      <c r="AF998" s="76"/>
      <c r="AG998" s="76"/>
      <c r="AH998" s="76"/>
      <c r="AI998" s="76"/>
    </row>
    <row r="999" spans="32:35">
      <c r="AF999" s="76"/>
      <c r="AG999" s="76"/>
      <c r="AH999" s="76"/>
      <c r="AI999" s="76"/>
    </row>
    <row r="1000" spans="32:35">
      <c r="AF1000" s="76"/>
      <c r="AG1000" s="76"/>
      <c r="AH1000" s="76"/>
      <c r="AI1000" s="76"/>
    </row>
    <row r="1001" spans="32:35">
      <c r="AF1001" s="76"/>
      <c r="AG1001" s="76"/>
      <c r="AH1001" s="76"/>
      <c r="AI1001" s="76"/>
    </row>
    <row r="1002" spans="32:35">
      <c r="AF1002" s="76"/>
      <c r="AG1002" s="76"/>
      <c r="AH1002" s="76"/>
      <c r="AI1002" s="76"/>
    </row>
    <row r="1003" spans="32:35">
      <c r="AF1003" s="76"/>
      <c r="AG1003" s="76"/>
      <c r="AH1003" s="76"/>
      <c r="AI1003" s="76"/>
    </row>
    <row r="1004" spans="32:35">
      <c r="AF1004" s="76"/>
      <c r="AG1004" s="76"/>
      <c r="AH1004" s="76"/>
      <c r="AI1004" s="76"/>
    </row>
    <row r="1005" spans="32:35">
      <c r="AF1005" s="76"/>
      <c r="AG1005" s="76"/>
      <c r="AH1005" s="76"/>
      <c r="AI1005" s="76"/>
    </row>
    <row r="1006" spans="32:35">
      <c r="AF1006" s="76"/>
      <c r="AG1006" s="76"/>
      <c r="AH1006" s="76"/>
      <c r="AI1006" s="76"/>
    </row>
    <row r="1007" spans="32:35">
      <c r="AF1007" s="76"/>
      <c r="AG1007" s="76"/>
      <c r="AH1007" s="76"/>
      <c r="AI1007" s="76"/>
    </row>
    <row r="1008" spans="32:35">
      <c r="AF1008" s="76"/>
      <c r="AG1008" s="76"/>
      <c r="AH1008" s="76"/>
      <c r="AI1008" s="76"/>
    </row>
    <row r="1009" spans="32:35">
      <c r="AF1009" s="76"/>
      <c r="AG1009" s="76"/>
      <c r="AH1009" s="76"/>
      <c r="AI1009" s="76"/>
    </row>
    <row r="1010" spans="32:35">
      <c r="AF1010" s="76"/>
      <c r="AG1010" s="76"/>
      <c r="AH1010" s="76"/>
      <c r="AI1010" s="76"/>
    </row>
    <row r="1011" spans="32:35">
      <c r="AF1011" s="76"/>
      <c r="AG1011" s="76"/>
      <c r="AH1011" s="76"/>
      <c r="AI1011" s="76"/>
    </row>
    <row r="1012" spans="32:35">
      <c r="AF1012" s="76"/>
      <c r="AG1012" s="76"/>
      <c r="AH1012" s="76"/>
      <c r="AI1012" s="76"/>
    </row>
    <row r="1013" spans="32:35">
      <c r="AF1013" s="76"/>
      <c r="AG1013" s="76"/>
      <c r="AH1013" s="76"/>
      <c r="AI1013" s="76"/>
    </row>
    <row r="1014" spans="32:35">
      <c r="AF1014" s="76"/>
      <c r="AG1014" s="76"/>
      <c r="AH1014" s="76"/>
      <c r="AI1014" s="76"/>
    </row>
    <row r="1015" spans="32:35">
      <c r="AF1015" s="76"/>
      <c r="AG1015" s="76"/>
      <c r="AH1015" s="76"/>
      <c r="AI1015" s="76"/>
    </row>
    <row r="1016" spans="32:35">
      <c r="AF1016" s="76"/>
      <c r="AG1016" s="76"/>
      <c r="AH1016" s="76"/>
      <c r="AI1016" s="76"/>
    </row>
    <row r="1017" spans="32:35">
      <c r="AF1017" s="76"/>
      <c r="AG1017" s="76"/>
      <c r="AH1017" s="76"/>
      <c r="AI1017" s="76"/>
    </row>
    <row r="1018" spans="32:35">
      <c r="AF1018" s="76"/>
      <c r="AG1018" s="76"/>
      <c r="AH1018" s="76"/>
      <c r="AI1018" s="76"/>
    </row>
    <row r="1019" spans="32:35">
      <c r="AF1019" s="76"/>
      <c r="AG1019" s="76"/>
      <c r="AH1019" s="76"/>
      <c r="AI1019" s="76"/>
    </row>
    <row r="1020" spans="32:35">
      <c r="AF1020" s="76"/>
      <c r="AG1020" s="76"/>
      <c r="AH1020" s="76"/>
      <c r="AI1020" s="76"/>
    </row>
    <row r="1021" spans="32:35">
      <c r="AF1021" s="76"/>
      <c r="AG1021" s="76"/>
      <c r="AH1021" s="76"/>
      <c r="AI1021" s="76"/>
    </row>
    <row r="1022" spans="32:35">
      <c r="AF1022" s="76"/>
      <c r="AG1022" s="76"/>
      <c r="AH1022" s="76"/>
      <c r="AI1022" s="76"/>
    </row>
    <row r="1023" spans="32:35">
      <c r="AF1023" s="76"/>
      <c r="AG1023" s="76"/>
      <c r="AH1023" s="76"/>
      <c r="AI1023" s="76"/>
    </row>
    <row r="1024" spans="32:35">
      <c r="AF1024" s="76"/>
      <c r="AG1024" s="76"/>
      <c r="AH1024" s="76"/>
      <c r="AI1024" s="76"/>
    </row>
    <row r="1025" spans="32:35">
      <c r="AF1025" s="76"/>
      <c r="AG1025" s="76"/>
      <c r="AH1025" s="76"/>
      <c r="AI1025" s="76"/>
    </row>
    <row r="1026" spans="32:35">
      <c r="AF1026" s="76"/>
      <c r="AG1026" s="76"/>
      <c r="AH1026" s="76"/>
      <c r="AI1026" s="76"/>
    </row>
    <row r="1027" spans="32:35">
      <c r="AF1027" s="76"/>
      <c r="AG1027" s="76"/>
      <c r="AH1027" s="76"/>
      <c r="AI1027" s="76"/>
    </row>
    <row r="1028" spans="32:35">
      <c r="AF1028" s="76"/>
      <c r="AG1028" s="76"/>
      <c r="AH1028" s="76"/>
      <c r="AI1028" s="76"/>
    </row>
    <row r="1029" spans="32:35">
      <c r="AF1029" s="76"/>
      <c r="AG1029" s="76"/>
      <c r="AH1029" s="76"/>
      <c r="AI1029" s="76"/>
    </row>
    <row r="1030" spans="32:35">
      <c r="AF1030" s="76"/>
      <c r="AG1030" s="76"/>
      <c r="AH1030" s="76"/>
      <c r="AI1030" s="76"/>
    </row>
    <row r="1031" spans="32:35">
      <c r="AF1031" s="76"/>
      <c r="AG1031" s="76"/>
      <c r="AH1031" s="76"/>
      <c r="AI1031" s="76"/>
    </row>
    <row r="1032" spans="32:35">
      <c r="AF1032" s="76"/>
      <c r="AG1032" s="76"/>
      <c r="AH1032" s="76"/>
      <c r="AI1032" s="76"/>
    </row>
    <row r="1033" spans="32:35">
      <c r="AF1033" s="76"/>
      <c r="AG1033" s="76"/>
      <c r="AH1033" s="76"/>
      <c r="AI1033" s="76"/>
    </row>
    <row r="1034" spans="32:35">
      <c r="AF1034" s="76"/>
      <c r="AG1034" s="76"/>
      <c r="AH1034" s="76"/>
      <c r="AI1034" s="76"/>
    </row>
  </sheetData>
  <sheetProtection selectLockedCells="1" selectUnlockedCells="1"/>
  <mergeCells count="1491">
    <mergeCell ref="P523:AI523"/>
    <mergeCell ref="B524:AJ524"/>
    <mergeCell ref="B521:AJ521"/>
    <mergeCell ref="B522:AJ522"/>
    <mergeCell ref="B514:AJ514"/>
    <mergeCell ref="B515:G515"/>
    <mergeCell ref="B518:AJ518"/>
    <mergeCell ref="P525:AI525"/>
    <mergeCell ref="B519:O519"/>
    <mergeCell ref="P519:AI519"/>
    <mergeCell ref="B520:AJ520"/>
    <mergeCell ref="B523:O523"/>
    <mergeCell ref="H515:AJ515"/>
    <mergeCell ref="B516:AJ516"/>
    <mergeCell ref="AE511:AI511"/>
    <mergeCell ref="B512:G512"/>
    <mergeCell ref="B509:G509"/>
    <mergeCell ref="H509:AC509"/>
    <mergeCell ref="AE509:AI509"/>
    <mergeCell ref="B510:G510"/>
    <mergeCell ref="B508:G508"/>
    <mergeCell ref="H508:AC508"/>
    <mergeCell ref="AE508:AI508"/>
    <mergeCell ref="B513:AJ513"/>
    <mergeCell ref="H510:AC510"/>
    <mergeCell ref="AE510:AI510"/>
    <mergeCell ref="H512:AC512"/>
    <mergeCell ref="AE512:AI512"/>
    <mergeCell ref="B511:G511"/>
    <mergeCell ref="H511:AC511"/>
    <mergeCell ref="B517:O517"/>
    <mergeCell ref="P517:AI517"/>
    <mergeCell ref="B502:G502"/>
    <mergeCell ref="H502:AC502"/>
    <mergeCell ref="AE502:AI502"/>
    <mergeCell ref="B503:G503"/>
    <mergeCell ref="H503:AC503"/>
    <mergeCell ref="AE503:AI503"/>
    <mergeCell ref="B504:G504"/>
    <mergeCell ref="H504:AC504"/>
    <mergeCell ref="AE504:AI504"/>
    <mergeCell ref="B505:G505"/>
    <mergeCell ref="H505:AC505"/>
    <mergeCell ref="AE505:AI505"/>
    <mergeCell ref="B506:G506"/>
    <mergeCell ref="H506:AC506"/>
    <mergeCell ref="AE506:AI506"/>
    <mergeCell ref="B507:G507"/>
    <mergeCell ref="H507:AC507"/>
    <mergeCell ref="AE507:AI507"/>
    <mergeCell ref="B496:G496"/>
    <mergeCell ref="H496:AC496"/>
    <mergeCell ref="AE496:AI496"/>
    <mergeCell ref="B497:G497"/>
    <mergeCell ref="H497:AC497"/>
    <mergeCell ref="AE497:AI497"/>
    <mergeCell ref="B498:G498"/>
    <mergeCell ref="H498:AC498"/>
    <mergeCell ref="AE498:AI498"/>
    <mergeCell ref="B499:G499"/>
    <mergeCell ref="H499:AC499"/>
    <mergeCell ref="AE499:AI499"/>
    <mergeCell ref="B500:G500"/>
    <mergeCell ref="H500:AC500"/>
    <mergeCell ref="AE500:AI500"/>
    <mergeCell ref="B501:G501"/>
    <mergeCell ref="H501:AC501"/>
    <mergeCell ref="AE501:AI501"/>
    <mergeCell ref="B490:G490"/>
    <mergeCell ref="H490:AC490"/>
    <mergeCell ref="AE490:AI490"/>
    <mergeCell ref="B491:G491"/>
    <mergeCell ref="H491:AC491"/>
    <mergeCell ref="AE491:AI491"/>
    <mergeCell ref="B492:G492"/>
    <mergeCell ref="H492:AC492"/>
    <mergeCell ref="AE492:AI492"/>
    <mergeCell ref="B493:G493"/>
    <mergeCell ref="H493:AC493"/>
    <mergeCell ref="AE493:AI493"/>
    <mergeCell ref="B494:G494"/>
    <mergeCell ref="H494:AC494"/>
    <mergeCell ref="AE494:AI494"/>
    <mergeCell ref="B495:G495"/>
    <mergeCell ref="H495:AC495"/>
    <mergeCell ref="AE495:AI495"/>
    <mergeCell ref="B484:G484"/>
    <mergeCell ref="H484:AC484"/>
    <mergeCell ref="AE484:AI484"/>
    <mergeCell ref="B485:G485"/>
    <mergeCell ref="H485:AC485"/>
    <mergeCell ref="AE485:AI485"/>
    <mergeCell ref="B486:G486"/>
    <mergeCell ref="H486:AC486"/>
    <mergeCell ref="AE486:AI486"/>
    <mergeCell ref="B487:G487"/>
    <mergeCell ref="H487:AC487"/>
    <mergeCell ref="AE487:AI487"/>
    <mergeCell ref="B488:G488"/>
    <mergeCell ref="H488:AC488"/>
    <mergeCell ref="AE488:AI488"/>
    <mergeCell ref="B489:G489"/>
    <mergeCell ref="H489:AC489"/>
    <mergeCell ref="AE489:AI489"/>
    <mergeCell ref="B478:G478"/>
    <mergeCell ref="H478:AC478"/>
    <mergeCell ref="AE478:AI478"/>
    <mergeCell ref="B479:G479"/>
    <mergeCell ref="H479:AC479"/>
    <mergeCell ref="AE479:AI479"/>
    <mergeCell ref="B480:G480"/>
    <mergeCell ref="H480:AC480"/>
    <mergeCell ref="AE480:AI480"/>
    <mergeCell ref="B481:G481"/>
    <mergeCell ref="H481:AC481"/>
    <mergeCell ref="AE481:AI481"/>
    <mergeCell ref="B482:G482"/>
    <mergeCell ref="H482:AC482"/>
    <mergeCell ref="AE482:AI482"/>
    <mergeCell ref="B483:G483"/>
    <mergeCell ref="H483:AC483"/>
    <mergeCell ref="AE483:AI483"/>
    <mergeCell ref="B472:G472"/>
    <mergeCell ref="H472:AC472"/>
    <mergeCell ref="AE472:AI472"/>
    <mergeCell ref="B473:G473"/>
    <mergeCell ref="H473:AC473"/>
    <mergeCell ref="AE473:AI473"/>
    <mergeCell ref="B474:G474"/>
    <mergeCell ref="H474:AC474"/>
    <mergeCell ref="AE474:AI474"/>
    <mergeCell ref="B475:G475"/>
    <mergeCell ref="H475:AC475"/>
    <mergeCell ref="AE475:AI475"/>
    <mergeCell ref="B476:G476"/>
    <mergeCell ref="H476:AC476"/>
    <mergeCell ref="AE476:AI476"/>
    <mergeCell ref="B477:G477"/>
    <mergeCell ref="H477:AC477"/>
    <mergeCell ref="AE477:AI477"/>
    <mergeCell ref="B466:G466"/>
    <mergeCell ref="H466:AC466"/>
    <mergeCell ref="AE466:AI466"/>
    <mergeCell ref="B467:G467"/>
    <mergeCell ref="H467:AC467"/>
    <mergeCell ref="AE467:AI467"/>
    <mergeCell ref="B468:G468"/>
    <mergeCell ref="H468:AC468"/>
    <mergeCell ref="AE468:AI468"/>
    <mergeCell ref="B469:G469"/>
    <mergeCell ref="H469:AC469"/>
    <mergeCell ref="AE469:AI469"/>
    <mergeCell ref="B470:G470"/>
    <mergeCell ref="H470:AC470"/>
    <mergeCell ref="AE470:AI470"/>
    <mergeCell ref="B471:G471"/>
    <mergeCell ref="H471:AC471"/>
    <mergeCell ref="AE471:AI471"/>
    <mergeCell ref="B460:G460"/>
    <mergeCell ref="H460:AC460"/>
    <mergeCell ref="AE460:AI460"/>
    <mergeCell ref="B461:G461"/>
    <mergeCell ref="H461:AC461"/>
    <mergeCell ref="AE461:AI461"/>
    <mergeCell ref="B462:G462"/>
    <mergeCell ref="H462:AC462"/>
    <mergeCell ref="AE462:AI462"/>
    <mergeCell ref="B463:G463"/>
    <mergeCell ref="H463:AC463"/>
    <mergeCell ref="AE463:AI463"/>
    <mergeCell ref="B464:G464"/>
    <mergeCell ref="H464:AC464"/>
    <mergeCell ref="AE464:AI464"/>
    <mergeCell ref="B465:G465"/>
    <mergeCell ref="H465:AC465"/>
    <mergeCell ref="AE465:AI465"/>
    <mergeCell ref="B454:G454"/>
    <mergeCell ref="H454:AC454"/>
    <mergeCell ref="AE454:AI454"/>
    <mergeCell ref="B455:G455"/>
    <mergeCell ref="H455:AC455"/>
    <mergeCell ref="AE455:AI455"/>
    <mergeCell ref="B456:G456"/>
    <mergeCell ref="H456:AC456"/>
    <mergeCell ref="AE456:AI456"/>
    <mergeCell ref="B457:G457"/>
    <mergeCell ref="H457:AC457"/>
    <mergeCell ref="AE457:AI457"/>
    <mergeCell ref="B458:G458"/>
    <mergeCell ref="H458:AC458"/>
    <mergeCell ref="AE458:AI458"/>
    <mergeCell ref="B459:G459"/>
    <mergeCell ref="H459:AC459"/>
    <mergeCell ref="AE459:AI459"/>
    <mergeCell ref="B448:G448"/>
    <mergeCell ref="H448:AC448"/>
    <mergeCell ref="AE448:AI448"/>
    <mergeCell ref="B449:G449"/>
    <mergeCell ref="H449:AC449"/>
    <mergeCell ref="AE449:AI449"/>
    <mergeCell ref="B450:G450"/>
    <mergeCell ref="H450:AC450"/>
    <mergeCell ref="AE450:AI450"/>
    <mergeCell ref="B451:G451"/>
    <mergeCell ref="H451:AC451"/>
    <mergeCell ref="AE451:AI451"/>
    <mergeCell ref="B452:G452"/>
    <mergeCell ref="H452:AC452"/>
    <mergeCell ref="AE452:AI452"/>
    <mergeCell ref="B453:G453"/>
    <mergeCell ref="H453:AC453"/>
    <mergeCell ref="AE453:AI453"/>
    <mergeCell ref="B442:G442"/>
    <mergeCell ref="H442:AC442"/>
    <mergeCell ref="AE442:AI442"/>
    <mergeCell ref="B443:G443"/>
    <mergeCell ref="H443:AC443"/>
    <mergeCell ref="AE443:AI443"/>
    <mergeCell ref="B444:G444"/>
    <mergeCell ref="H444:AC444"/>
    <mergeCell ref="AE444:AI444"/>
    <mergeCell ref="B445:G445"/>
    <mergeCell ref="H445:AC445"/>
    <mergeCell ref="AE445:AI445"/>
    <mergeCell ref="B446:G446"/>
    <mergeCell ref="H446:AC446"/>
    <mergeCell ref="AE446:AI446"/>
    <mergeCell ref="B447:G447"/>
    <mergeCell ref="H447:AC447"/>
    <mergeCell ref="AE447:AI447"/>
    <mergeCell ref="B436:G436"/>
    <mergeCell ref="H436:AC436"/>
    <mergeCell ref="AE436:AI436"/>
    <mergeCell ref="B437:G437"/>
    <mergeCell ref="H437:AC437"/>
    <mergeCell ref="AE437:AI437"/>
    <mergeCell ref="B438:G438"/>
    <mergeCell ref="H438:AC438"/>
    <mergeCell ref="AE438:AI438"/>
    <mergeCell ref="B439:G439"/>
    <mergeCell ref="H439:AC439"/>
    <mergeCell ref="AE439:AI439"/>
    <mergeCell ref="B440:G440"/>
    <mergeCell ref="H440:AC440"/>
    <mergeCell ref="AE440:AI440"/>
    <mergeCell ref="B441:G441"/>
    <mergeCell ref="H441:AC441"/>
    <mergeCell ref="AE441:AI441"/>
    <mergeCell ref="B430:G430"/>
    <mergeCell ref="H430:AC430"/>
    <mergeCell ref="AE430:AI430"/>
    <mergeCell ref="B431:G431"/>
    <mergeCell ref="H431:AC431"/>
    <mergeCell ref="AE431:AI431"/>
    <mergeCell ref="B432:G432"/>
    <mergeCell ref="H432:AC432"/>
    <mergeCell ref="AE432:AI432"/>
    <mergeCell ref="B433:G433"/>
    <mergeCell ref="H433:AC433"/>
    <mergeCell ref="AE433:AI433"/>
    <mergeCell ref="B434:G434"/>
    <mergeCell ref="H434:AC434"/>
    <mergeCell ref="AE434:AI434"/>
    <mergeCell ref="B435:G435"/>
    <mergeCell ref="H435:AC435"/>
    <mergeCell ref="AE435:AI435"/>
    <mergeCell ref="B424:G424"/>
    <mergeCell ref="H424:AC424"/>
    <mergeCell ref="AE424:AI424"/>
    <mergeCell ref="B425:G425"/>
    <mergeCell ref="H425:AC425"/>
    <mergeCell ref="AE425:AI425"/>
    <mergeCell ref="B426:G426"/>
    <mergeCell ref="H426:AC426"/>
    <mergeCell ref="AE426:AI426"/>
    <mergeCell ref="B427:G427"/>
    <mergeCell ref="H427:AC427"/>
    <mergeCell ref="AE427:AI427"/>
    <mergeCell ref="B428:G428"/>
    <mergeCell ref="H428:AC428"/>
    <mergeCell ref="AE428:AI428"/>
    <mergeCell ref="B429:G429"/>
    <mergeCell ref="H429:AC429"/>
    <mergeCell ref="AE429:AI429"/>
    <mergeCell ref="B418:G418"/>
    <mergeCell ref="H418:AC418"/>
    <mergeCell ref="AE418:AI418"/>
    <mergeCell ref="B419:G419"/>
    <mergeCell ref="H419:AC419"/>
    <mergeCell ref="AE419:AI419"/>
    <mergeCell ref="B420:G420"/>
    <mergeCell ref="H420:AC420"/>
    <mergeCell ref="AE420:AI420"/>
    <mergeCell ref="B421:G421"/>
    <mergeCell ref="H421:AC421"/>
    <mergeCell ref="AE421:AI421"/>
    <mergeCell ref="B422:G422"/>
    <mergeCell ref="H422:AC422"/>
    <mergeCell ref="AE422:AI422"/>
    <mergeCell ref="B423:G423"/>
    <mergeCell ref="H423:AC423"/>
    <mergeCell ref="AE423:AI423"/>
    <mergeCell ref="B412:G412"/>
    <mergeCell ref="H412:AC412"/>
    <mergeCell ref="AE412:AI412"/>
    <mergeCell ref="B413:G413"/>
    <mergeCell ref="H413:AC413"/>
    <mergeCell ref="AE413:AI413"/>
    <mergeCell ref="B414:G414"/>
    <mergeCell ref="H414:AC414"/>
    <mergeCell ref="AE414:AI414"/>
    <mergeCell ref="B415:G415"/>
    <mergeCell ref="H415:AC415"/>
    <mergeCell ref="AE415:AI415"/>
    <mergeCell ref="B416:G416"/>
    <mergeCell ref="H416:AC416"/>
    <mergeCell ref="AE416:AI416"/>
    <mergeCell ref="B417:G417"/>
    <mergeCell ref="H417:AC417"/>
    <mergeCell ref="AE417:AI417"/>
    <mergeCell ref="B406:G406"/>
    <mergeCell ref="H406:AC406"/>
    <mergeCell ref="AE406:AI406"/>
    <mergeCell ref="B407:G407"/>
    <mergeCell ref="H407:AC407"/>
    <mergeCell ref="AE407:AI407"/>
    <mergeCell ref="B408:G408"/>
    <mergeCell ref="H408:AC408"/>
    <mergeCell ref="AE408:AI408"/>
    <mergeCell ref="B409:G409"/>
    <mergeCell ref="H409:AC409"/>
    <mergeCell ref="AE409:AI409"/>
    <mergeCell ref="B410:G410"/>
    <mergeCell ref="H410:AC410"/>
    <mergeCell ref="AE410:AI410"/>
    <mergeCell ref="B411:G411"/>
    <mergeCell ref="H411:AC411"/>
    <mergeCell ref="AE411:AI411"/>
    <mergeCell ref="B400:G400"/>
    <mergeCell ref="H400:AC400"/>
    <mergeCell ref="AE400:AI400"/>
    <mergeCell ref="B401:G401"/>
    <mergeCell ref="H401:AC401"/>
    <mergeCell ref="AE401:AI401"/>
    <mergeCell ref="B402:G402"/>
    <mergeCell ref="H402:AC402"/>
    <mergeCell ref="AE402:AI402"/>
    <mergeCell ref="B403:G403"/>
    <mergeCell ref="H403:AC403"/>
    <mergeCell ref="AE403:AI403"/>
    <mergeCell ref="B404:G404"/>
    <mergeCell ref="H404:AC404"/>
    <mergeCell ref="AE404:AI404"/>
    <mergeCell ref="B405:G405"/>
    <mergeCell ref="H405:AC405"/>
    <mergeCell ref="AE405:AI405"/>
    <mergeCell ref="B394:G394"/>
    <mergeCell ref="H394:AC394"/>
    <mergeCell ref="AE394:AI394"/>
    <mergeCell ref="B395:G395"/>
    <mergeCell ref="H395:AC395"/>
    <mergeCell ref="AE395:AI395"/>
    <mergeCell ref="B396:G396"/>
    <mergeCell ref="H396:AC396"/>
    <mergeCell ref="AE396:AI396"/>
    <mergeCell ref="B397:G397"/>
    <mergeCell ref="H397:AC397"/>
    <mergeCell ref="AE397:AI397"/>
    <mergeCell ref="B398:G398"/>
    <mergeCell ref="H398:AC398"/>
    <mergeCell ref="AE398:AI398"/>
    <mergeCell ref="B399:G399"/>
    <mergeCell ref="H399:AC399"/>
    <mergeCell ref="AE399:AI399"/>
    <mergeCell ref="B388:G388"/>
    <mergeCell ref="H388:AC388"/>
    <mergeCell ref="AE388:AI388"/>
    <mergeCell ref="B389:G389"/>
    <mergeCell ref="H389:AC389"/>
    <mergeCell ref="AE389:AI389"/>
    <mergeCell ref="B390:G390"/>
    <mergeCell ref="H390:AC390"/>
    <mergeCell ref="AE390:AI390"/>
    <mergeCell ref="B391:G391"/>
    <mergeCell ref="H391:AC391"/>
    <mergeCell ref="AE391:AI391"/>
    <mergeCell ref="B392:G392"/>
    <mergeCell ref="H392:AC392"/>
    <mergeCell ref="AE392:AI392"/>
    <mergeCell ref="B393:G393"/>
    <mergeCell ref="H393:AC393"/>
    <mergeCell ref="AE393:AI393"/>
    <mergeCell ref="B382:G382"/>
    <mergeCell ref="H382:AC382"/>
    <mergeCell ref="AE382:AI382"/>
    <mergeCell ref="B383:G383"/>
    <mergeCell ref="H383:AC383"/>
    <mergeCell ref="AE383:AI383"/>
    <mergeCell ref="B384:G384"/>
    <mergeCell ref="H384:AC384"/>
    <mergeCell ref="AE384:AI384"/>
    <mergeCell ref="B385:G385"/>
    <mergeCell ref="H385:AC385"/>
    <mergeCell ref="AE385:AI385"/>
    <mergeCell ref="B386:G386"/>
    <mergeCell ref="H386:AC386"/>
    <mergeCell ref="AE386:AI386"/>
    <mergeCell ref="B387:G387"/>
    <mergeCell ref="H387:AC387"/>
    <mergeCell ref="AE387:AI387"/>
    <mergeCell ref="B376:G376"/>
    <mergeCell ref="H376:AC376"/>
    <mergeCell ref="AE376:AI376"/>
    <mergeCell ref="B377:G377"/>
    <mergeCell ref="H377:AC377"/>
    <mergeCell ref="AE377:AI377"/>
    <mergeCell ref="B378:G378"/>
    <mergeCell ref="H378:AC378"/>
    <mergeCell ref="AE378:AI378"/>
    <mergeCell ref="B379:G379"/>
    <mergeCell ref="H379:AC379"/>
    <mergeCell ref="AE379:AI379"/>
    <mergeCell ref="B380:G380"/>
    <mergeCell ref="H380:AC380"/>
    <mergeCell ref="AE380:AI380"/>
    <mergeCell ref="B381:G381"/>
    <mergeCell ref="H381:AC381"/>
    <mergeCell ref="AE381:AI381"/>
    <mergeCell ref="B370:G370"/>
    <mergeCell ref="H370:AC370"/>
    <mergeCell ref="AE370:AI370"/>
    <mergeCell ref="B371:G371"/>
    <mergeCell ref="H371:AC371"/>
    <mergeCell ref="AE371:AI371"/>
    <mergeCell ref="B372:G372"/>
    <mergeCell ref="H372:AC372"/>
    <mergeCell ref="AE372:AI372"/>
    <mergeCell ref="B373:G373"/>
    <mergeCell ref="H373:AC373"/>
    <mergeCell ref="AE373:AI373"/>
    <mergeCell ref="B374:G374"/>
    <mergeCell ref="H374:AC374"/>
    <mergeCell ref="AE374:AI374"/>
    <mergeCell ref="B375:G375"/>
    <mergeCell ref="H375:AC375"/>
    <mergeCell ref="AE375:AI375"/>
    <mergeCell ref="B364:G364"/>
    <mergeCell ref="H364:AC364"/>
    <mergeCell ref="AE364:AI364"/>
    <mergeCell ref="B365:G365"/>
    <mergeCell ref="H365:AC365"/>
    <mergeCell ref="AE365:AI365"/>
    <mergeCell ref="B366:G366"/>
    <mergeCell ref="H366:AC366"/>
    <mergeCell ref="AE366:AI366"/>
    <mergeCell ref="B367:G367"/>
    <mergeCell ref="H367:AC367"/>
    <mergeCell ref="AE367:AI367"/>
    <mergeCell ref="B368:G368"/>
    <mergeCell ref="H368:AC368"/>
    <mergeCell ref="AE368:AI368"/>
    <mergeCell ref="B369:G369"/>
    <mergeCell ref="H369:AC369"/>
    <mergeCell ref="AE369:AI369"/>
    <mergeCell ref="B358:G358"/>
    <mergeCell ref="H358:AC358"/>
    <mergeCell ref="AE358:AI358"/>
    <mergeCell ref="B359:G359"/>
    <mergeCell ref="H359:AC359"/>
    <mergeCell ref="AE359:AI359"/>
    <mergeCell ref="B360:G360"/>
    <mergeCell ref="H360:AC360"/>
    <mergeCell ref="AE360:AI360"/>
    <mergeCell ref="B361:G361"/>
    <mergeCell ref="H361:AC361"/>
    <mergeCell ref="AE361:AI361"/>
    <mergeCell ref="B362:G362"/>
    <mergeCell ref="H362:AC362"/>
    <mergeCell ref="AE362:AI362"/>
    <mergeCell ref="B363:G363"/>
    <mergeCell ref="H363:AC363"/>
    <mergeCell ref="AE363:AI363"/>
    <mergeCell ref="B352:G352"/>
    <mergeCell ref="H352:AC352"/>
    <mergeCell ref="AE352:AI352"/>
    <mergeCell ref="B353:G353"/>
    <mergeCell ref="H353:AC353"/>
    <mergeCell ref="AE353:AI353"/>
    <mergeCell ref="B354:G354"/>
    <mergeCell ref="H354:AC354"/>
    <mergeCell ref="AE354:AI354"/>
    <mergeCell ref="B355:G355"/>
    <mergeCell ref="H355:AC355"/>
    <mergeCell ref="AE355:AI355"/>
    <mergeCell ref="B356:G356"/>
    <mergeCell ref="H356:AC356"/>
    <mergeCell ref="AE356:AI356"/>
    <mergeCell ref="B357:G357"/>
    <mergeCell ref="H357:AC357"/>
    <mergeCell ref="AE357:AI357"/>
    <mergeCell ref="B346:G346"/>
    <mergeCell ref="H346:AC346"/>
    <mergeCell ref="AE346:AI346"/>
    <mergeCell ref="B347:G347"/>
    <mergeCell ref="H347:AC347"/>
    <mergeCell ref="AE347:AI347"/>
    <mergeCell ref="B348:G348"/>
    <mergeCell ref="H348:AC348"/>
    <mergeCell ref="AE348:AI348"/>
    <mergeCell ref="B349:G349"/>
    <mergeCell ref="H349:AC349"/>
    <mergeCell ref="AE349:AI349"/>
    <mergeCell ref="B350:G350"/>
    <mergeCell ref="H350:AC350"/>
    <mergeCell ref="AE350:AI350"/>
    <mergeCell ref="B351:G351"/>
    <mergeCell ref="H351:AC351"/>
    <mergeCell ref="AE351:AI351"/>
    <mergeCell ref="B340:G340"/>
    <mergeCell ref="H340:AC340"/>
    <mergeCell ref="AE340:AI340"/>
    <mergeCell ref="B341:G341"/>
    <mergeCell ref="H341:AC341"/>
    <mergeCell ref="AE341:AI341"/>
    <mergeCell ref="B342:G342"/>
    <mergeCell ref="H342:AC342"/>
    <mergeCell ref="AE342:AI342"/>
    <mergeCell ref="B343:G343"/>
    <mergeCell ref="H343:AC343"/>
    <mergeCell ref="AE343:AI343"/>
    <mergeCell ref="B344:G344"/>
    <mergeCell ref="H344:AC344"/>
    <mergeCell ref="AE344:AI344"/>
    <mergeCell ref="B345:G345"/>
    <mergeCell ref="H345:AC345"/>
    <mergeCell ref="AE345:AI345"/>
    <mergeCell ref="B334:G334"/>
    <mergeCell ref="H334:AC334"/>
    <mergeCell ref="AE334:AI334"/>
    <mergeCell ref="B335:G335"/>
    <mergeCell ref="H335:AC335"/>
    <mergeCell ref="AE335:AI335"/>
    <mergeCell ref="B336:G336"/>
    <mergeCell ref="H336:AC336"/>
    <mergeCell ref="AE336:AI336"/>
    <mergeCell ref="B337:G337"/>
    <mergeCell ref="H337:AC337"/>
    <mergeCell ref="AE337:AI337"/>
    <mergeCell ref="B338:G338"/>
    <mergeCell ref="H338:AC338"/>
    <mergeCell ref="AE338:AI338"/>
    <mergeCell ref="B339:G339"/>
    <mergeCell ref="H339:AC339"/>
    <mergeCell ref="AE339:AI339"/>
    <mergeCell ref="B328:G328"/>
    <mergeCell ref="H328:AC328"/>
    <mergeCell ref="AE328:AI328"/>
    <mergeCell ref="B329:G329"/>
    <mergeCell ref="H329:AC329"/>
    <mergeCell ref="AE329:AI329"/>
    <mergeCell ref="B330:G330"/>
    <mergeCell ref="H330:AC330"/>
    <mergeCell ref="AE330:AI330"/>
    <mergeCell ref="B331:G331"/>
    <mergeCell ref="H331:AC331"/>
    <mergeCell ref="AE331:AI331"/>
    <mergeCell ref="B332:G332"/>
    <mergeCell ref="H332:AC332"/>
    <mergeCell ref="AE332:AI332"/>
    <mergeCell ref="B333:G333"/>
    <mergeCell ref="H333:AC333"/>
    <mergeCell ref="AE333:AI333"/>
    <mergeCell ref="B322:G322"/>
    <mergeCell ref="H322:AC322"/>
    <mergeCell ref="AE322:AI322"/>
    <mergeCell ref="B323:G323"/>
    <mergeCell ref="H323:AC323"/>
    <mergeCell ref="AE323:AI323"/>
    <mergeCell ref="B324:G324"/>
    <mergeCell ref="H324:AC324"/>
    <mergeCell ref="AE324:AI324"/>
    <mergeCell ref="B325:G325"/>
    <mergeCell ref="H325:AC325"/>
    <mergeCell ref="AE325:AI325"/>
    <mergeCell ref="B326:G326"/>
    <mergeCell ref="H326:AC326"/>
    <mergeCell ref="AE326:AI326"/>
    <mergeCell ref="B327:G327"/>
    <mergeCell ref="H327:AC327"/>
    <mergeCell ref="AE327:AI327"/>
    <mergeCell ref="B316:G316"/>
    <mergeCell ref="H316:AC316"/>
    <mergeCell ref="AE316:AI316"/>
    <mergeCell ref="B317:G317"/>
    <mergeCell ref="H317:AC317"/>
    <mergeCell ref="AE317:AI317"/>
    <mergeCell ref="B318:G318"/>
    <mergeCell ref="H318:AC318"/>
    <mergeCell ref="AE318:AI318"/>
    <mergeCell ref="B319:G319"/>
    <mergeCell ref="H319:AC319"/>
    <mergeCell ref="AE319:AI319"/>
    <mergeCell ref="B320:G320"/>
    <mergeCell ref="H320:AC320"/>
    <mergeCell ref="AE320:AI320"/>
    <mergeCell ref="B321:G321"/>
    <mergeCell ref="H321:AC321"/>
    <mergeCell ref="AE321:AI321"/>
    <mergeCell ref="B310:G310"/>
    <mergeCell ref="H310:AC310"/>
    <mergeCell ref="AE310:AI310"/>
    <mergeCell ref="B311:G311"/>
    <mergeCell ref="H311:AC311"/>
    <mergeCell ref="AE311:AI311"/>
    <mergeCell ref="B312:G312"/>
    <mergeCell ref="H312:AC312"/>
    <mergeCell ref="AE312:AI312"/>
    <mergeCell ref="B313:G313"/>
    <mergeCell ref="H313:AC313"/>
    <mergeCell ref="AE313:AI313"/>
    <mergeCell ref="B314:G314"/>
    <mergeCell ref="H314:AC314"/>
    <mergeCell ref="AE314:AI314"/>
    <mergeCell ref="B315:G315"/>
    <mergeCell ref="H315:AC315"/>
    <mergeCell ref="AE315:AI315"/>
    <mergeCell ref="B304:G304"/>
    <mergeCell ref="H304:AC304"/>
    <mergeCell ref="AE304:AI304"/>
    <mergeCell ref="B305:G305"/>
    <mergeCell ref="H305:AC305"/>
    <mergeCell ref="AE305:AI305"/>
    <mergeCell ref="B306:G306"/>
    <mergeCell ref="H306:AC306"/>
    <mergeCell ref="AE306:AI306"/>
    <mergeCell ref="B307:G307"/>
    <mergeCell ref="H307:AC307"/>
    <mergeCell ref="AE307:AI307"/>
    <mergeCell ref="B308:G308"/>
    <mergeCell ref="H308:AC308"/>
    <mergeCell ref="AE308:AI308"/>
    <mergeCell ref="B309:G309"/>
    <mergeCell ref="H309:AC309"/>
    <mergeCell ref="AE309:AI309"/>
    <mergeCell ref="B298:G298"/>
    <mergeCell ref="H298:AC298"/>
    <mergeCell ref="AE298:AI298"/>
    <mergeCell ref="B299:G299"/>
    <mergeCell ref="H299:AC299"/>
    <mergeCell ref="AE299:AI299"/>
    <mergeCell ref="B300:G300"/>
    <mergeCell ref="H300:AC300"/>
    <mergeCell ref="AE300:AI300"/>
    <mergeCell ref="B301:G301"/>
    <mergeCell ref="H301:AC301"/>
    <mergeCell ref="AE301:AI301"/>
    <mergeCell ref="B302:G302"/>
    <mergeCell ref="H302:AC302"/>
    <mergeCell ref="AE302:AI302"/>
    <mergeCell ref="B303:G303"/>
    <mergeCell ref="H303:AC303"/>
    <mergeCell ref="AE303:AI303"/>
    <mergeCell ref="B292:G292"/>
    <mergeCell ref="H292:AC292"/>
    <mergeCell ref="AE292:AI292"/>
    <mergeCell ref="B293:G293"/>
    <mergeCell ref="H293:AC293"/>
    <mergeCell ref="AE293:AI293"/>
    <mergeCell ref="B294:G294"/>
    <mergeCell ref="H294:AC294"/>
    <mergeCell ref="AE294:AI294"/>
    <mergeCell ref="B295:G295"/>
    <mergeCell ref="H295:AC295"/>
    <mergeCell ref="AE295:AI295"/>
    <mergeCell ref="B296:G296"/>
    <mergeCell ref="H296:AC296"/>
    <mergeCell ref="AE296:AI296"/>
    <mergeCell ref="B297:G297"/>
    <mergeCell ref="H297:AC297"/>
    <mergeCell ref="AE297:AI297"/>
    <mergeCell ref="B286:G286"/>
    <mergeCell ref="H286:AC286"/>
    <mergeCell ref="AE286:AI286"/>
    <mergeCell ref="B287:G287"/>
    <mergeCell ref="H287:AC287"/>
    <mergeCell ref="AE287:AI287"/>
    <mergeCell ref="B288:G288"/>
    <mergeCell ref="H288:AC288"/>
    <mergeCell ref="AE288:AI288"/>
    <mergeCell ref="B289:G289"/>
    <mergeCell ref="H289:AC289"/>
    <mergeCell ref="AE289:AI289"/>
    <mergeCell ref="B290:G290"/>
    <mergeCell ref="H290:AC290"/>
    <mergeCell ref="AE290:AI290"/>
    <mergeCell ref="B291:G291"/>
    <mergeCell ref="H291:AC291"/>
    <mergeCell ref="AE291:AI291"/>
    <mergeCell ref="B280:G280"/>
    <mergeCell ref="H280:AC280"/>
    <mergeCell ref="AE280:AI280"/>
    <mergeCell ref="B281:G281"/>
    <mergeCell ref="H281:AC281"/>
    <mergeCell ref="AE281:AI281"/>
    <mergeCell ref="B282:G282"/>
    <mergeCell ref="H282:AC282"/>
    <mergeCell ref="AE282:AI282"/>
    <mergeCell ref="B283:G283"/>
    <mergeCell ref="H283:AC283"/>
    <mergeCell ref="AE283:AI283"/>
    <mergeCell ref="B284:G284"/>
    <mergeCell ref="H284:AC284"/>
    <mergeCell ref="AE284:AI284"/>
    <mergeCell ref="B285:G285"/>
    <mergeCell ref="H285:AC285"/>
    <mergeCell ref="AE285:AI285"/>
    <mergeCell ref="B274:G274"/>
    <mergeCell ref="H274:AC274"/>
    <mergeCell ref="AE274:AI274"/>
    <mergeCell ref="B275:G275"/>
    <mergeCell ref="H275:AC275"/>
    <mergeCell ref="AE275:AI275"/>
    <mergeCell ref="B276:G276"/>
    <mergeCell ref="H276:AC276"/>
    <mergeCell ref="AE276:AI276"/>
    <mergeCell ref="B277:G277"/>
    <mergeCell ref="H277:AC277"/>
    <mergeCell ref="AE277:AI277"/>
    <mergeCell ref="B278:G278"/>
    <mergeCell ref="H278:AC278"/>
    <mergeCell ref="AE278:AI278"/>
    <mergeCell ref="B279:G279"/>
    <mergeCell ref="H279:AC279"/>
    <mergeCell ref="AE279:AI279"/>
    <mergeCell ref="B268:G268"/>
    <mergeCell ref="H268:AC268"/>
    <mergeCell ref="AE268:AI268"/>
    <mergeCell ref="B269:G269"/>
    <mergeCell ref="H269:AC269"/>
    <mergeCell ref="AE269:AI269"/>
    <mergeCell ref="B270:G270"/>
    <mergeCell ref="H270:AC270"/>
    <mergeCell ref="AE270:AI270"/>
    <mergeCell ref="B271:G271"/>
    <mergeCell ref="H271:AC271"/>
    <mergeCell ref="AE271:AI271"/>
    <mergeCell ref="B272:G272"/>
    <mergeCell ref="H272:AC272"/>
    <mergeCell ref="AE272:AI272"/>
    <mergeCell ref="B273:G273"/>
    <mergeCell ref="H273:AC273"/>
    <mergeCell ref="AE273:AI273"/>
    <mergeCell ref="B262:G262"/>
    <mergeCell ref="H262:AC262"/>
    <mergeCell ref="AE262:AI262"/>
    <mergeCell ref="B263:G263"/>
    <mergeCell ref="H263:AC263"/>
    <mergeCell ref="AE263:AI263"/>
    <mergeCell ref="B264:G264"/>
    <mergeCell ref="H264:AC264"/>
    <mergeCell ref="AE264:AI264"/>
    <mergeCell ref="B265:G265"/>
    <mergeCell ref="H265:AC265"/>
    <mergeCell ref="AE265:AI265"/>
    <mergeCell ref="B266:G266"/>
    <mergeCell ref="H266:AC266"/>
    <mergeCell ref="AE266:AI266"/>
    <mergeCell ref="B267:G267"/>
    <mergeCell ref="H267:AC267"/>
    <mergeCell ref="AE267:AI267"/>
    <mergeCell ref="B256:G256"/>
    <mergeCell ref="H256:AC256"/>
    <mergeCell ref="AE256:AI256"/>
    <mergeCell ref="B257:G257"/>
    <mergeCell ref="H257:AC257"/>
    <mergeCell ref="AE257:AI257"/>
    <mergeCell ref="B258:G258"/>
    <mergeCell ref="H258:AC258"/>
    <mergeCell ref="AE258:AI258"/>
    <mergeCell ref="B259:G259"/>
    <mergeCell ref="H259:AC259"/>
    <mergeCell ref="AE259:AI259"/>
    <mergeCell ref="B260:G260"/>
    <mergeCell ref="H260:AC260"/>
    <mergeCell ref="AE260:AI260"/>
    <mergeCell ref="B261:G261"/>
    <mergeCell ref="H261:AC261"/>
    <mergeCell ref="AE261:AI261"/>
    <mergeCell ref="B250:G250"/>
    <mergeCell ref="H250:AC250"/>
    <mergeCell ref="AE250:AI250"/>
    <mergeCell ref="B251:G251"/>
    <mergeCell ref="H251:AC251"/>
    <mergeCell ref="AE251:AI251"/>
    <mergeCell ref="B252:G252"/>
    <mergeCell ref="H252:AC252"/>
    <mergeCell ref="AE252:AI252"/>
    <mergeCell ref="B253:G253"/>
    <mergeCell ref="H253:AC253"/>
    <mergeCell ref="AE253:AI253"/>
    <mergeCell ref="B254:G254"/>
    <mergeCell ref="H254:AC254"/>
    <mergeCell ref="AE254:AI254"/>
    <mergeCell ref="B255:G255"/>
    <mergeCell ref="H255:AC255"/>
    <mergeCell ref="AE255:AI255"/>
    <mergeCell ref="B244:G244"/>
    <mergeCell ref="H244:AC244"/>
    <mergeCell ref="AE244:AI244"/>
    <mergeCell ref="B245:G245"/>
    <mergeCell ref="H245:AC245"/>
    <mergeCell ref="AE245:AI245"/>
    <mergeCell ref="B246:G246"/>
    <mergeCell ref="H246:AC246"/>
    <mergeCell ref="AE246:AI246"/>
    <mergeCell ref="B247:G247"/>
    <mergeCell ref="H247:AC247"/>
    <mergeCell ref="AE247:AI247"/>
    <mergeCell ref="B248:G248"/>
    <mergeCell ref="H248:AC248"/>
    <mergeCell ref="AE248:AI248"/>
    <mergeCell ref="B249:G249"/>
    <mergeCell ref="H249:AC249"/>
    <mergeCell ref="AE249:AI249"/>
    <mergeCell ref="B238:G238"/>
    <mergeCell ref="H238:AC238"/>
    <mergeCell ref="AE238:AI238"/>
    <mergeCell ref="B239:G239"/>
    <mergeCell ref="H239:AC239"/>
    <mergeCell ref="AE239:AI239"/>
    <mergeCell ref="B240:G240"/>
    <mergeCell ref="H240:AC240"/>
    <mergeCell ref="AE240:AI240"/>
    <mergeCell ref="B241:G241"/>
    <mergeCell ref="H241:AC241"/>
    <mergeCell ref="AE241:AI241"/>
    <mergeCell ref="B242:G242"/>
    <mergeCell ref="H242:AC242"/>
    <mergeCell ref="AE242:AI242"/>
    <mergeCell ref="B243:G243"/>
    <mergeCell ref="H243:AC243"/>
    <mergeCell ref="AE243:AI243"/>
    <mergeCell ref="B232:G232"/>
    <mergeCell ref="H232:AC232"/>
    <mergeCell ref="AE232:AI232"/>
    <mergeCell ref="B233:G233"/>
    <mergeCell ref="H233:AC233"/>
    <mergeCell ref="AE233:AI233"/>
    <mergeCell ref="B234:G234"/>
    <mergeCell ref="H234:AC234"/>
    <mergeCell ref="AE234:AI234"/>
    <mergeCell ref="B235:G235"/>
    <mergeCell ref="H235:AC235"/>
    <mergeCell ref="AE235:AI235"/>
    <mergeCell ref="B236:G236"/>
    <mergeCell ref="H236:AC236"/>
    <mergeCell ref="AE236:AI236"/>
    <mergeCell ref="B237:G237"/>
    <mergeCell ref="H237:AC237"/>
    <mergeCell ref="AE237:AI237"/>
    <mergeCell ref="B226:G226"/>
    <mergeCell ref="H226:AC226"/>
    <mergeCell ref="AE226:AI226"/>
    <mergeCell ref="B227:G227"/>
    <mergeCell ref="H227:AC227"/>
    <mergeCell ref="AE227:AI227"/>
    <mergeCell ref="B228:G228"/>
    <mergeCell ref="H228:AC228"/>
    <mergeCell ref="AE228:AI228"/>
    <mergeCell ref="B229:G229"/>
    <mergeCell ref="H229:AC229"/>
    <mergeCell ref="AE229:AI229"/>
    <mergeCell ref="B230:G230"/>
    <mergeCell ref="H230:AC230"/>
    <mergeCell ref="AE230:AI230"/>
    <mergeCell ref="B231:G231"/>
    <mergeCell ref="H231:AC231"/>
    <mergeCell ref="AE231:AI231"/>
    <mergeCell ref="B220:G220"/>
    <mergeCell ref="H220:AC220"/>
    <mergeCell ref="AE220:AI220"/>
    <mergeCell ref="B221:G221"/>
    <mergeCell ref="H221:AC221"/>
    <mergeCell ref="AE221:AI221"/>
    <mergeCell ref="B222:G222"/>
    <mergeCell ref="H222:AC222"/>
    <mergeCell ref="AE222:AI222"/>
    <mergeCell ref="B223:G223"/>
    <mergeCell ref="H223:AC223"/>
    <mergeCell ref="AE223:AI223"/>
    <mergeCell ref="B224:G224"/>
    <mergeCell ref="H224:AC224"/>
    <mergeCell ref="AE224:AI224"/>
    <mergeCell ref="B225:G225"/>
    <mergeCell ref="H225:AC225"/>
    <mergeCell ref="AE225:AI225"/>
    <mergeCell ref="B214:G214"/>
    <mergeCell ref="H214:AC214"/>
    <mergeCell ref="AE214:AI214"/>
    <mergeCell ref="B215:G215"/>
    <mergeCell ref="H215:AC215"/>
    <mergeCell ref="AE215:AI215"/>
    <mergeCell ref="B216:G216"/>
    <mergeCell ref="H216:AC216"/>
    <mergeCell ref="AE216:AI216"/>
    <mergeCell ref="B217:G217"/>
    <mergeCell ref="H217:AC217"/>
    <mergeCell ref="AE217:AI217"/>
    <mergeCell ref="B218:G218"/>
    <mergeCell ref="H218:AC218"/>
    <mergeCell ref="AE218:AI218"/>
    <mergeCell ref="B219:G219"/>
    <mergeCell ref="H219:AC219"/>
    <mergeCell ref="AE219:AI219"/>
    <mergeCell ref="B208:G208"/>
    <mergeCell ref="H208:AC208"/>
    <mergeCell ref="AE208:AI208"/>
    <mergeCell ref="B209:G209"/>
    <mergeCell ref="H209:AC209"/>
    <mergeCell ref="AE209:AI209"/>
    <mergeCell ref="B210:G210"/>
    <mergeCell ref="H210:AC210"/>
    <mergeCell ref="AE210:AI210"/>
    <mergeCell ref="B211:G211"/>
    <mergeCell ref="H211:AC211"/>
    <mergeCell ref="AE211:AI211"/>
    <mergeCell ref="B212:G212"/>
    <mergeCell ref="H212:AC212"/>
    <mergeCell ref="AE212:AI212"/>
    <mergeCell ref="B213:G213"/>
    <mergeCell ref="H213:AC213"/>
    <mergeCell ref="AE213:AI213"/>
    <mergeCell ref="B202:G202"/>
    <mergeCell ref="H202:AC202"/>
    <mergeCell ref="AE202:AI202"/>
    <mergeCell ref="B203:G203"/>
    <mergeCell ref="H203:AC203"/>
    <mergeCell ref="AE203:AI203"/>
    <mergeCell ref="B204:G204"/>
    <mergeCell ref="H204:AC204"/>
    <mergeCell ref="AE204:AI204"/>
    <mergeCell ref="B205:G205"/>
    <mergeCell ref="H205:AC205"/>
    <mergeCell ref="AE205:AI205"/>
    <mergeCell ref="B206:G206"/>
    <mergeCell ref="H206:AC206"/>
    <mergeCell ref="AE206:AI206"/>
    <mergeCell ref="B207:G207"/>
    <mergeCell ref="H207:AC207"/>
    <mergeCell ref="AE207:AI207"/>
    <mergeCell ref="B196:G196"/>
    <mergeCell ref="H196:AC196"/>
    <mergeCell ref="AE196:AI196"/>
    <mergeCell ref="B197:G197"/>
    <mergeCell ref="H197:AC197"/>
    <mergeCell ref="AE197:AI197"/>
    <mergeCell ref="B198:G198"/>
    <mergeCell ref="H198:AC198"/>
    <mergeCell ref="AE198:AI198"/>
    <mergeCell ref="B199:G199"/>
    <mergeCell ref="H199:AC199"/>
    <mergeCell ref="AE199:AI199"/>
    <mergeCell ref="B200:G200"/>
    <mergeCell ref="H200:AC200"/>
    <mergeCell ref="AE200:AI200"/>
    <mergeCell ref="B201:G201"/>
    <mergeCell ref="H201:AC201"/>
    <mergeCell ref="AE201:AI201"/>
    <mergeCell ref="B190:G190"/>
    <mergeCell ref="H190:AC190"/>
    <mergeCell ref="AE190:AI190"/>
    <mergeCell ref="B191:G191"/>
    <mergeCell ref="H191:AC191"/>
    <mergeCell ref="AE191:AI191"/>
    <mergeCell ref="B192:G192"/>
    <mergeCell ref="H192:AC192"/>
    <mergeCell ref="AE192:AI192"/>
    <mergeCell ref="B193:G193"/>
    <mergeCell ref="H193:AC193"/>
    <mergeCell ref="AE193:AI193"/>
    <mergeCell ref="B194:G194"/>
    <mergeCell ref="H194:AC194"/>
    <mergeCell ref="AE194:AI194"/>
    <mergeCell ref="B195:G195"/>
    <mergeCell ref="H195:AC195"/>
    <mergeCell ref="AE195:AI195"/>
    <mergeCell ref="B184:G184"/>
    <mergeCell ref="H184:AC184"/>
    <mergeCell ref="AE184:AI184"/>
    <mergeCell ref="B185:G185"/>
    <mergeCell ref="H185:AC185"/>
    <mergeCell ref="AE185:AI185"/>
    <mergeCell ref="B186:G186"/>
    <mergeCell ref="H186:AC186"/>
    <mergeCell ref="AE186:AI186"/>
    <mergeCell ref="B187:G187"/>
    <mergeCell ref="H187:AC187"/>
    <mergeCell ref="AE187:AI187"/>
    <mergeCell ref="B188:G188"/>
    <mergeCell ref="H188:AC188"/>
    <mergeCell ref="AE188:AI188"/>
    <mergeCell ref="B189:G189"/>
    <mergeCell ref="H189:AC189"/>
    <mergeCell ref="AE189:AI189"/>
    <mergeCell ref="B178:G178"/>
    <mergeCell ref="H178:AC178"/>
    <mergeCell ref="AE178:AI178"/>
    <mergeCell ref="B179:G179"/>
    <mergeCell ref="H179:AC179"/>
    <mergeCell ref="AE179:AI179"/>
    <mergeCell ref="B180:G180"/>
    <mergeCell ref="H180:AC180"/>
    <mergeCell ref="AE180:AI180"/>
    <mergeCell ref="B181:G181"/>
    <mergeCell ref="H181:AC181"/>
    <mergeCell ref="AE181:AI181"/>
    <mergeCell ref="B182:G182"/>
    <mergeCell ref="H182:AC182"/>
    <mergeCell ref="AE182:AI182"/>
    <mergeCell ref="B183:G183"/>
    <mergeCell ref="H183:AC183"/>
    <mergeCell ref="AE183:AI183"/>
    <mergeCell ref="B172:G172"/>
    <mergeCell ref="H172:AC172"/>
    <mergeCell ref="AE172:AI172"/>
    <mergeCell ref="B173:G173"/>
    <mergeCell ref="H173:AC173"/>
    <mergeCell ref="AE173:AI173"/>
    <mergeCell ref="B174:G174"/>
    <mergeCell ref="H174:AC174"/>
    <mergeCell ref="AE174:AI174"/>
    <mergeCell ref="B175:G175"/>
    <mergeCell ref="H175:AC175"/>
    <mergeCell ref="AE175:AI175"/>
    <mergeCell ref="B176:G176"/>
    <mergeCell ref="H176:AC176"/>
    <mergeCell ref="AE176:AI176"/>
    <mergeCell ref="B177:G177"/>
    <mergeCell ref="H177:AC177"/>
    <mergeCell ref="AE177:AI177"/>
    <mergeCell ref="B166:G166"/>
    <mergeCell ref="H166:AC166"/>
    <mergeCell ref="AE166:AI166"/>
    <mergeCell ref="B167:G167"/>
    <mergeCell ref="H167:AC167"/>
    <mergeCell ref="AE167:AI167"/>
    <mergeCell ref="B168:G168"/>
    <mergeCell ref="H168:AC168"/>
    <mergeCell ref="AE168:AI168"/>
    <mergeCell ref="B169:G169"/>
    <mergeCell ref="H169:AC169"/>
    <mergeCell ref="AE169:AI169"/>
    <mergeCell ref="B170:G170"/>
    <mergeCell ref="H170:AC170"/>
    <mergeCell ref="AE170:AI170"/>
    <mergeCell ref="B171:G171"/>
    <mergeCell ref="H171:AC171"/>
    <mergeCell ref="AE171:AI171"/>
    <mergeCell ref="B160:G160"/>
    <mergeCell ref="H160:AC160"/>
    <mergeCell ref="AE160:AI160"/>
    <mergeCell ref="B161:G161"/>
    <mergeCell ref="H161:AC161"/>
    <mergeCell ref="AE161:AI161"/>
    <mergeCell ref="B162:G162"/>
    <mergeCell ref="H162:AC162"/>
    <mergeCell ref="AE162:AI162"/>
    <mergeCell ref="B163:G163"/>
    <mergeCell ref="H163:AC163"/>
    <mergeCell ref="AE163:AI163"/>
    <mergeCell ref="B164:G164"/>
    <mergeCell ref="H164:AC164"/>
    <mergeCell ref="AE164:AI164"/>
    <mergeCell ref="B165:G165"/>
    <mergeCell ref="H165:AC165"/>
    <mergeCell ref="AE165:AI165"/>
    <mergeCell ref="B154:G154"/>
    <mergeCell ref="H154:AC154"/>
    <mergeCell ref="AE154:AI154"/>
    <mergeCell ref="B155:G155"/>
    <mergeCell ref="H155:AC155"/>
    <mergeCell ref="AE155:AI155"/>
    <mergeCell ref="B156:G156"/>
    <mergeCell ref="H156:AC156"/>
    <mergeCell ref="AE156:AI156"/>
    <mergeCell ref="B157:G157"/>
    <mergeCell ref="H157:AC157"/>
    <mergeCell ref="AE157:AI157"/>
    <mergeCell ref="B158:G158"/>
    <mergeCell ref="H158:AC158"/>
    <mergeCell ref="AE158:AI158"/>
    <mergeCell ref="B159:G159"/>
    <mergeCell ref="H159:AC159"/>
    <mergeCell ref="AE159:AI159"/>
    <mergeCell ref="B148:G148"/>
    <mergeCell ref="H148:AC148"/>
    <mergeCell ref="AE148:AI148"/>
    <mergeCell ref="B149:G149"/>
    <mergeCell ref="H149:AC149"/>
    <mergeCell ref="AE149:AI149"/>
    <mergeCell ref="B150:G150"/>
    <mergeCell ref="H150:AC150"/>
    <mergeCell ref="AE150:AI150"/>
    <mergeCell ref="B151:G151"/>
    <mergeCell ref="H151:AC151"/>
    <mergeCell ref="AE151:AI151"/>
    <mergeCell ref="B152:G152"/>
    <mergeCell ref="H152:AC152"/>
    <mergeCell ref="AE152:AI152"/>
    <mergeCell ref="B153:G153"/>
    <mergeCell ref="H153:AC153"/>
    <mergeCell ref="AE153:AI153"/>
    <mergeCell ref="B142:G142"/>
    <mergeCell ref="H142:AC142"/>
    <mergeCell ref="AE142:AI142"/>
    <mergeCell ref="B143:G143"/>
    <mergeCell ref="H143:AC143"/>
    <mergeCell ref="AE143:AI143"/>
    <mergeCell ref="B144:G144"/>
    <mergeCell ref="H144:AC144"/>
    <mergeCell ref="AE144:AI144"/>
    <mergeCell ref="B145:G145"/>
    <mergeCell ref="H145:AC145"/>
    <mergeCell ref="AE145:AI145"/>
    <mergeCell ref="B146:G146"/>
    <mergeCell ref="H146:AC146"/>
    <mergeCell ref="AE146:AI146"/>
    <mergeCell ref="B147:G147"/>
    <mergeCell ref="H147:AC147"/>
    <mergeCell ref="AE147:AI147"/>
    <mergeCell ref="B136:G136"/>
    <mergeCell ref="H136:AC136"/>
    <mergeCell ref="AE136:AI136"/>
    <mergeCell ref="B137:G137"/>
    <mergeCell ref="H137:AC137"/>
    <mergeCell ref="AE137:AI137"/>
    <mergeCell ref="B138:G138"/>
    <mergeCell ref="H138:AC138"/>
    <mergeCell ref="AE138:AI138"/>
    <mergeCell ref="B139:G139"/>
    <mergeCell ref="H139:AC139"/>
    <mergeCell ref="AE139:AI139"/>
    <mergeCell ref="B140:G140"/>
    <mergeCell ref="H140:AC140"/>
    <mergeCell ref="AE140:AI140"/>
    <mergeCell ref="B141:G141"/>
    <mergeCell ref="H141:AC141"/>
    <mergeCell ref="AE141:AI141"/>
    <mergeCell ref="B130:G130"/>
    <mergeCell ref="H130:AC130"/>
    <mergeCell ref="AE130:AI130"/>
    <mergeCell ref="B131:G131"/>
    <mergeCell ref="H131:AC131"/>
    <mergeCell ref="AE131:AI131"/>
    <mergeCell ref="B132:G132"/>
    <mergeCell ref="H132:AC132"/>
    <mergeCell ref="AE132:AI132"/>
    <mergeCell ref="B133:G133"/>
    <mergeCell ref="H133:AC133"/>
    <mergeCell ref="AE133:AI133"/>
    <mergeCell ref="B134:G134"/>
    <mergeCell ref="H134:AC134"/>
    <mergeCell ref="AE134:AI134"/>
    <mergeCell ref="B135:G135"/>
    <mergeCell ref="H135:AC135"/>
    <mergeCell ref="AE135:AI135"/>
    <mergeCell ref="B124:G124"/>
    <mergeCell ref="H124:AC124"/>
    <mergeCell ref="AE124:AI124"/>
    <mergeCell ref="B125:G125"/>
    <mergeCell ref="H125:AC125"/>
    <mergeCell ref="AE125:AI125"/>
    <mergeCell ref="B126:G126"/>
    <mergeCell ref="H126:AC126"/>
    <mergeCell ref="AE126:AI126"/>
    <mergeCell ref="B127:G127"/>
    <mergeCell ref="H127:AC127"/>
    <mergeCell ref="AE127:AI127"/>
    <mergeCell ref="B128:G128"/>
    <mergeCell ref="H128:AC128"/>
    <mergeCell ref="AE128:AI128"/>
    <mergeCell ref="B129:G129"/>
    <mergeCell ref="H129:AC129"/>
    <mergeCell ref="AE129:AI129"/>
    <mergeCell ref="B118:G118"/>
    <mergeCell ref="H118:AC118"/>
    <mergeCell ref="AE118:AI118"/>
    <mergeCell ref="B119:G119"/>
    <mergeCell ref="H119:AC119"/>
    <mergeCell ref="AE119:AI119"/>
    <mergeCell ref="B120:G120"/>
    <mergeCell ref="H120:AC120"/>
    <mergeCell ref="AE120:AI120"/>
    <mergeCell ref="B121:G121"/>
    <mergeCell ref="H121:AC121"/>
    <mergeCell ref="AE121:AI121"/>
    <mergeCell ref="B122:G122"/>
    <mergeCell ref="H122:AC122"/>
    <mergeCell ref="AE122:AI122"/>
    <mergeCell ref="B123:G123"/>
    <mergeCell ref="H123:AC123"/>
    <mergeCell ref="AE123:AI123"/>
    <mergeCell ref="B112:G112"/>
    <mergeCell ref="H112:AC112"/>
    <mergeCell ref="AE112:AI112"/>
    <mergeCell ref="B113:G113"/>
    <mergeCell ref="H113:AC113"/>
    <mergeCell ref="AE113:AI113"/>
    <mergeCell ref="B114:G114"/>
    <mergeCell ref="H114:AC114"/>
    <mergeCell ref="AE114:AI114"/>
    <mergeCell ref="B115:G115"/>
    <mergeCell ref="H115:AC115"/>
    <mergeCell ref="AE115:AI115"/>
    <mergeCell ref="B116:G116"/>
    <mergeCell ref="H116:AC116"/>
    <mergeCell ref="AE116:AI116"/>
    <mergeCell ref="B117:G117"/>
    <mergeCell ref="H117:AC117"/>
    <mergeCell ref="AE117:AI117"/>
    <mergeCell ref="B106:G106"/>
    <mergeCell ref="H106:AC106"/>
    <mergeCell ref="AE106:AI106"/>
    <mergeCell ref="B107:G107"/>
    <mergeCell ref="H107:AC107"/>
    <mergeCell ref="AE107:AI107"/>
    <mergeCell ref="B108:G108"/>
    <mergeCell ref="H108:AC108"/>
    <mergeCell ref="AE108:AI108"/>
    <mergeCell ref="B109:G109"/>
    <mergeCell ref="H109:AC109"/>
    <mergeCell ref="AE109:AI109"/>
    <mergeCell ref="B110:G110"/>
    <mergeCell ref="H110:AC110"/>
    <mergeCell ref="AE110:AI110"/>
    <mergeCell ref="B111:G111"/>
    <mergeCell ref="H111:AC111"/>
    <mergeCell ref="AE111:AI111"/>
    <mergeCell ref="B100:G100"/>
    <mergeCell ref="H100:AC100"/>
    <mergeCell ref="AE100:AI100"/>
    <mergeCell ref="B101:G101"/>
    <mergeCell ref="H101:AC101"/>
    <mergeCell ref="AE101:AI101"/>
    <mergeCell ref="B102:G102"/>
    <mergeCell ref="H102:AC102"/>
    <mergeCell ref="AE102:AI102"/>
    <mergeCell ref="B103:G103"/>
    <mergeCell ref="H103:AC103"/>
    <mergeCell ref="AE103:AI103"/>
    <mergeCell ref="B104:G104"/>
    <mergeCell ref="H104:AC104"/>
    <mergeCell ref="AE104:AI104"/>
    <mergeCell ref="B105:G105"/>
    <mergeCell ref="H105:AC105"/>
    <mergeCell ref="AE105:AI105"/>
    <mergeCell ref="B94:G94"/>
    <mergeCell ref="H94:AC94"/>
    <mergeCell ref="AE94:AI94"/>
    <mergeCell ref="B95:G95"/>
    <mergeCell ref="H95:AC95"/>
    <mergeCell ref="AE95:AI95"/>
    <mergeCell ref="B96:G96"/>
    <mergeCell ref="H96:AC96"/>
    <mergeCell ref="AE96:AI96"/>
    <mergeCell ref="B97:G97"/>
    <mergeCell ref="H97:AC97"/>
    <mergeCell ref="AE97:AI97"/>
    <mergeCell ref="B98:G98"/>
    <mergeCell ref="H98:AC98"/>
    <mergeCell ref="AE98:AI98"/>
    <mergeCell ref="B99:G99"/>
    <mergeCell ref="H99:AC99"/>
    <mergeCell ref="AE99:AI99"/>
    <mergeCell ref="B88:G88"/>
    <mergeCell ref="H88:AC88"/>
    <mergeCell ref="AE88:AI88"/>
    <mergeCell ref="B89:G89"/>
    <mergeCell ref="H89:AC89"/>
    <mergeCell ref="AE89:AI89"/>
    <mergeCell ref="B90:G90"/>
    <mergeCell ref="H90:AC90"/>
    <mergeCell ref="AE90:AI90"/>
    <mergeCell ref="B91:G91"/>
    <mergeCell ref="H91:AC91"/>
    <mergeCell ref="AE91:AI91"/>
    <mergeCell ref="B92:G92"/>
    <mergeCell ref="H92:AC92"/>
    <mergeCell ref="AE92:AI92"/>
    <mergeCell ref="B93:G93"/>
    <mergeCell ref="H93:AC93"/>
    <mergeCell ref="AE93:AI93"/>
    <mergeCell ref="B82:G82"/>
    <mergeCell ref="H82:AC82"/>
    <mergeCell ref="AE82:AI82"/>
    <mergeCell ref="B83:G83"/>
    <mergeCell ref="H83:AC83"/>
    <mergeCell ref="AE83:AI83"/>
    <mergeCell ref="B84:G84"/>
    <mergeCell ref="H84:AC84"/>
    <mergeCell ref="AE84:AI84"/>
    <mergeCell ref="B85:G85"/>
    <mergeCell ref="H85:AC85"/>
    <mergeCell ref="AE85:AI85"/>
    <mergeCell ref="B86:G86"/>
    <mergeCell ref="H86:AC86"/>
    <mergeCell ref="AE86:AI86"/>
    <mergeCell ref="B87:G87"/>
    <mergeCell ref="H87:AC87"/>
    <mergeCell ref="AE87:AI87"/>
    <mergeCell ref="B76:G76"/>
    <mergeCell ref="H76:AC76"/>
    <mergeCell ref="AE76:AI76"/>
    <mergeCell ref="B77:G77"/>
    <mergeCell ref="H77:AC77"/>
    <mergeCell ref="AE77:AI77"/>
    <mergeCell ref="B78:G78"/>
    <mergeCell ref="H78:AC78"/>
    <mergeCell ref="AE78:AI78"/>
    <mergeCell ref="B79:G79"/>
    <mergeCell ref="H79:AC79"/>
    <mergeCell ref="AE79:AI79"/>
    <mergeCell ref="B80:G80"/>
    <mergeCell ref="H80:AC80"/>
    <mergeCell ref="AE80:AI80"/>
    <mergeCell ref="B81:G81"/>
    <mergeCell ref="H81:AC81"/>
    <mergeCell ref="AE81:AI81"/>
    <mergeCell ref="B70:G70"/>
    <mergeCell ref="H70:AC70"/>
    <mergeCell ref="AE70:AI70"/>
    <mergeCell ref="B71:G71"/>
    <mergeCell ref="H71:AC71"/>
    <mergeCell ref="AE71:AI71"/>
    <mergeCell ref="B72:G72"/>
    <mergeCell ref="H72:AC72"/>
    <mergeCell ref="AE72:AI72"/>
    <mergeCell ref="B73:G73"/>
    <mergeCell ref="H73:AC73"/>
    <mergeCell ref="AE73:AI73"/>
    <mergeCell ref="B74:G74"/>
    <mergeCell ref="H74:AC74"/>
    <mergeCell ref="AE74:AI74"/>
    <mergeCell ref="B75:G75"/>
    <mergeCell ref="H75:AC75"/>
    <mergeCell ref="AE75:AI75"/>
    <mergeCell ref="B64:G64"/>
    <mergeCell ref="H64:AC64"/>
    <mergeCell ref="AE64:AI64"/>
    <mergeCell ref="B65:G65"/>
    <mergeCell ref="H65:AC65"/>
    <mergeCell ref="AE65:AI65"/>
    <mergeCell ref="B66:G66"/>
    <mergeCell ref="H66:AC66"/>
    <mergeCell ref="AE66:AI66"/>
    <mergeCell ref="B67:G67"/>
    <mergeCell ref="H67:AC67"/>
    <mergeCell ref="AE67:AI67"/>
    <mergeCell ref="B68:G68"/>
    <mergeCell ref="H68:AC68"/>
    <mergeCell ref="AE68:AI68"/>
    <mergeCell ref="B69:G69"/>
    <mergeCell ref="H69:AC69"/>
    <mergeCell ref="AE69:AI69"/>
    <mergeCell ref="B58:G58"/>
    <mergeCell ref="H58:AC58"/>
    <mergeCell ref="AE58:AI58"/>
    <mergeCell ref="B59:G59"/>
    <mergeCell ref="H59:AC59"/>
    <mergeCell ref="AE59:AI59"/>
    <mergeCell ref="B60:G60"/>
    <mergeCell ref="H60:AC60"/>
    <mergeCell ref="AE60:AI60"/>
    <mergeCell ref="B61:G61"/>
    <mergeCell ref="H61:AC61"/>
    <mergeCell ref="AE61:AI61"/>
    <mergeCell ref="B62:G62"/>
    <mergeCell ref="H62:AC62"/>
    <mergeCell ref="AE62:AI62"/>
    <mergeCell ref="B63:G63"/>
    <mergeCell ref="H63:AC63"/>
    <mergeCell ref="AE63:AI63"/>
    <mergeCell ref="B52:G52"/>
    <mergeCell ref="H52:AC52"/>
    <mergeCell ref="AE52:AI52"/>
    <mergeCell ref="B53:G53"/>
    <mergeCell ref="H53:AC53"/>
    <mergeCell ref="AE53:AI53"/>
    <mergeCell ref="B54:G54"/>
    <mergeCell ref="H54:AC54"/>
    <mergeCell ref="AE54:AI54"/>
    <mergeCell ref="B55:G55"/>
    <mergeCell ref="H55:AC55"/>
    <mergeCell ref="AE55:AI55"/>
    <mergeCell ref="B56:G56"/>
    <mergeCell ref="H56:AC56"/>
    <mergeCell ref="AE56:AI56"/>
    <mergeCell ref="B57:G57"/>
    <mergeCell ref="H57:AC57"/>
    <mergeCell ref="AE57:AI57"/>
    <mergeCell ref="B46:G46"/>
    <mergeCell ref="H46:AC46"/>
    <mergeCell ref="AE46:AI46"/>
    <mergeCell ref="B47:G47"/>
    <mergeCell ref="H47:AC47"/>
    <mergeCell ref="AE47:AI47"/>
    <mergeCell ref="B48:G48"/>
    <mergeCell ref="H48:AC48"/>
    <mergeCell ref="AE48:AI48"/>
    <mergeCell ref="B49:G49"/>
    <mergeCell ref="H49:AC49"/>
    <mergeCell ref="AE49:AI49"/>
    <mergeCell ref="B50:G50"/>
    <mergeCell ref="H50:AC50"/>
    <mergeCell ref="AE50:AI50"/>
    <mergeCell ref="B51:G51"/>
    <mergeCell ref="H51:AC51"/>
    <mergeCell ref="AE51:AI51"/>
    <mergeCell ref="B40:G40"/>
    <mergeCell ref="H40:AC40"/>
    <mergeCell ref="AE40:AI40"/>
    <mergeCell ref="B41:G41"/>
    <mergeCell ref="H41:AC41"/>
    <mergeCell ref="AE41:AI41"/>
    <mergeCell ref="B42:G42"/>
    <mergeCell ref="H42:AC42"/>
    <mergeCell ref="AE42:AI42"/>
    <mergeCell ref="B43:G43"/>
    <mergeCell ref="H43:AC43"/>
    <mergeCell ref="AE43:AI43"/>
    <mergeCell ref="B44:G44"/>
    <mergeCell ref="H44:AC44"/>
    <mergeCell ref="AE44:AI44"/>
    <mergeCell ref="B45:G45"/>
    <mergeCell ref="H45:AC45"/>
    <mergeCell ref="AE45:AI45"/>
    <mergeCell ref="B34:G34"/>
    <mergeCell ref="H34:AC34"/>
    <mergeCell ref="AE34:AI34"/>
    <mergeCell ref="B35:G35"/>
    <mergeCell ref="H35:AC35"/>
    <mergeCell ref="AE35:AI35"/>
    <mergeCell ref="B36:G36"/>
    <mergeCell ref="H36:AC36"/>
    <mergeCell ref="AE36:AI36"/>
    <mergeCell ref="B37:G37"/>
    <mergeCell ref="H37:AC37"/>
    <mergeCell ref="AE37:AI37"/>
    <mergeCell ref="B38:G38"/>
    <mergeCell ref="H38:AC38"/>
    <mergeCell ref="AE38:AI38"/>
    <mergeCell ref="B39:G39"/>
    <mergeCell ref="H39:AC39"/>
    <mergeCell ref="AE39:AI39"/>
    <mergeCell ref="B29:G29"/>
    <mergeCell ref="H29:AC29"/>
    <mergeCell ref="AE29:AI29"/>
    <mergeCell ref="B28:G28"/>
    <mergeCell ref="H28:AC28"/>
    <mergeCell ref="AE28:AI28"/>
    <mergeCell ref="B27:G27"/>
    <mergeCell ref="B30:G30"/>
    <mergeCell ref="H30:AC30"/>
    <mergeCell ref="AE30:AI30"/>
    <mergeCell ref="B31:G31"/>
    <mergeCell ref="H31:AC31"/>
    <mergeCell ref="AE31:AI31"/>
    <mergeCell ref="B32:G32"/>
    <mergeCell ref="H32:AC32"/>
    <mergeCell ref="AE32:AI32"/>
    <mergeCell ref="B33:G33"/>
    <mergeCell ref="H33:AC33"/>
    <mergeCell ref="AE33:AI33"/>
    <mergeCell ref="B16:AI16"/>
    <mergeCell ref="B18:AI18"/>
    <mergeCell ref="AF1:AI2"/>
    <mergeCell ref="B6:AI6"/>
    <mergeCell ref="B8:O8"/>
    <mergeCell ref="Q8:AI8"/>
    <mergeCell ref="Q12:V12"/>
    <mergeCell ref="Q14:V14"/>
    <mergeCell ref="H27:AC27"/>
    <mergeCell ref="AE27:AI27"/>
    <mergeCell ref="AJ25:AJ26"/>
    <mergeCell ref="A25:A26"/>
    <mergeCell ref="B25:G26"/>
    <mergeCell ref="H25:AC26"/>
    <mergeCell ref="AE25:AI26"/>
    <mergeCell ref="B22:AI22"/>
    <mergeCell ref="B23:AI23"/>
    <mergeCell ref="AE24:AI24"/>
  </mergeCells>
  <phoneticPr fontId="42" type="noConversion"/>
  <printOptions horizontalCentered="1"/>
  <pageMargins left="0.59055118110236227" right="0.59055118110236227" top="0.59055118110236227" bottom="0.59055118110236227" header="0.51181102362204722" footer="0.19685039370078741"/>
  <pageSetup paperSize="9" scale="61" firstPageNumber="0" fitToHeight="0" orientation="portrait" verticalDpi="300" r:id="rId1"/>
  <headerFooter alignWithMargins="0">
    <oddFooter>&amp;C&amp;"Tahoma,Normale"&amp;P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fitToPage="1"/>
  </sheetPr>
  <dimension ref="A1:AM1031"/>
  <sheetViews>
    <sheetView view="pageBreakPreview" topLeftCell="A502" zoomScaleNormal="95" zoomScaleSheetLayoutView="100" workbookViewId="0">
      <selection activeCell="P523" sqref="P523"/>
    </sheetView>
  </sheetViews>
  <sheetFormatPr defaultColWidth="3.28515625" defaultRowHeight="15" outlineLevelCol="1"/>
  <cols>
    <col min="1" max="1" width="6.7109375" style="35" customWidth="1"/>
    <col min="2" max="2" width="10.28515625" style="35" customWidth="1"/>
    <col min="3" max="3" width="1" style="35" customWidth="1"/>
    <col min="4" max="7" width="3.28515625" style="35"/>
    <col min="8" max="8" width="1.85546875" style="35" customWidth="1"/>
    <col min="9" max="9" width="17.85546875" style="35" customWidth="1"/>
    <col min="10" max="10" width="1.85546875" style="35" customWidth="1"/>
    <col min="11" max="14" width="3.28515625" style="35"/>
    <col min="15" max="15" width="1.85546875" style="35" customWidth="1"/>
    <col min="16" max="16" width="12.42578125" style="35" customWidth="1"/>
    <col min="17" max="17" width="1.85546875" style="35" customWidth="1"/>
    <col min="18" max="20" width="3" style="35" customWidth="1"/>
    <col min="21" max="21" width="4.42578125" style="35" customWidth="1"/>
    <col min="22" max="23" width="3" style="35" customWidth="1"/>
    <col min="24" max="28" width="3.28515625" style="35"/>
    <col min="29" max="29" width="2.140625" style="35" bestFit="1" customWidth="1"/>
    <col min="30" max="30" width="22.85546875" style="283" hidden="1" customWidth="1" outlineLevel="1"/>
    <col min="31" max="31" width="3.28515625" style="68" collapsed="1"/>
    <col min="32" max="34" width="3.28515625" style="68"/>
    <col min="35" max="35" width="4.140625" style="68" customWidth="1"/>
    <col min="36" max="36" width="9.7109375" style="36" customWidth="1"/>
    <col min="37" max="37" width="2.5703125" style="35" customWidth="1"/>
    <col min="38" max="38" width="24" style="35" hidden="1" customWidth="1" outlineLevel="1"/>
    <col min="39" max="39" width="24.42578125" style="35" customWidth="1" collapsed="1"/>
    <col min="40" max="242" width="10.28515625" style="35" customWidth="1"/>
    <col min="243" max="243" width="1" style="35" customWidth="1"/>
    <col min="244" max="16384" width="3.28515625" style="35"/>
  </cols>
  <sheetData>
    <row r="1" spans="1:36" ht="15.75" customHeight="1">
      <c r="A1" s="37"/>
      <c r="B1" s="37" t="s">
        <v>4348</v>
      </c>
      <c r="C1" s="37"/>
      <c r="D1" s="37"/>
      <c r="E1" s="37"/>
      <c r="F1" s="37"/>
      <c r="G1" s="37"/>
      <c r="AF1" s="733" t="s">
        <v>364</v>
      </c>
      <c r="AG1" s="734"/>
      <c r="AH1" s="734"/>
      <c r="AI1" s="735"/>
    </row>
    <row r="2" spans="1:36" ht="15.75" customHeight="1" thickBot="1">
      <c r="AF2" s="736"/>
      <c r="AG2" s="737"/>
      <c r="AH2" s="737"/>
      <c r="AI2" s="738"/>
    </row>
    <row r="3" spans="1:36">
      <c r="B3" s="38" t="s">
        <v>4349</v>
      </c>
    </row>
    <row r="4" spans="1:36">
      <c r="B4" s="38" t="s">
        <v>4350</v>
      </c>
    </row>
    <row r="6" spans="1:36" s="39" customFormat="1" ht="76.5" customHeight="1">
      <c r="B6" s="594" t="s">
        <v>4351</v>
      </c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40"/>
    </row>
    <row r="7" spans="1:36" s="39" customFormat="1" ht="15.75" thickBo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284"/>
      <c r="AE7" s="91"/>
      <c r="AF7" s="91"/>
      <c r="AG7" s="91"/>
      <c r="AH7" s="91"/>
      <c r="AI7" s="91"/>
      <c r="AJ7" s="40"/>
    </row>
    <row r="8" spans="1:36" s="39" customFormat="1" ht="15.75" customHeight="1" thickBot="1">
      <c r="A8" s="43"/>
      <c r="B8" s="739" t="s">
        <v>4352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1"/>
      <c r="P8" s="42"/>
      <c r="Q8" s="739" t="s">
        <v>4353</v>
      </c>
      <c r="R8" s="740"/>
      <c r="S8" s="740"/>
      <c r="T8" s="740"/>
      <c r="U8" s="740"/>
      <c r="V8" s="740"/>
      <c r="W8" s="740"/>
      <c r="X8" s="740"/>
      <c r="Y8" s="740"/>
      <c r="Z8" s="740"/>
      <c r="AA8" s="740"/>
      <c r="AB8" s="740"/>
      <c r="AC8" s="740"/>
      <c r="AD8" s="740"/>
      <c r="AE8" s="740"/>
      <c r="AF8" s="740"/>
      <c r="AG8" s="740"/>
      <c r="AH8" s="740"/>
      <c r="AI8" s="741"/>
      <c r="AJ8" s="40"/>
    </row>
    <row r="9" spans="1:36" s="39" customFormat="1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2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285"/>
      <c r="AE9" s="92"/>
      <c r="AF9" s="92"/>
      <c r="AG9" s="92"/>
      <c r="AH9" s="92"/>
      <c r="AI9" s="93"/>
      <c r="AJ9" s="40"/>
    </row>
    <row r="10" spans="1:36" s="39" customFormat="1">
      <c r="A10" s="48"/>
      <c r="B10" s="49" t="s">
        <v>4354</v>
      </c>
      <c r="C10" s="50"/>
      <c r="D10" s="51"/>
      <c r="E10" s="52">
        <v>0</v>
      </c>
      <c r="F10" s="52">
        <v>4</v>
      </c>
      <c r="G10" s="52">
        <v>1</v>
      </c>
      <c r="H10" s="41"/>
      <c r="I10" s="41" t="s">
        <v>4355</v>
      </c>
      <c r="J10" s="41"/>
      <c r="K10" s="51"/>
      <c r="L10" s="52">
        <v>2</v>
      </c>
      <c r="M10" s="52">
        <v>0</v>
      </c>
      <c r="N10" s="52">
        <v>1</v>
      </c>
      <c r="O10" s="53"/>
      <c r="P10" s="42"/>
      <c r="Q10" s="49" t="s">
        <v>4356</v>
      </c>
      <c r="R10" s="48"/>
      <c r="S10" s="48"/>
      <c r="T10" s="48"/>
      <c r="U10" s="48"/>
      <c r="V10" s="41"/>
      <c r="W10" s="41"/>
      <c r="X10" s="52">
        <f>'CE MINISTERIALE'!X10</f>
        <v>2</v>
      </c>
      <c r="Y10" s="52">
        <f>'CE MINISTERIALE'!Y10</f>
        <v>0</v>
      </c>
      <c r="Z10" s="52">
        <f>'CE MINISTERIALE'!Z10</f>
        <v>1</v>
      </c>
      <c r="AA10" s="52">
        <f>'CE MINISTERIALE'!AA10</f>
        <v>9</v>
      </c>
      <c r="AB10" s="41"/>
      <c r="AC10" s="41"/>
      <c r="AD10" s="286"/>
      <c r="AE10" s="94"/>
      <c r="AF10" s="94"/>
      <c r="AG10" s="94"/>
      <c r="AH10" s="94"/>
      <c r="AI10" s="95"/>
      <c r="AJ10" s="40"/>
    </row>
    <row r="11" spans="1:36" s="39" customFormat="1">
      <c r="A11" s="44"/>
      <c r="B11" s="5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53"/>
      <c r="P11" s="42"/>
      <c r="Q11" s="54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286"/>
      <c r="AE11" s="94"/>
      <c r="AF11" s="94"/>
      <c r="AG11" s="94"/>
      <c r="AH11" s="94"/>
      <c r="AI11" s="95"/>
      <c r="AJ11" s="40"/>
    </row>
    <row r="12" spans="1:36" s="39" customFormat="1" ht="15" customHeight="1">
      <c r="A12" s="44"/>
      <c r="B12" s="5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53"/>
      <c r="P12" s="42"/>
      <c r="Q12" s="596" t="s">
        <v>4357</v>
      </c>
      <c r="R12" s="742"/>
      <c r="S12" s="742"/>
      <c r="T12" s="742"/>
      <c r="U12" s="742"/>
      <c r="V12" s="742"/>
      <c r="W12" s="41">
        <v>1</v>
      </c>
      <c r="X12" s="52"/>
      <c r="Y12" s="41"/>
      <c r="Z12" s="41">
        <v>2</v>
      </c>
      <c r="AA12" s="52"/>
      <c r="AB12" s="41"/>
      <c r="AC12" s="41">
        <v>3</v>
      </c>
      <c r="AD12" s="286"/>
      <c r="AE12" s="96"/>
      <c r="AF12" s="94"/>
      <c r="AG12" s="94">
        <v>4</v>
      </c>
      <c r="AH12" s="96"/>
      <c r="AI12" s="95"/>
      <c r="AJ12" s="40"/>
    </row>
    <row r="13" spans="1:36" s="39" customFormat="1">
      <c r="A13" s="44"/>
      <c r="B13" s="5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53"/>
      <c r="P13" s="42"/>
      <c r="Q13" s="54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286"/>
      <c r="AE13" s="94"/>
      <c r="AF13" s="94"/>
      <c r="AG13" s="94"/>
      <c r="AH13" s="94"/>
      <c r="AI13" s="95"/>
      <c r="AJ13" s="40"/>
    </row>
    <row r="14" spans="1:36" s="39" customFormat="1" ht="15" customHeight="1">
      <c r="A14" s="44"/>
      <c r="B14" s="5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53"/>
      <c r="P14" s="42"/>
      <c r="Q14" s="596" t="s">
        <v>4358</v>
      </c>
      <c r="R14" s="742"/>
      <c r="S14" s="742"/>
      <c r="T14" s="742"/>
      <c r="U14" s="742"/>
      <c r="V14" s="742"/>
      <c r="W14" s="41"/>
      <c r="X14" s="52" t="s">
        <v>375</v>
      </c>
      <c r="Y14" s="41"/>
      <c r="Z14" s="41"/>
      <c r="AA14" s="41"/>
      <c r="AB14" s="48"/>
      <c r="AC14" s="48"/>
      <c r="AD14" s="287"/>
      <c r="AE14" s="97"/>
      <c r="AF14" s="98" t="s">
        <v>4359</v>
      </c>
      <c r="AG14" s="94"/>
      <c r="AH14" s="96"/>
      <c r="AI14" s="95"/>
      <c r="AJ14" s="40"/>
    </row>
    <row r="15" spans="1:36" s="39" customFormat="1" ht="15.75" thickBot="1">
      <c r="A15" s="44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  <c r="P15" s="42"/>
      <c r="Q15" s="56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288"/>
      <c r="AE15" s="99"/>
      <c r="AF15" s="99"/>
      <c r="AG15" s="99"/>
      <c r="AH15" s="99"/>
      <c r="AI15" s="100"/>
      <c r="AJ15" s="40"/>
    </row>
    <row r="16" spans="1:36" s="39" customFormat="1">
      <c r="A16" s="35"/>
      <c r="B16" s="591"/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40"/>
    </row>
    <row r="17" spans="1:39" s="39" customFormat="1" ht="15.75" thickBot="1">
      <c r="A17" s="3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286"/>
      <c r="AE17" s="94"/>
      <c r="AF17" s="94"/>
      <c r="AG17" s="94"/>
      <c r="AH17" s="94"/>
      <c r="AI17" s="94"/>
      <c r="AJ17" s="40"/>
    </row>
    <row r="18" spans="1:39" s="39" customFormat="1" ht="15.75" customHeight="1" thickBot="1">
      <c r="A18" s="35"/>
      <c r="B18" s="746" t="s">
        <v>4360</v>
      </c>
      <c r="C18" s="747"/>
      <c r="D18" s="747"/>
      <c r="E18" s="747"/>
      <c r="F18" s="747"/>
      <c r="G18" s="747"/>
      <c r="H18" s="747"/>
      <c r="I18" s="747"/>
      <c r="J18" s="747"/>
      <c r="K18" s="747"/>
      <c r="L18" s="747"/>
      <c r="M18" s="747"/>
      <c r="N18" s="747"/>
      <c r="O18" s="747"/>
      <c r="P18" s="747"/>
      <c r="Q18" s="747"/>
      <c r="R18" s="747"/>
      <c r="S18" s="747"/>
      <c r="T18" s="747"/>
      <c r="U18" s="747"/>
      <c r="V18" s="747"/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747"/>
      <c r="AI18" s="748"/>
      <c r="AJ18" s="40"/>
    </row>
    <row r="19" spans="1:39" s="39" customFormat="1">
      <c r="A19" s="35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289"/>
      <c r="AE19" s="101"/>
      <c r="AF19" s="101"/>
      <c r="AG19" s="101"/>
      <c r="AH19" s="101"/>
      <c r="AI19" s="102"/>
      <c r="AJ19" s="40"/>
    </row>
    <row r="20" spans="1:39" s="39" customFormat="1">
      <c r="A20" s="35"/>
      <c r="B20" s="5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55" t="s">
        <v>4361</v>
      </c>
      <c r="N20" s="52" t="s">
        <v>375</v>
      </c>
      <c r="O20" s="41"/>
      <c r="P20" s="41"/>
      <c r="Q20" s="55" t="s">
        <v>4362</v>
      </c>
      <c r="R20" s="51"/>
      <c r="S20" s="5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286"/>
      <c r="AE20" s="94"/>
      <c r="AF20" s="94"/>
      <c r="AG20" s="94"/>
      <c r="AH20" s="94"/>
      <c r="AI20" s="95"/>
      <c r="AJ20" s="40"/>
    </row>
    <row r="21" spans="1:39" s="39" customFormat="1" ht="15.75" thickBo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288"/>
      <c r="AE21" s="99"/>
      <c r="AF21" s="99"/>
      <c r="AG21" s="99"/>
      <c r="AH21" s="99"/>
      <c r="AI21" s="100"/>
      <c r="AJ21" s="40"/>
    </row>
    <row r="22" spans="1:39" s="39" customFormat="1">
      <c r="A22" s="35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40"/>
    </row>
    <row r="23" spans="1:39" s="39" customFormat="1" ht="12.75" customHeight="1">
      <c r="A23" s="41"/>
      <c r="B23" s="591"/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40"/>
    </row>
    <row r="24" spans="1:39" s="39" customFormat="1" ht="13.5" customHeight="1" thickBot="1">
      <c r="A24" s="42"/>
      <c r="B24" s="42"/>
      <c r="C24" s="42"/>
      <c r="D24" s="42"/>
      <c r="E24" s="42"/>
      <c r="F24" s="42"/>
      <c r="G24" s="42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284"/>
      <c r="AE24" s="605" t="s">
        <v>4363</v>
      </c>
      <c r="AF24" s="605"/>
      <c r="AG24" s="605"/>
      <c r="AH24" s="605"/>
      <c r="AI24" s="605"/>
      <c r="AJ24" s="40"/>
    </row>
    <row r="25" spans="1:39" ht="18.75" customHeight="1">
      <c r="A25" s="713" t="s">
        <v>381</v>
      </c>
      <c r="B25" s="715" t="s">
        <v>4364</v>
      </c>
      <c r="C25" s="716"/>
      <c r="D25" s="716"/>
      <c r="E25" s="716"/>
      <c r="F25" s="716"/>
      <c r="G25" s="717"/>
      <c r="H25" s="721" t="s">
        <v>4365</v>
      </c>
      <c r="I25" s="722"/>
      <c r="J25" s="722"/>
      <c r="K25" s="722"/>
      <c r="L25" s="722"/>
      <c r="M25" s="722"/>
      <c r="N25" s="722"/>
      <c r="O25" s="722"/>
      <c r="P25" s="722"/>
      <c r="Q25" s="722"/>
      <c r="R25" s="722"/>
      <c r="S25" s="722"/>
      <c r="T25" s="722"/>
      <c r="U25" s="722"/>
      <c r="V25" s="722"/>
      <c r="W25" s="722"/>
      <c r="X25" s="722"/>
      <c r="Y25" s="722"/>
      <c r="Z25" s="722"/>
      <c r="AA25" s="722"/>
      <c r="AB25" s="722"/>
      <c r="AC25" s="723"/>
      <c r="AD25" s="290"/>
      <c r="AE25" s="727" t="s">
        <v>4366</v>
      </c>
      <c r="AF25" s="728"/>
      <c r="AG25" s="728"/>
      <c r="AH25" s="728"/>
      <c r="AI25" s="729"/>
      <c r="AJ25" s="704" t="s">
        <v>4367</v>
      </c>
      <c r="AL25" s="706"/>
      <c r="AM25" s="706"/>
    </row>
    <row r="26" spans="1:39" ht="18.75" customHeight="1" thickBot="1">
      <c r="A26" s="714"/>
      <c r="B26" s="718"/>
      <c r="C26" s="719"/>
      <c r="D26" s="719"/>
      <c r="E26" s="719"/>
      <c r="F26" s="719"/>
      <c r="G26" s="720"/>
      <c r="H26" s="724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6"/>
      <c r="AD26" s="291"/>
      <c r="AE26" s="730"/>
      <c r="AF26" s="731"/>
      <c r="AG26" s="731"/>
      <c r="AH26" s="731"/>
      <c r="AI26" s="732"/>
      <c r="AJ26" s="705"/>
      <c r="AL26" s="706">
        <f>'CE MINISTERIALE'!AL26</f>
        <v>0</v>
      </c>
      <c r="AM26" s="706"/>
    </row>
    <row r="27" spans="1:39" s="63" customFormat="1" ht="15" customHeight="1">
      <c r="A27" s="62"/>
      <c r="B27" s="612"/>
      <c r="C27" s="707"/>
      <c r="D27" s="707"/>
      <c r="E27" s="707"/>
      <c r="F27" s="707"/>
      <c r="G27" s="708"/>
      <c r="H27" s="709" t="s">
        <v>4368</v>
      </c>
      <c r="I27" s="710"/>
      <c r="J27" s="710"/>
      <c r="K27" s="710"/>
      <c r="L27" s="710"/>
      <c r="M27" s="710"/>
      <c r="N27" s="710"/>
      <c r="O27" s="710"/>
      <c r="P27" s="710"/>
      <c r="Q27" s="710"/>
      <c r="R27" s="710"/>
      <c r="S27" s="710"/>
      <c r="T27" s="710"/>
      <c r="U27" s="710"/>
      <c r="V27" s="710"/>
      <c r="W27" s="710"/>
      <c r="X27" s="710"/>
      <c r="Y27" s="710"/>
      <c r="Z27" s="710"/>
      <c r="AA27" s="710"/>
      <c r="AB27" s="710"/>
      <c r="AC27" s="711"/>
      <c r="AD27" s="292"/>
      <c r="AE27" s="712"/>
      <c r="AF27" s="712"/>
      <c r="AG27" s="712"/>
      <c r="AH27" s="712"/>
      <c r="AI27" s="598"/>
      <c r="AJ27" s="62"/>
      <c r="AL27" s="63">
        <f>'CE MINISTERIALE'!AL27</f>
        <v>0</v>
      </c>
      <c r="AM27" s="63">
        <f>'CE MINISTERIALE'!AM27</f>
        <v>0</v>
      </c>
    </row>
    <row r="28" spans="1:39" s="65" customFormat="1" ht="15" customHeight="1">
      <c r="A28" s="64"/>
      <c r="B28" s="609" t="s">
        <v>387</v>
      </c>
      <c r="C28" s="643"/>
      <c r="D28" s="643"/>
      <c r="E28" s="643"/>
      <c r="F28" s="643"/>
      <c r="G28" s="644"/>
      <c r="H28" s="743" t="s">
        <v>4369</v>
      </c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5"/>
      <c r="AD28" s="293">
        <f>'CE MINISTERIALE'!AD28</f>
        <v>1210243076</v>
      </c>
      <c r="AE28" s="648">
        <f>'CE MINISTERIALE'!AE28</f>
        <v>1210243</v>
      </c>
      <c r="AF28" s="648"/>
      <c r="AG28" s="648"/>
      <c r="AH28" s="648"/>
      <c r="AI28" s="611"/>
      <c r="AJ28" s="64" t="s">
        <v>389</v>
      </c>
      <c r="AL28" s="293">
        <f>'CE MINISTERIALE'!AL28</f>
        <v>0</v>
      </c>
      <c r="AM28" s="409">
        <f>'CE MINISTERIALE'!AM28</f>
        <v>0</v>
      </c>
    </row>
    <row r="29" spans="1:39" s="67" customFormat="1" ht="15" customHeight="1">
      <c r="A29" s="66"/>
      <c r="B29" s="606" t="s">
        <v>390</v>
      </c>
      <c r="C29" s="649"/>
      <c r="D29" s="649"/>
      <c r="E29" s="649"/>
      <c r="F29" s="649"/>
      <c r="G29" s="650"/>
      <c r="H29" s="651" t="s">
        <v>4370</v>
      </c>
      <c r="I29" s="652"/>
      <c r="J29" s="652"/>
      <c r="K29" s="652"/>
      <c r="L29" s="652"/>
      <c r="M29" s="652"/>
      <c r="N29" s="652"/>
      <c r="O29" s="652"/>
      <c r="P29" s="652"/>
      <c r="Q29" s="652"/>
      <c r="R29" s="652"/>
      <c r="S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653"/>
      <c r="AD29" s="294">
        <f>'CE MINISTERIALE'!AD29</f>
        <v>1187754008</v>
      </c>
      <c r="AE29" s="666">
        <f>'CE MINISTERIALE'!AE29</f>
        <v>1187754</v>
      </c>
      <c r="AF29" s="666"/>
      <c r="AG29" s="666"/>
      <c r="AH29" s="666"/>
      <c r="AI29" s="608"/>
      <c r="AJ29" s="64" t="s">
        <v>389</v>
      </c>
      <c r="AL29" s="294">
        <f>'CE MINISTERIALE'!AL29</f>
        <v>0</v>
      </c>
      <c r="AM29" s="410">
        <f>'CE MINISTERIALE'!AM29</f>
        <v>0</v>
      </c>
    </row>
    <row r="30" spans="1:39" s="68" customFormat="1" ht="15" customHeight="1">
      <c r="A30" s="64"/>
      <c r="B30" s="613" t="s">
        <v>392</v>
      </c>
      <c r="C30" s="656"/>
      <c r="D30" s="656"/>
      <c r="E30" s="656"/>
      <c r="F30" s="656"/>
      <c r="G30" s="657"/>
      <c r="H30" s="658" t="s">
        <v>4371</v>
      </c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60"/>
      <c r="AD30" s="295">
        <f>'CE MINISTERIALE'!AD30</f>
        <v>1178768705</v>
      </c>
      <c r="AE30" s="654">
        <f>'CE MINISTERIALE'!AE30</f>
        <v>1178769</v>
      </c>
      <c r="AF30" s="654"/>
      <c r="AG30" s="654"/>
      <c r="AH30" s="654"/>
      <c r="AI30" s="615"/>
      <c r="AJ30" s="64" t="s">
        <v>389</v>
      </c>
      <c r="AL30" s="295">
        <f>'CE MINISTERIALE'!AL30</f>
        <v>0</v>
      </c>
      <c r="AM30" s="411">
        <f>'CE MINISTERIALE'!AM30</f>
        <v>0</v>
      </c>
    </row>
    <row r="31" spans="1:39" s="68" customFormat="1" ht="15" customHeight="1">
      <c r="A31" s="64"/>
      <c r="B31" s="613" t="s">
        <v>394</v>
      </c>
      <c r="C31" s="656"/>
      <c r="D31" s="656"/>
      <c r="E31" s="656"/>
      <c r="F31" s="656"/>
      <c r="G31" s="657"/>
      <c r="H31" s="658" t="s">
        <v>4372</v>
      </c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60"/>
      <c r="AD31" s="295">
        <f>'CE MINISTERIALE'!AD31</f>
        <v>8985303</v>
      </c>
      <c r="AE31" s="654">
        <f>'CE MINISTERIALE'!AE31</f>
        <v>8985</v>
      </c>
      <c r="AF31" s="654"/>
      <c r="AG31" s="654"/>
      <c r="AH31" s="654"/>
      <c r="AI31" s="615"/>
      <c r="AJ31" s="64" t="s">
        <v>389</v>
      </c>
      <c r="AL31" s="295">
        <f>'CE MINISTERIALE'!AL31</f>
        <v>0</v>
      </c>
      <c r="AM31" s="411">
        <f>'CE MINISTERIALE'!AM31</f>
        <v>0</v>
      </c>
    </row>
    <row r="32" spans="1:39" s="68" customFormat="1" ht="15" customHeight="1">
      <c r="A32" s="64"/>
      <c r="B32" s="606" t="s">
        <v>396</v>
      </c>
      <c r="C32" s="649"/>
      <c r="D32" s="649"/>
      <c r="E32" s="649"/>
      <c r="F32" s="649"/>
      <c r="G32" s="650"/>
      <c r="H32" s="651" t="s">
        <v>4373</v>
      </c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52"/>
      <c r="AA32" s="652"/>
      <c r="AB32" s="652"/>
      <c r="AC32" s="653"/>
      <c r="AD32" s="294">
        <f>'CE MINISTERIALE'!AD32</f>
        <v>22226000</v>
      </c>
      <c r="AE32" s="666">
        <f>'CE MINISTERIALE'!AE32</f>
        <v>22226</v>
      </c>
      <c r="AF32" s="666"/>
      <c r="AG32" s="666"/>
      <c r="AH32" s="666"/>
      <c r="AI32" s="608"/>
      <c r="AJ32" s="64" t="s">
        <v>389</v>
      </c>
      <c r="AL32" s="294">
        <f>'CE MINISTERIALE'!AL32</f>
        <v>0</v>
      </c>
      <c r="AM32" s="410">
        <f>'CE MINISTERIALE'!AM32</f>
        <v>0</v>
      </c>
    </row>
    <row r="33" spans="1:39" s="68" customFormat="1" ht="15" customHeight="1">
      <c r="A33" s="64"/>
      <c r="B33" s="613" t="s">
        <v>399</v>
      </c>
      <c r="C33" s="656"/>
      <c r="D33" s="656"/>
      <c r="E33" s="656"/>
      <c r="F33" s="656"/>
      <c r="G33" s="657"/>
      <c r="H33" s="658" t="s">
        <v>4374</v>
      </c>
      <c r="I33" s="659"/>
      <c r="J33" s="659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59"/>
      <c r="V33" s="659"/>
      <c r="W33" s="659"/>
      <c r="X33" s="659"/>
      <c r="Y33" s="659"/>
      <c r="Z33" s="659"/>
      <c r="AA33" s="659"/>
      <c r="AB33" s="659"/>
      <c r="AC33" s="660"/>
      <c r="AD33" s="294">
        <f>'CE MINISTERIALE'!AD33</f>
        <v>22226000</v>
      </c>
      <c r="AE33" s="666">
        <f>'CE MINISTERIALE'!AE33</f>
        <v>22226</v>
      </c>
      <c r="AF33" s="666"/>
      <c r="AG33" s="666"/>
      <c r="AH33" s="666"/>
      <c r="AI33" s="608"/>
      <c r="AJ33" s="64" t="s">
        <v>389</v>
      </c>
      <c r="AL33" s="294">
        <f>'CE MINISTERIALE'!AL33</f>
        <v>0</v>
      </c>
      <c r="AM33" s="410">
        <f>'CE MINISTERIALE'!AM33</f>
        <v>0</v>
      </c>
    </row>
    <row r="34" spans="1:39" s="68" customFormat="1" ht="15" customHeight="1">
      <c r="A34" s="64"/>
      <c r="B34" s="616" t="s">
        <v>402</v>
      </c>
      <c r="C34" s="661"/>
      <c r="D34" s="661"/>
      <c r="E34" s="661"/>
      <c r="F34" s="661"/>
      <c r="G34" s="662"/>
      <c r="H34" s="663" t="s">
        <v>4375</v>
      </c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664"/>
      <c r="X34" s="664"/>
      <c r="Y34" s="664"/>
      <c r="Z34" s="664"/>
      <c r="AA34" s="664"/>
      <c r="AB34" s="664"/>
      <c r="AC34" s="665"/>
      <c r="AD34" s="295">
        <f>'CE MINISTERIALE'!AD34</f>
        <v>0</v>
      </c>
      <c r="AE34" s="654">
        <f>'CE MINISTERIALE'!AE34</f>
        <v>0</v>
      </c>
      <c r="AF34" s="654"/>
      <c r="AG34" s="654"/>
      <c r="AH34" s="654"/>
      <c r="AI34" s="615"/>
      <c r="AJ34" s="64" t="s">
        <v>389</v>
      </c>
      <c r="AL34" s="295">
        <f>'CE MINISTERIALE'!AL34</f>
        <v>0</v>
      </c>
      <c r="AM34" s="411">
        <f>'CE MINISTERIALE'!AM34</f>
        <v>0</v>
      </c>
    </row>
    <row r="35" spans="1:39" s="68" customFormat="1" ht="24.75" customHeight="1">
      <c r="A35" s="64"/>
      <c r="B35" s="616" t="s">
        <v>405</v>
      </c>
      <c r="C35" s="661"/>
      <c r="D35" s="661"/>
      <c r="E35" s="661"/>
      <c r="F35" s="661"/>
      <c r="G35" s="662"/>
      <c r="H35" s="663" t="s">
        <v>4376</v>
      </c>
      <c r="I35" s="664"/>
      <c r="J35" s="664"/>
      <c r="K35" s="664"/>
      <c r="L35" s="664"/>
      <c r="M35" s="664"/>
      <c r="N35" s="664"/>
      <c r="O35" s="664"/>
      <c r="P35" s="664"/>
      <c r="Q35" s="664"/>
      <c r="R35" s="664"/>
      <c r="S35" s="664"/>
      <c r="T35" s="664"/>
      <c r="U35" s="664"/>
      <c r="V35" s="664"/>
      <c r="W35" s="664"/>
      <c r="X35" s="664"/>
      <c r="Y35" s="664"/>
      <c r="Z35" s="664"/>
      <c r="AA35" s="664"/>
      <c r="AB35" s="664"/>
      <c r="AC35" s="665"/>
      <c r="AD35" s="295">
        <f>'CE MINISTERIALE'!AD35</f>
        <v>0</v>
      </c>
      <c r="AE35" s="654">
        <f>'CE MINISTERIALE'!AE35</f>
        <v>0</v>
      </c>
      <c r="AF35" s="654"/>
      <c r="AG35" s="654"/>
      <c r="AH35" s="654"/>
      <c r="AI35" s="615"/>
      <c r="AJ35" s="64" t="s">
        <v>389</v>
      </c>
      <c r="AL35" s="295">
        <f>'CE MINISTERIALE'!AL35</f>
        <v>0</v>
      </c>
      <c r="AM35" s="411">
        <f>'CE MINISTERIALE'!AM35</f>
        <v>0</v>
      </c>
    </row>
    <row r="36" spans="1:39" s="68" customFormat="1" ht="23.25" customHeight="1">
      <c r="A36" s="64"/>
      <c r="B36" s="616" t="s">
        <v>408</v>
      </c>
      <c r="C36" s="661"/>
      <c r="D36" s="661"/>
      <c r="E36" s="661"/>
      <c r="F36" s="661"/>
      <c r="G36" s="662"/>
      <c r="H36" s="663" t="s">
        <v>4377</v>
      </c>
      <c r="I36" s="664"/>
      <c r="J36" s="664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4"/>
      <c r="W36" s="664"/>
      <c r="X36" s="664"/>
      <c r="Y36" s="664"/>
      <c r="Z36" s="664"/>
      <c r="AA36" s="664"/>
      <c r="AB36" s="664"/>
      <c r="AC36" s="665"/>
      <c r="AD36" s="295">
        <f>'CE MINISTERIALE'!AD36</f>
        <v>22226000</v>
      </c>
      <c r="AE36" s="654">
        <f>'CE MINISTERIALE'!AE36</f>
        <v>22226</v>
      </c>
      <c r="AF36" s="654"/>
      <c r="AG36" s="654"/>
      <c r="AH36" s="654"/>
      <c r="AI36" s="615"/>
      <c r="AJ36" s="64" t="s">
        <v>389</v>
      </c>
      <c r="AL36" s="295">
        <f>'CE MINISTERIALE'!AL36</f>
        <v>0</v>
      </c>
      <c r="AM36" s="411">
        <f>'CE MINISTERIALE'!AM36</f>
        <v>0</v>
      </c>
    </row>
    <row r="37" spans="1:39" s="68" customFormat="1" ht="15" customHeight="1">
      <c r="A37" s="64"/>
      <c r="B37" s="616" t="s">
        <v>410</v>
      </c>
      <c r="C37" s="661"/>
      <c r="D37" s="661"/>
      <c r="E37" s="661"/>
      <c r="F37" s="661"/>
      <c r="G37" s="662"/>
      <c r="H37" s="663" t="s">
        <v>4378</v>
      </c>
      <c r="I37" s="664"/>
      <c r="J37" s="664"/>
      <c r="K37" s="664"/>
      <c r="L37" s="664"/>
      <c r="M37" s="664"/>
      <c r="N37" s="664"/>
      <c r="O37" s="664"/>
      <c r="P37" s="664"/>
      <c r="Q37" s="664"/>
      <c r="R37" s="664"/>
      <c r="S37" s="664"/>
      <c r="T37" s="664"/>
      <c r="U37" s="664"/>
      <c r="V37" s="664"/>
      <c r="W37" s="664"/>
      <c r="X37" s="664"/>
      <c r="Y37" s="664"/>
      <c r="Z37" s="664"/>
      <c r="AA37" s="664"/>
      <c r="AB37" s="664"/>
      <c r="AC37" s="665"/>
      <c r="AD37" s="295">
        <f>'CE MINISTERIALE'!AD37</f>
        <v>0</v>
      </c>
      <c r="AE37" s="654">
        <f>'CE MINISTERIALE'!AE37</f>
        <v>0</v>
      </c>
      <c r="AF37" s="654"/>
      <c r="AG37" s="654"/>
      <c r="AH37" s="654"/>
      <c r="AI37" s="615"/>
      <c r="AJ37" s="64" t="s">
        <v>389</v>
      </c>
      <c r="AL37" s="295">
        <f>'CE MINISTERIALE'!AL37</f>
        <v>0</v>
      </c>
      <c r="AM37" s="411">
        <f>'CE MINISTERIALE'!AM37</f>
        <v>0</v>
      </c>
    </row>
    <row r="38" spans="1:39" s="68" customFormat="1" ht="15" customHeight="1">
      <c r="A38" s="64"/>
      <c r="B38" s="613" t="s">
        <v>3675</v>
      </c>
      <c r="C38" s="656"/>
      <c r="D38" s="656"/>
      <c r="E38" s="656"/>
      <c r="F38" s="656"/>
      <c r="G38" s="657"/>
      <c r="H38" s="658" t="s">
        <v>4379</v>
      </c>
      <c r="I38" s="659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59"/>
      <c r="V38" s="659"/>
      <c r="W38" s="659"/>
      <c r="X38" s="659"/>
      <c r="Y38" s="659"/>
      <c r="Z38" s="659"/>
      <c r="AA38" s="659"/>
      <c r="AB38" s="659"/>
      <c r="AC38" s="660"/>
      <c r="AD38" s="295">
        <f>'CE MINISTERIALE'!AD38</f>
        <v>0</v>
      </c>
      <c r="AE38" s="666">
        <f>'CE MINISTERIALE'!AE38</f>
        <v>0</v>
      </c>
      <c r="AF38" s="666"/>
      <c r="AG38" s="666"/>
      <c r="AH38" s="666"/>
      <c r="AI38" s="608"/>
      <c r="AJ38" s="64" t="s">
        <v>389</v>
      </c>
      <c r="AL38" s="295">
        <f>'CE MINISTERIALE'!AL38</f>
        <v>0</v>
      </c>
      <c r="AM38" s="410">
        <f>'CE MINISTERIALE'!AM38</f>
        <v>0</v>
      </c>
    </row>
    <row r="39" spans="1:39" s="68" customFormat="1" ht="30" customHeight="1">
      <c r="A39" s="64" t="s">
        <v>413</v>
      </c>
      <c r="B39" s="616" t="s">
        <v>3679</v>
      </c>
      <c r="C39" s="661"/>
      <c r="D39" s="661"/>
      <c r="E39" s="661"/>
      <c r="F39" s="661"/>
      <c r="G39" s="662"/>
      <c r="H39" s="663" t="s">
        <v>4380</v>
      </c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64"/>
      <c r="T39" s="664"/>
      <c r="U39" s="664"/>
      <c r="V39" s="664"/>
      <c r="W39" s="664"/>
      <c r="X39" s="664"/>
      <c r="Y39" s="664"/>
      <c r="Z39" s="664"/>
      <c r="AA39" s="664"/>
      <c r="AB39" s="664"/>
      <c r="AC39" s="665"/>
      <c r="AD39" s="295">
        <f>'CE MINISTERIALE'!AD39</f>
        <v>0</v>
      </c>
      <c r="AE39" s="654">
        <f>'CE MINISTERIALE'!AE39</f>
        <v>0</v>
      </c>
      <c r="AF39" s="654"/>
      <c r="AG39" s="654"/>
      <c r="AH39" s="654"/>
      <c r="AI39" s="615"/>
      <c r="AJ39" s="64" t="s">
        <v>389</v>
      </c>
      <c r="AL39" s="295">
        <f>'CE MINISTERIALE'!AL39</f>
        <v>0</v>
      </c>
      <c r="AM39" s="411">
        <f>'CE MINISTERIALE'!AM39</f>
        <v>0</v>
      </c>
    </row>
    <row r="40" spans="1:39" s="68" customFormat="1" ht="23.25" customHeight="1">
      <c r="A40" s="64" t="s">
        <v>413</v>
      </c>
      <c r="B40" s="616" t="s">
        <v>415</v>
      </c>
      <c r="C40" s="661"/>
      <c r="D40" s="661"/>
      <c r="E40" s="661"/>
      <c r="F40" s="661"/>
      <c r="G40" s="662"/>
      <c r="H40" s="663" t="s">
        <v>4381</v>
      </c>
      <c r="I40" s="664"/>
      <c r="J40" s="664"/>
      <c r="K40" s="664"/>
      <c r="L40" s="664"/>
      <c r="M40" s="664"/>
      <c r="N40" s="664"/>
      <c r="O40" s="664"/>
      <c r="P40" s="664"/>
      <c r="Q40" s="664"/>
      <c r="R40" s="664"/>
      <c r="S40" s="664"/>
      <c r="T40" s="664"/>
      <c r="U40" s="664"/>
      <c r="V40" s="664"/>
      <c r="W40" s="664"/>
      <c r="X40" s="664"/>
      <c r="Y40" s="664"/>
      <c r="Z40" s="664"/>
      <c r="AA40" s="664"/>
      <c r="AB40" s="664"/>
      <c r="AC40" s="665"/>
      <c r="AD40" s="295">
        <f>'CE MINISTERIALE'!AD40</f>
        <v>0</v>
      </c>
      <c r="AE40" s="654">
        <f>'CE MINISTERIALE'!AE40</f>
        <v>0</v>
      </c>
      <c r="AF40" s="654"/>
      <c r="AG40" s="654"/>
      <c r="AH40" s="654"/>
      <c r="AI40" s="615"/>
      <c r="AJ40" s="64" t="s">
        <v>389</v>
      </c>
      <c r="AL40" s="295">
        <f>'CE MINISTERIALE'!AL40</f>
        <v>0</v>
      </c>
      <c r="AM40" s="411">
        <f>'CE MINISTERIALE'!AM40</f>
        <v>0</v>
      </c>
    </row>
    <row r="41" spans="1:39" s="68" customFormat="1" ht="15" customHeight="1">
      <c r="A41" s="64"/>
      <c r="B41" s="613" t="s">
        <v>417</v>
      </c>
      <c r="C41" s="656"/>
      <c r="D41" s="656"/>
      <c r="E41" s="656"/>
      <c r="F41" s="656"/>
      <c r="G41" s="657"/>
      <c r="H41" s="658" t="s">
        <v>4382</v>
      </c>
      <c r="I41" s="659"/>
      <c r="J41" s="659"/>
      <c r="K41" s="659"/>
      <c r="L41" s="659"/>
      <c r="M41" s="659"/>
      <c r="N41" s="659"/>
      <c r="O41" s="659"/>
      <c r="P41" s="659"/>
      <c r="Q41" s="659"/>
      <c r="R41" s="659"/>
      <c r="S41" s="659"/>
      <c r="T41" s="659"/>
      <c r="U41" s="659"/>
      <c r="V41" s="659"/>
      <c r="W41" s="659"/>
      <c r="X41" s="659"/>
      <c r="Y41" s="659"/>
      <c r="Z41" s="659"/>
      <c r="AA41" s="659"/>
      <c r="AB41" s="659"/>
      <c r="AC41" s="660"/>
      <c r="AD41" s="295">
        <f>'CE MINISTERIALE'!AD41</f>
        <v>0</v>
      </c>
      <c r="AE41" s="666">
        <f>'CE MINISTERIALE'!AE41</f>
        <v>0</v>
      </c>
      <c r="AF41" s="666"/>
      <c r="AG41" s="666"/>
      <c r="AH41" s="666"/>
      <c r="AI41" s="608"/>
      <c r="AJ41" s="64" t="s">
        <v>389</v>
      </c>
      <c r="AL41" s="295">
        <f>'CE MINISTERIALE'!AL41</f>
        <v>0</v>
      </c>
      <c r="AM41" s="410">
        <f>'CE MINISTERIALE'!AM41</f>
        <v>0</v>
      </c>
    </row>
    <row r="42" spans="1:39" s="68" customFormat="1" ht="15" customHeight="1">
      <c r="A42" s="64"/>
      <c r="B42" s="616" t="s">
        <v>419</v>
      </c>
      <c r="C42" s="661"/>
      <c r="D42" s="661"/>
      <c r="E42" s="661"/>
      <c r="F42" s="661"/>
      <c r="G42" s="662"/>
      <c r="H42" s="663" t="s">
        <v>4383</v>
      </c>
      <c r="I42" s="664"/>
      <c r="J42" s="664"/>
      <c r="K42" s="664"/>
      <c r="L42" s="664"/>
      <c r="M42" s="664"/>
      <c r="N42" s="664"/>
      <c r="O42" s="664"/>
      <c r="P42" s="664"/>
      <c r="Q42" s="664"/>
      <c r="R42" s="664"/>
      <c r="S42" s="664"/>
      <c r="T42" s="664"/>
      <c r="U42" s="664"/>
      <c r="V42" s="664"/>
      <c r="W42" s="664"/>
      <c r="X42" s="664"/>
      <c r="Y42" s="664"/>
      <c r="Z42" s="664"/>
      <c r="AA42" s="664"/>
      <c r="AB42" s="664"/>
      <c r="AC42" s="665"/>
      <c r="AD42" s="295">
        <f>'CE MINISTERIALE'!AD42</f>
        <v>0</v>
      </c>
      <c r="AE42" s="654">
        <f>'CE MINISTERIALE'!AE42</f>
        <v>0</v>
      </c>
      <c r="AF42" s="654"/>
      <c r="AG42" s="654"/>
      <c r="AH42" s="654"/>
      <c r="AI42" s="615"/>
      <c r="AJ42" s="64" t="s">
        <v>389</v>
      </c>
      <c r="AL42" s="295">
        <f>'CE MINISTERIALE'!AL42</f>
        <v>0</v>
      </c>
      <c r="AM42" s="411">
        <f>'CE MINISTERIALE'!AM42</f>
        <v>0</v>
      </c>
    </row>
    <row r="43" spans="1:39" s="68" customFormat="1" ht="15" customHeight="1">
      <c r="A43" s="64"/>
      <c r="B43" s="616" t="s">
        <v>422</v>
      </c>
      <c r="C43" s="661"/>
      <c r="D43" s="661"/>
      <c r="E43" s="661"/>
      <c r="F43" s="661"/>
      <c r="G43" s="662"/>
      <c r="H43" s="663" t="s">
        <v>4384</v>
      </c>
      <c r="I43" s="664"/>
      <c r="J43" s="664"/>
      <c r="K43" s="664"/>
      <c r="L43" s="664"/>
      <c r="M43" s="664"/>
      <c r="N43" s="664"/>
      <c r="O43" s="664"/>
      <c r="P43" s="664"/>
      <c r="Q43" s="664"/>
      <c r="R43" s="664"/>
      <c r="S43" s="664"/>
      <c r="T43" s="664"/>
      <c r="U43" s="664"/>
      <c r="V43" s="664"/>
      <c r="W43" s="664"/>
      <c r="X43" s="664"/>
      <c r="Y43" s="664"/>
      <c r="Z43" s="664"/>
      <c r="AA43" s="664"/>
      <c r="AB43" s="664"/>
      <c r="AC43" s="665"/>
      <c r="AD43" s="295">
        <f>'CE MINISTERIALE'!AD43</f>
        <v>0</v>
      </c>
      <c r="AE43" s="654">
        <f>'CE MINISTERIALE'!AE43</f>
        <v>0</v>
      </c>
      <c r="AF43" s="654"/>
      <c r="AG43" s="654"/>
      <c r="AH43" s="654"/>
      <c r="AI43" s="615"/>
      <c r="AJ43" s="64" t="s">
        <v>389</v>
      </c>
      <c r="AL43" s="295">
        <f>'CE MINISTERIALE'!AL43</f>
        <v>0</v>
      </c>
      <c r="AM43" s="411">
        <f>'CE MINISTERIALE'!AM43</f>
        <v>0</v>
      </c>
    </row>
    <row r="44" spans="1:39" s="68" customFormat="1" ht="15" customHeight="1">
      <c r="A44" s="64"/>
      <c r="B44" s="616" t="s">
        <v>424</v>
      </c>
      <c r="C44" s="661"/>
      <c r="D44" s="661"/>
      <c r="E44" s="661"/>
      <c r="F44" s="661"/>
      <c r="G44" s="662"/>
      <c r="H44" s="663" t="s">
        <v>4385</v>
      </c>
      <c r="I44" s="664"/>
      <c r="J44" s="664"/>
      <c r="K44" s="664"/>
      <c r="L44" s="664"/>
      <c r="M44" s="664"/>
      <c r="N44" s="664"/>
      <c r="O44" s="664"/>
      <c r="P44" s="664"/>
      <c r="Q44" s="664"/>
      <c r="R44" s="664"/>
      <c r="S44" s="664"/>
      <c r="T44" s="664"/>
      <c r="U44" s="664"/>
      <c r="V44" s="664"/>
      <c r="W44" s="664"/>
      <c r="X44" s="664"/>
      <c r="Y44" s="664"/>
      <c r="Z44" s="664"/>
      <c r="AA44" s="664"/>
      <c r="AB44" s="664"/>
      <c r="AC44" s="665"/>
      <c r="AD44" s="295">
        <f>'CE MINISTERIALE'!AD44</f>
        <v>0</v>
      </c>
      <c r="AE44" s="654">
        <f>'CE MINISTERIALE'!AE44</f>
        <v>0</v>
      </c>
      <c r="AF44" s="654"/>
      <c r="AG44" s="654"/>
      <c r="AH44" s="654"/>
      <c r="AI44" s="615"/>
      <c r="AJ44" s="64" t="s">
        <v>389</v>
      </c>
      <c r="AL44" s="295">
        <f>'CE MINISTERIALE'!AL44</f>
        <v>0</v>
      </c>
      <c r="AM44" s="411">
        <f>'CE MINISTERIALE'!AM44</f>
        <v>0</v>
      </c>
    </row>
    <row r="45" spans="1:39" s="68" customFormat="1" ht="15" customHeight="1">
      <c r="A45" s="64"/>
      <c r="B45" s="618" t="s">
        <v>426</v>
      </c>
      <c r="C45" s="686"/>
      <c r="D45" s="686"/>
      <c r="E45" s="686"/>
      <c r="F45" s="686"/>
      <c r="G45" s="687"/>
      <c r="H45" s="651" t="s">
        <v>4386</v>
      </c>
      <c r="I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52"/>
      <c r="AC45" s="653"/>
      <c r="AD45" s="296">
        <f>'CE MINISTERIALE'!AD45</f>
        <v>263068</v>
      </c>
      <c r="AE45" s="666">
        <f>'CE MINISTERIALE'!AE45</f>
        <v>263</v>
      </c>
      <c r="AF45" s="666"/>
      <c r="AG45" s="666"/>
      <c r="AH45" s="666"/>
      <c r="AI45" s="608"/>
      <c r="AJ45" s="64" t="s">
        <v>389</v>
      </c>
      <c r="AL45" s="296">
        <f>'CE MINISTERIALE'!AL45</f>
        <v>0</v>
      </c>
      <c r="AM45" s="410">
        <f>'CE MINISTERIALE'!AM45</f>
        <v>0</v>
      </c>
    </row>
    <row r="46" spans="1:39" s="68" customFormat="1" ht="15" customHeight="1">
      <c r="A46" s="64"/>
      <c r="B46" s="620" t="s">
        <v>428</v>
      </c>
      <c r="C46" s="681"/>
      <c r="D46" s="681"/>
      <c r="E46" s="681"/>
      <c r="F46" s="681"/>
      <c r="G46" s="682"/>
      <c r="H46" s="683" t="s">
        <v>4387</v>
      </c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  <c r="V46" s="684"/>
      <c r="W46" s="684"/>
      <c r="X46" s="684"/>
      <c r="Y46" s="684"/>
      <c r="Z46" s="684"/>
      <c r="AA46" s="684"/>
      <c r="AB46" s="684"/>
      <c r="AC46" s="685"/>
      <c r="AD46" s="295">
        <f>'CE MINISTERIALE'!AD46</f>
        <v>0</v>
      </c>
      <c r="AE46" s="654">
        <f>'CE MINISTERIALE'!AE46</f>
        <v>0</v>
      </c>
      <c r="AF46" s="654"/>
      <c r="AG46" s="654"/>
      <c r="AH46" s="654"/>
      <c r="AI46" s="615"/>
      <c r="AJ46" s="64" t="s">
        <v>389</v>
      </c>
      <c r="AL46" s="295">
        <f>'CE MINISTERIALE'!AL46</f>
        <v>0</v>
      </c>
      <c r="AM46" s="411">
        <f>'CE MINISTERIALE'!AM46</f>
        <v>0</v>
      </c>
    </row>
    <row r="47" spans="1:39" s="68" customFormat="1" ht="15" customHeight="1">
      <c r="A47" s="64"/>
      <c r="B47" s="620" t="s">
        <v>109</v>
      </c>
      <c r="C47" s="681"/>
      <c r="D47" s="681"/>
      <c r="E47" s="681"/>
      <c r="F47" s="681"/>
      <c r="G47" s="682"/>
      <c r="H47" s="683" t="s">
        <v>4388</v>
      </c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4"/>
      <c r="Y47" s="684"/>
      <c r="Z47" s="684"/>
      <c r="AA47" s="684"/>
      <c r="AB47" s="684"/>
      <c r="AC47" s="685"/>
      <c r="AD47" s="295">
        <f>'CE MINISTERIALE'!AD47</f>
        <v>63068</v>
      </c>
      <c r="AE47" s="654">
        <f>'CE MINISTERIALE'!AE47</f>
        <v>63</v>
      </c>
      <c r="AF47" s="654"/>
      <c r="AG47" s="654"/>
      <c r="AH47" s="654"/>
      <c r="AI47" s="615"/>
      <c r="AJ47" s="64" t="s">
        <v>389</v>
      </c>
      <c r="AL47" s="295">
        <f>'CE MINISTERIALE'!AL47</f>
        <v>0</v>
      </c>
      <c r="AM47" s="411">
        <f>'CE MINISTERIALE'!AM47</f>
        <v>0</v>
      </c>
    </row>
    <row r="48" spans="1:39" s="68" customFormat="1" ht="15" customHeight="1">
      <c r="A48" s="64"/>
      <c r="B48" s="620" t="s">
        <v>111</v>
      </c>
      <c r="C48" s="681"/>
      <c r="D48" s="681"/>
      <c r="E48" s="681"/>
      <c r="F48" s="681"/>
      <c r="G48" s="682"/>
      <c r="H48" s="683" t="s">
        <v>4389</v>
      </c>
      <c r="I48" s="684"/>
      <c r="J48" s="684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4"/>
      <c r="V48" s="684"/>
      <c r="W48" s="684"/>
      <c r="X48" s="684"/>
      <c r="Y48" s="684"/>
      <c r="Z48" s="684"/>
      <c r="AA48" s="684"/>
      <c r="AB48" s="684"/>
      <c r="AC48" s="685"/>
      <c r="AD48" s="295">
        <f>'CE MINISTERIALE'!AD48</f>
        <v>200000</v>
      </c>
      <c r="AE48" s="654">
        <f>'CE MINISTERIALE'!AE48</f>
        <v>200</v>
      </c>
      <c r="AF48" s="654"/>
      <c r="AG48" s="654"/>
      <c r="AH48" s="654"/>
      <c r="AI48" s="615"/>
      <c r="AJ48" s="64" t="s">
        <v>389</v>
      </c>
      <c r="AL48" s="295">
        <f>'CE MINISTERIALE'!AL48</f>
        <v>0</v>
      </c>
      <c r="AM48" s="411">
        <f>'CE MINISTERIALE'!AM48</f>
        <v>0</v>
      </c>
    </row>
    <row r="49" spans="1:39" s="68" customFormat="1" ht="15" customHeight="1">
      <c r="A49" s="64"/>
      <c r="B49" s="620" t="s">
        <v>113</v>
      </c>
      <c r="C49" s="681"/>
      <c r="D49" s="681"/>
      <c r="E49" s="681"/>
      <c r="F49" s="681"/>
      <c r="G49" s="682"/>
      <c r="H49" s="683" t="s">
        <v>4390</v>
      </c>
      <c r="I49" s="684"/>
      <c r="J49" s="684"/>
      <c r="K49" s="684"/>
      <c r="L49" s="684"/>
      <c r="M49" s="684"/>
      <c r="N49" s="684"/>
      <c r="O49" s="684"/>
      <c r="P49" s="684"/>
      <c r="Q49" s="684"/>
      <c r="R49" s="684"/>
      <c r="S49" s="684"/>
      <c r="T49" s="684"/>
      <c r="U49" s="684"/>
      <c r="V49" s="684"/>
      <c r="W49" s="684"/>
      <c r="X49" s="684"/>
      <c r="Y49" s="684"/>
      <c r="Z49" s="684"/>
      <c r="AA49" s="684"/>
      <c r="AB49" s="684"/>
      <c r="AC49" s="685"/>
      <c r="AD49" s="295">
        <f>'CE MINISTERIALE'!AD49</f>
        <v>0</v>
      </c>
      <c r="AE49" s="654">
        <f>'CE MINISTERIALE'!AE49</f>
        <v>0</v>
      </c>
      <c r="AF49" s="654"/>
      <c r="AG49" s="654"/>
      <c r="AH49" s="654"/>
      <c r="AI49" s="615"/>
      <c r="AJ49" s="64" t="s">
        <v>389</v>
      </c>
      <c r="AL49" s="295">
        <f>'CE MINISTERIALE'!AL49</f>
        <v>0</v>
      </c>
      <c r="AM49" s="411">
        <f>'CE MINISTERIALE'!AM49</f>
        <v>0</v>
      </c>
    </row>
    <row r="50" spans="1:39" s="68" customFormat="1" ht="15" customHeight="1">
      <c r="A50" s="64"/>
      <c r="B50" s="618" t="s">
        <v>116</v>
      </c>
      <c r="C50" s="686"/>
      <c r="D50" s="686"/>
      <c r="E50" s="686"/>
      <c r="F50" s="686"/>
      <c r="G50" s="687"/>
      <c r="H50" s="688" t="s">
        <v>4391</v>
      </c>
      <c r="I50" s="689"/>
      <c r="J50" s="689"/>
      <c r="K50" s="689"/>
      <c r="L50" s="689"/>
      <c r="M50" s="689"/>
      <c r="N50" s="689"/>
      <c r="O50" s="689"/>
      <c r="P50" s="689"/>
      <c r="Q50" s="689"/>
      <c r="R50" s="689"/>
      <c r="S50" s="689"/>
      <c r="T50" s="689"/>
      <c r="U50" s="689"/>
      <c r="V50" s="689"/>
      <c r="W50" s="689"/>
      <c r="X50" s="689"/>
      <c r="Y50" s="689"/>
      <c r="Z50" s="689"/>
      <c r="AA50" s="689"/>
      <c r="AB50" s="689"/>
      <c r="AC50" s="690"/>
      <c r="AD50" s="295">
        <f>'CE MINISTERIALE'!AD50</f>
        <v>0</v>
      </c>
      <c r="AE50" s="666">
        <f>'CE MINISTERIALE'!AE50</f>
        <v>0</v>
      </c>
      <c r="AF50" s="666"/>
      <c r="AG50" s="666"/>
      <c r="AH50" s="666"/>
      <c r="AI50" s="608"/>
      <c r="AJ50" s="64" t="s">
        <v>389</v>
      </c>
      <c r="AL50" s="295">
        <f>'CE MINISTERIALE'!AL50</f>
        <v>0</v>
      </c>
      <c r="AM50" s="410">
        <f>'CE MINISTERIALE'!AM50</f>
        <v>0</v>
      </c>
    </row>
    <row r="51" spans="1:39" s="68" customFormat="1" ht="15" customHeight="1">
      <c r="A51" s="64"/>
      <c r="B51" s="622" t="s">
        <v>2705</v>
      </c>
      <c r="C51" s="691"/>
      <c r="D51" s="691"/>
      <c r="E51" s="691"/>
      <c r="F51" s="691"/>
      <c r="G51" s="692"/>
      <c r="H51" s="645" t="s">
        <v>4392</v>
      </c>
      <c r="I51" s="646"/>
      <c r="J51" s="646"/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646"/>
      <c r="Y51" s="646"/>
      <c r="Z51" s="646"/>
      <c r="AA51" s="646"/>
      <c r="AB51" s="646"/>
      <c r="AC51" s="647"/>
      <c r="AD51" s="296">
        <f>'CE MINISTERIALE'!AD51</f>
        <v>0</v>
      </c>
      <c r="AE51" s="666">
        <f>'CE MINISTERIALE'!AE51</f>
        <v>0</v>
      </c>
      <c r="AF51" s="666"/>
      <c r="AG51" s="666"/>
      <c r="AH51" s="666"/>
      <c r="AI51" s="608"/>
      <c r="AJ51" s="69" t="s">
        <v>119</v>
      </c>
      <c r="AL51" s="296">
        <f>'CE MINISTERIALE'!AL51</f>
        <v>0</v>
      </c>
      <c r="AM51" s="410">
        <f>'CE MINISTERIALE'!AM51</f>
        <v>0</v>
      </c>
    </row>
    <row r="52" spans="1:39" s="68" customFormat="1" ht="26.25" customHeight="1">
      <c r="A52" s="64"/>
      <c r="B52" s="618" t="s">
        <v>120</v>
      </c>
      <c r="C52" s="686"/>
      <c r="D52" s="686"/>
      <c r="E52" s="686"/>
      <c r="F52" s="686"/>
      <c r="G52" s="687"/>
      <c r="H52" s="651" t="s">
        <v>4393</v>
      </c>
      <c r="I52" s="652"/>
      <c r="J52" s="652"/>
      <c r="K52" s="652"/>
      <c r="L52" s="652"/>
      <c r="M52" s="652"/>
      <c r="N52" s="652"/>
      <c r="O52" s="652"/>
      <c r="P52" s="652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3"/>
      <c r="AD52" s="295">
        <f>'CE MINISTERIALE'!AD52</f>
        <v>0</v>
      </c>
      <c r="AE52" s="654">
        <f>'CE MINISTERIALE'!AE52</f>
        <v>0</v>
      </c>
      <c r="AF52" s="654"/>
      <c r="AG52" s="654"/>
      <c r="AH52" s="654"/>
      <c r="AI52" s="615"/>
      <c r="AJ52" s="69" t="s">
        <v>119</v>
      </c>
      <c r="AL52" s="295">
        <f>'CE MINISTERIALE'!AL52</f>
        <v>0</v>
      </c>
      <c r="AM52" s="411">
        <f>'CE MINISTERIALE'!AM52</f>
        <v>0</v>
      </c>
    </row>
    <row r="53" spans="1:39" s="68" customFormat="1" ht="27" customHeight="1">
      <c r="A53" s="64"/>
      <c r="B53" s="618" t="s">
        <v>122</v>
      </c>
      <c r="C53" s="686"/>
      <c r="D53" s="686"/>
      <c r="E53" s="686"/>
      <c r="F53" s="686"/>
      <c r="G53" s="687"/>
      <c r="H53" s="651" t="s">
        <v>4394</v>
      </c>
      <c r="I53" s="652"/>
      <c r="J53" s="652"/>
      <c r="K53" s="652"/>
      <c r="L53" s="652"/>
      <c r="M53" s="652"/>
      <c r="N53" s="652"/>
      <c r="O53" s="652"/>
      <c r="P53" s="652"/>
      <c r="Q53" s="652"/>
      <c r="R53" s="652"/>
      <c r="S53" s="652"/>
      <c r="T53" s="652"/>
      <c r="U53" s="652"/>
      <c r="V53" s="652"/>
      <c r="W53" s="652"/>
      <c r="X53" s="652"/>
      <c r="Y53" s="652"/>
      <c r="Z53" s="652"/>
      <c r="AA53" s="652"/>
      <c r="AB53" s="652"/>
      <c r="AC53" s="653"/>
      <c r="AD53" s="295">
        <f>'CE MINISTERIALE'!AD53</f>
        <v>0</v>
      </c>
      <c r="AE53" s="654">
        <f>'CE MINISTERIALE'!AE53</f>
        <v>0</v>
      </c>
      <c r="AF53" s="654"/>
      <c r="AG53" s="654"/>
      <c r="AH53" s="654"/>
      <c r="AI53" s="615"/>
      <c r="AJ53" s="69" t="s">
        <v>119</v>
      </c>
      <c r="AL53" s="295">
        <f>'CE MINISTERIALE'!AL53</f>
        <v>0</v>
      </c>
      <c r="AM53" s="411">
        <f>'CE MINISTERIALE'!AM53</f>
        <v>0</v>
      </c>
    </row>
    <row r="54" spans="1:39" s="68" customFormat="1" ht="25.15" customHeight="1">
      <c r="A54" s="64"/>
      <c r="B54" s="609" t="s">
        <v>124</v>
      </c>
      <c r="C54" s="643"/>
      <c r="D54" s="643"/>
      <c r="E54" s="643"/>
      <c r="F54" s="643"/>
      <c r="G54" s="644"/>
      <c r="H54" s="645" t="s">
        <v>4395</v>
      </c>
      <c r="I54" s="646"/>
      <c r="J54" s="646"/>
      <c r="K54" s="646"/>
      <c r="L54" s="646"/>
      <c r="M54" s="646"/>
      <c r="N54" s="646"/>
      <c r="O54" s="646"/>
      <c r="P54" s="646"/>
      <c r="Q54" s="646"/>
      <c r="R54" s="646"/>
      <c r="S54" s="646"/>
      <c r="T54" s="646"/>
      <c r="U54" s="646"/>
      <c r="V54" s="646"/>
      <c r="W54" s="646"/>
      <c r="X54" s="646"/>
      <c r="Y54" s="646"/>
      <c r="Z54" s="646"/>
      <c r="AA54" s="646"/>
      <c r="AB54" s="646"/>
      <c r="AC54" s="647"/>
      <c r="AD54" s="297">
        <f>'CE MINISTERIALE'!AD54</f>
        <v>0</v>
      </c>
      <c r="AE54" s="666">
        <f>'CE MINISTERIALE'!AE54</f>
        <v>0</v>
      </c>
      <c r="AF54" s="666"/>
      <c r="AG54" s="666"/>
      <c r="AH54" s="666"/>
      <c r="AI54" s="608"/>
      <c r="AJ54" s="64" t="s">
        <v>389</v>
      </c>
      <c r="AL54" s="297">
        <f>'CE MINISTERIALE'!AL54</f>
        <v>0</v>
      </c>
      <c r="AM54" s="410">
        <f>'CE MINISTERIALE'!AM54</f>
        <v>0</v>
      </c>
    </row>
    <row r="55" spans="1:39" s="68" customFormat="1" ht="45.75" customHeight="1">
      <c r="A55" s="64"/>
      <c r="B55" s="606" t="s">
        <v>126</v>
      </c>
      <c r="C55" s="649"/>
      <c r="D55" s="649"/>
      <c r="E55" s="649"/>
      <c r="F55" s="649"/>
      <c r="G55" s="650"/>
      <c r="H55" s="651" t="s">
        <v>4396</v>
      </c>
      <c r="I55" s="652"/>
      <c r="J55" s="652"/>
      <c r="K55" s="652"/>
      <c r="L55" s="652"/>
      <c r="M55" s="652"/>
      <c r="N55" s="652"/>
      <c r="O55" s="652"/>
      <c r="P55" s="652"/>
      <c r="Q55" s="652"/>
      <c r="R55" s="652"/>
      <c r="S55" s="652"/>
      <c r="T55" s="652"/>
      <c r="U55" s="652"/>
      <c r="V55" s="652"/>
      <c r="W55" s="652"/>
      <c r="X55" s="652"/>
      <c r="Y55" s="652"/>
      <c r="Z55" s="652"/>
      <c r="AA55" s="652"/>
      <c r="AB55" s="652"/>
      <c r="AC55" s="653"/>
      <c r="AD55" s="295">
        <f>'CE MINISTERIALE'!AD55</f>
        <v>0</v>
      </c>
      <c r="AE55" s="654">
        <f>'CE MINISTERIALE'!AE55</f>
        <v>0</v>
      </c>
      <c r="AF55" s="654"/>
      <c r="AG55" s="654"/>
      <c r="AH55" s="654"/>
      <c r="AI55" s="615"/>
      <c r="AJ55" s="64" t="s">
        <v>389</v>
      </c>
      <c r="AL55" s="295">
        <f>'CE MINISTERIALE'!AL55</f>
        <v>0</v>
      </c>
      <c r="AM55" s="411">
        <f>'CE MINISTERIALE'!AM55</f>
        <v>0</v>
      </c>
    </row>
    <row r="56" spans="1:39" s="68" customFormat="1" ht="30" customHeight="1">
      <c r="A56" s="64"/>
      <c r="B56" s="606" t="s">
        <v>128</v>
      </c>
      <c r="C56" s="649"/>
      <c r="D56" s="649"/>
      <c r="E56" s="649"/>
      <c r="F56" s="649"/>
      <c r="G56" s="650"/>
      <c r="H56" s="651" t="s">
        <v>4397</v>
      </c>
      <c r="I56" s="652"/>
      <c r="J56" s="652"/>
      <c r="K56" s="652"/>
      <c r="L56" s="652"/>
      <c r="M56" s="652"/>
      <c r="N56" s="652"/>
      <c r="O56" s="652"/>
      <c r="P56" s="652"/>
      <c r="Q56" s="652"/>
      <c r="R56" s="652"/>
      <c r="S56" s="652"/>
      <c r="T56" s="652"/>
      <c r="U56" s="652"/>
      <c r="V56" s="652"/>
      <c r="W56" s="652"/>
      <c r="X56" s="652"/>
      <c r="Y56" s="652"/>
      <c r="Z56" s="652"/>
      <c r="AA56" s="652"/>
      <c r="AB56" s="652"/>
      <c r="AC56" s="653"/>
      <c r="AD56" s="295">
        <f>'CE MINISTERIALE'!AD56</f>
        <v>0</v>
      </c>
      <c r="AE56" s="654">
        <f>'CE MINISTERIALE'!AE56</f>
        <v>0</v>
      </c>
      <c r="AF56" s="654"/>
      <c r="AG56" s="654"/>
      <c r="AH56" s="654"/>
      <c r="AI56" s="615"/>
      <c r="AJ56" s="64" t="s">
        <v>389</v>
      </c>
      <c r="AL56" s="295">
        <f>'CE MINISTERIALE'!AL56</f>
        <v>0</v>
      </c>
      <c r="AM56" s="411">
        <f>'CE MINISTERIALE'!AM56</f>
        <v>0</v>
      </c>
    </row>
    <row r="57" spans="1:39" s="68" customFormat="1" ht="27.6" customHeight="1">
      <c r="A57" s="64"/>
      <c r="B57" s="606" t="s">
        <v>131</v>
      </c>
      <c r="C57" s="649"/>
      <c r="D57" s="649"/>
      <c r="E57" s="649"/>
      <c r="F57" s="649"/>
      <c r="G57" s="650"/>
      <c r="H57" s="651" t="s">
        <v>4398</v>
      </c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652"/>
      <c r="V57" s="652"/>
      <c r="W57" s="652"/>
      <c r="X57" s="652"/>
      <c r="Y57" s="652"/>
      <c r="Z57" s="652"/>
      <c r="AA57" s="652"/>
      <c r="AB57" s="652"/>
      <c r="AC57" s="653"/>
      <c r="AD57" s="295">
        <f>'CE MINISTERIALE'!AD57</f>
        <v>0</v>
      </c>
      <c r="AE57" s="654">
        <f>'CE MINISTERIALE'!AE57</f>
        <v>0</v>
      </c>
      <c r="AF57" s="654"/>
      <c r="AG57" s="654"/>
      <c r="AH57" s="654"/>
      <c r="AI57" s="615"/>
      <c r="AJ57" s="64" t="s">
        <v>389</v>
      </c>
      <c r="AL57" s="295">
        <f>'CE MINISTERIALE'!AL57</f>
        <v>0</v>
      </c>
      <c r="AM57" s="411">
        <f>'CE MINISTERIALE'!AM57</f>
        <v>0</v>
      </c>
    </row>
    <row r="58" spans="1:39" s="68" customFormat="1" ht="27" customHeight="1">
      <c r="A58" s="64"/>
      <c r="B58" s="606" t="s">
        <v>2570</v>
      </c>
      <c r="C58" s="649"/>
      <c r="D58" s="649"/>
      <c r="E58" s="649"/>
      <c r="F58" s="649"/>
      <c r="G58" s="650"/>
      <c r="H58" s="651" t="s">
        <v>4399</v>
      </c>
      <c r="I58" s="652"/>
      <c r="J58" s="652"/>
      <c r="K58" s="652"/>
      <c r="L58" s="652"/>
      <c r="M58" s="652"/>
      <c r="N58" s="652"/>
      <c r="O58" s="652"/>
      <c r="P58" s="652"/>
      <c r="Q58" s="652"/>
      <c r="R58" s="652"/>
      <c r="S58" s="652"/>
      <c r="T58" s="652"/>
      <c r="U58" s="652"/>
      <c r="V58" s="652"/>
      <c r="W58" s="652"/>
      <c r="X58" s="652"/>
      <c r="Y58" s="652"/>
      <c r="Z58" s="652"/>
      <c r="AA58" s="652"/>
      <c r="AB58" s="652"/>
      <c r="AC58" s="653"/>
      <c r="AD58" s="295">
        <f>'CE MINISTERIALE'!AD58</f>
        <v>0</v>
      </c>
      <c r="AE58" s="654">
        <f>'CE MINISTERIALE'!AE58</f>
        <v>0</v>
      </c>
      <c r="AF58" s="654"/>
      <c r="AG58" s="654"/>
      <c r="AH58" s="654"/>
      <c r="AI58" s="615"/>
      <c r="AJ58" s="64" t="s">
        <v>389</v>
      </c>
      <c r="AL58" s="295">
        <f>'CE MINISTERIALE'!AL58</f>
        <v>0</v>
      </c>
      <c r="AM58" s="411">
        <f>'CE MINISTERIALE'!AM58</f>
        <v>0</v>
      </c>
    </row>
    <row r="59" spans="1:39" s="68" customFormat="1">
      <c r="A59" s="64"/>
      <c r="B59" s="622" t="s">
        <v>134</v>
      </c>
      <c r="C59" s="691"/>
      <c r="D59" s="691"/>
      <c r="E59" s="691"/>
      <c r="F59" s="691"/>
      <c r="G59" s="692"/>
      <c r="H59" s="645" t="s">
        <v>4400</v>
      </c>
      <c r="I59" s="646"/>
      <c r="J59" s="646"/>
      <c r="K59" s="646"/>
      <c r="L59" s="646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646"/>
      <c r="Y59" s="646"/>
      <c r="Z59" s="646"/>
      <c r="AA59" s="646"/>
      <c r="AB59" s="646"/>
      <c r="AC59" s="647"/>
      <c r="AD59" s="296">
        <f>'CE MINISTERIALE'!AD59</f>
        <v>61462900</v>
      </c>
      <c r="AE59" s="666">
        <f>'CE MINISTERIALE'!AE59</f>
        <v>61463</v>
      </c>
      <c r="AF59" s="666"/>
      <c r="AG59" s="666"/>
      <c r="AH59" s="666"/>
      <c r="AI59" s="608"/>
      <c r="AJ59" s="64" t="s">
        <v>389</v>
      </c>
      <c r="AL59" s="296">
        <f>'CE MINISTERIALE'!AL59</f>
        <v>0</v>
      </c>
      <c r="AM59" s="410">
        <f>'CE MINISTERIALE'!AM59</f>
        <v>0</v>
      </c>
    </row>
    <row r="60" spans="1:39" s="68" customFormat="1">
      <c r="A60" s="64"/>
      <c r="B60" s="618" t="s">
        <v>136</v>
      </c>
      <c r="C60" s="686"/>
      <c r="D60" s="686"/>
      <c r="E60" s="686"/>
      <c r="F60" s="686"/>
      <c r="G60" s="687"/>
      <c r="H60" s="651" t="s">
        <v>4401</v>
      </c>
      <c r="I60" s="652"/>
      <c r="J60" s="652"/>
      <c r="K60" s="652"/>
      <c r="L60" s="652"/>
      <c r="M60" s="652"/>
      <c r="N60" s="652"/>
      <c r="O60" s="652"/>
      <c r="P60" s="652"/>
      <c r="Q60" s="652"/>
      <c r="R60" s="652"/>
      <c r="S60" s="652"/>
      <c r="T60" s="652"/>
      <c r="U60" s="652"/>
      <c r="V60" s="652"/>
      <c r="W60" s="652"/>
      <c r="X60" s="652"/>
      <c r="Y60" s="652"/>
      <c r="Z60" s="652"/>
      <c r="AA60" s="652"/>
      <c r="AB60" s="652"/>
      <c r="AC60" s="653"/>
      <c r="AD60" s="296">
        <f>'CE MINISTERIALE'!AD60</f>
        <v>43482900</v>
      </c>
      <c r="AE60" s="666">
        <f>'CE MINISTERIALE'!AE60</f>
        <v>43483</v>
      </c>
      <c r="AF60" s="666"/>
      <c r="AG60" s="666"/>
      <c r="AH60" s="666"/>
      <c r="AI60" s="608"/>
      <c r="AJ60" s="64" t="s">
        <v>389</v>
      </c>
      <c r="AL60" s="296">
        <f>'CE MINISTERIALE'!AL60</f>
        <v>0</v>
      </c>
      <c r="AM60" s="410">
        <f>'CE MINISTERIALE'!AM60</f>
        <v>0</v>
      </c>
    </row>
    <row r="61" spans="1:39" s="68" customFormat="1" ht="29.45" customHeight="1">
      <c r="A61" s="64" t="s">
        <v>413</v>
      </c>
      <c r="B61" s="620" t="s">
        <v>138</v>
      </c>
      <c r="C61" s="681"/>
      <c r="D61" s="681"/>
      <c r="E61" s="681"/>
      <c r="F61" s="681"/>
      <c r="G61" s="682"/>
      <c r="H61" s="658" t="s">
        <v>4402</v>
      </c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60"/>
      <c r="AD61" s="298">
        <f>'CE MINISTERIALE'!AD61</f>
        <v>0</v>
      </c>
      <c r="AE61" s="666">
        <f>'CE MINISTERIALE'!AE61</f>
        <v>0</v>
      </c>
      <c r="AF61" s="666"/>
      <c r="AG61" s="666"/>
      <c r="AH61" s="666"/>
      <c r="AI61" s="608"/>
      <c r="AJ61" s="64" t="s">
        <v>389</v>
      </c>
      <c r="AL61" s="298">
        <f>'CE MINISTERIALE'!AL61</f>
        <v>0</v>
      </c>
      <c r="AM61" s="410">
        <f>'CE MINISTERIALE'!AM61</f>
        <v>0</v>
      </c>
    </row>
    <row r="62" spans="1:39" s="68" customFormat="1" ht="15" customHeight="1">
      <c r="A62" s="64" t="s">
        <v>413</v>
      </c>
      <c r="B62" s="624" t="s">
        <v>140</v>
      </c>
      <c r="C62" s="676"/>
      <c r="D62" s="676"/>
      <c r="E62" s="676"/>
      <c r="F62" s="676"/>
      <c r="G62" s="677"/>
      <c r="H62" s="678" t="s">
        <v>4403</v>
      </c>
      <c r="I62" s="679"/>
      <c r="J62" s="679"/>
      <c r="K62" s="679"/>
      <c r="L62" s="679"/>
      <c r="M62" s="679"/>
      <c r="N62" s="679"/>
      <c r="O62" s="679"/>
      <c r="P62" s="679"/>
      <c r="Q62" s="679"/>
      <c r="R62" s="679"/>
      <c r="S62" s="679"/>
      <c r="T62" s="679"/>
      <c r="U62" s="679"/>
      <c r="V62" s="679"/>
      <c r="W62" s="679"/>
      <c r="X62" s="679"/>
      <c r="Y62" s="679"/>
      <c r="Z62" s="679"/>
      <c r="AA62" s="679"/>
      <c r="AB62" s="679"/>
      <c r="AC62" s="680"/>
      <c r="AD62" s="295">
        <f>'CE MINISTERIALE'!AD62</f>
        <v>0</v>
      </c>
      <c r="AE62" s="667">
        <f>'CE MINISTERIALE'!AE62</f>
        <v>0</v>
      </c>
      <c r="AF62" s="667"/>
      <c r="AG62" s="667"/>
      <c r="AH62" s="667"/>
      <c r="AI62" s="626"/>
      <c r="AJ62" s="64" t="s">
        <v>389</v>
      </c>
      <c r="AL62" s="295">
        <f>'CE MINISTERIALE'!AL62</f>
        <v>0</v>
      </c>
      <c r="AM62" s="412">
        <f>'CE MINISTERIALE'!AM62</f>
        <v>0</v>
      </c>
    </row>
    <row r="63" spans="1:39" s="68" customFormat="1" ht="15" customHeight="1">
      <c r="A63" s="64" t="s">
        <v>413</v>
      </c>
      <c r="B63" s="624" t="s">
        <v>142</v>
      </c>
      <c r="C63" s="676"/>
      <c r="D63" s="676"/>
      <c r="E63" s="676"/>
      <c r="F63" s="676"/>
      <c r="G63" s="677"/>
      <c r="H63" s="678" t="s">
        <v>4404</v>
      </c>
      <c r="I63" s="679"/>
      <c r="J63" s="679"/>
      <c r="K63" s="679"/>
      <c r="L63" s="679"/>
      <c r="M63" s="679"/>
      <c r="N63" s="679"/>
      <c r="O63" s="679"/>
      <c r="P63" s="679"/>
      <c r="Q63" s="679"/>
      <c r="R63" s="679"/>
      <c r="S63" s="679"/>
      <c r="T63" s="679"/>
      <c r="U63" s="679"/>
      <c r="V63" s="679"/>
      <c r="W63" s="679"/>
      <c r="X63" s="679"/>
      <c r="Y63" s="679"/>
      <c r="Z63" s="679"/>
      <c r="AA63" s="679"/>
      <c r="AB63" s="679"/>
      <c r="AC63" s="680"/>
      <c r="AD63" s="295">
        <f>'CE MINISTERIALE'!AD63</f>
        <v>0</v>
      </c>
      <c r="AE63" s="667">
        <f>'CE MINISTERIALE'!AE63</f>
        <v>0</v>
      </c>
      <c r="AF63" s="667"/>
      <c r="AG63" s="667"/>
      <c r="AH63" s="667"/>
      <c r="AI63" s="626"/>
      <c r="AJ63" s="64" t="s">
        <v>389</v>
      </c>
      <c r="AL63" s="295">
        <f>'CE MINISTERIALE'!AL63</f>
        <v>0</v>
      </c>
      <c r="AM63" s="412">
        <f>'CE MINISTERIALE'!AM63</f>
        <v>0</v>
      </c>
    </row>
    <row r="64" spans="1:39" s="68" customFormat="1" ht="15" customHeight="1">
      <c r="A64" s="64" t="s">
        <v>413</v>
      </c>
      <c r="B64" s="624" t="s">
        <v>145</v>
      </c>
      <c r="C64" s="676"/>
      <c r="D64" s="676"/>
      <c r="E64" s="676"/>
      <c r="F64" s="676"/>
      <c r="G64" s="677"/>
      <c r="H64" s="678" t="s">
        <v>4405</v>
      </c>
      <c r="I64" s="679"/>
      <c r="J64" s="679"/>
      <c r="K64" s="679"/>
      <c r="L64" s="679"/>
      <c r="M64" s="679"/>
      <c r="N64" s="679"/>
      <c r="O64" s="679"/>
      <c r="P64" s="679"/>
      <c r="Q64" s="679"/>
      <c r="R64" s="679"/>
      <c r="S64" s="679"/>
      <c r="T64" s="679"/>
      <c r="U64" s="679"/>
      <c r="V64" s="679"/>
      <c r="W64" s="679"/>
      <c r="X64" s="679"/>
      <c r="Y64" s="679"/>
      <c r="Z64" s="679"/>
      <c r="AA64" s="679"/>
      <c r="AB64" s="679"/>
      <c r="AC64" s="680"/>
      <c r="AD64" s="295">
        <f>'CE MINISTERIALE'!AD64</f>
        <v>0</v>
      </c>
      <c r="AE64" s="667">
        <f>'CE MINISTERIALE'!AE64</f>
        <v>0</v>
      </c>
      <c r="AF64" s="667"/>
      <c r="AG64" s="667"/>
      <c r="AH64" s="667"/>
      <c r="AI64" s="626"/>
      <c r="AJ64" s="64" t="s">
        <v>389</v>
      </c>
      <c r="AL64" s="295">
        <f>'CE MINISTERIALE'!AL64</f>
        <v>0</v>
      </c>
      <c r="AM64" s="412">
        <f>'CE MINISTERIALE'!AM64</f>
        <v>0</v>
      </c>
    </row>
    <row r="65" spans="1:39" s="68" customFormat="1" ht="15" customHeight="1">
      <c r="A65" s="64" t="s">
        <v>413</v>
      </c>
      <c r="B65" s="624" t="s">
        <v>148</v>
      </c>
      <c r="C65" s="676"/>
      <c r="D65" s="676"/>
      <c r="E65" s="676"/>
      <c r="F65" s="676"/>
      <c r="G65" s="677"/>
      <c r="H65" s="678" t="s">
        <v>4406</v>
      </c>
      <c r="I65" s="679"/>
      <c r="J65" s="679"/>
      <c r="K65" s="679"/>
      <c r="L65" s="679"/>
      <c r="M65" s="679"/>
      <c r="N65" s="679"/>
      <c r="O65" s="679"/>
      <c r="P65" s="679"/>
      <c r="Q65" s="679"/>
      <c r="R65" s="679"/>
      <c r="S65" s="679"/>
      <c r="T65" s="679"/>
      <c r="U65" s="679"/>
      <c r="V65" s="679"/>
      <c r="W65" s="679"/>
      <c r="X65" s="679"/>
      <c r="Y65" s="679"/>
      <c r="Z65" s="679"/>
      <c r="AA65" s="679"/>
      <c r="AB65" s="679"/>
      <c r="AC65" s="680"/>
      <c r="AD65" s="295">
        <f>'CE MINISTERIALE'!AD65</f>
        <v>0</v>
      </c>
      <c r="AE65" s="667">
        <f>'CE MINISTERIALE'!AE65</f>
        <v>0</v>
      </c>
      <c r="AF65" s="667"/>
      <c r="AG65" s="667"/>
      <c r="AH65" s="667"/>
      <c r="AI65" s="626"/>
      <c r="AJ65" s="64" t="s">
        <v>389</v>
      </c>
      <c r="AL65" s="295">
        <f>'CE MINISTERIALE'!AL65</f>
        <v>0</v>
      </c>
      <c r="AM65" s="412">
        <f>'CE MINISTERIALE'!AM65</f>
        <v>0</v>
      </c>
    </row>
    <row r="66" spans="1:39" s="68" customFormat="1" ht="15" customHeight="1">
      <c r="A66" s="64" t="s">
        <v>413</v>
      </c>
      <c r="B66" s="624" t="s">
        <v>151</v>
      </c>
      <c r="C66" s="676"/>
      <c r="D66" s="676"/>
      <c r="E66" s="676"/>
      <c r="F66" s="676"/>
      <c r="G66" s="677"/>
      <c r="H66" s="678" t="s">
        <v>4407</v>
      </c>
      <c r="I66" s="679"/>
      <c r="J66" s="679"/>
      <c r="K66" s="679"/>
      <c r="L66" s="679"/>
      <c r="M66" s="679"/>
      <c r="N66" s="679"/>
      <c r="O66" s="679"/>
      <c r="P66" s="679"/>
      <c r="Q66" s="679"/>
      <c r="R66" s="679"/>
      <c r="S66" s="679"/>
      <c r="T66" s="679"/>
      <c r="U66" s="679"/>
      <c r="V66" s="679"/>
      <c r="W66" s="679"/>
      <c r="X66" s="679"/>
      <c r="Y66" s="679"/>
      <c r="Z66" s="679"/>
      <c r="AA66" s="679"/>
      <c r="AB66" s="679"/>
      <c r="AC66" s="680"/>
      <c r="AD66" s="295">
        <f>'CE MINISTERIALE'!AD66</f>
        <v>0</v>
      </c>
      <c r="AE66" s="654">
        <f>'CE MINISTERIALE'!AE66</f>
        <v>0</v>
      </c>
      <c r="AF66" s="654"/>
      <c r="AG66" s="654"/>
      <c r="AH66" s="654"/>
      <c r="AI66" s="615"/>
      <c r="AJ66" s="64" t="s">
        <v>389</v>
      </c>
      <c r="AL66" s="295">
        <f>'CE MINISTERIALE'!AL66</f>
        <v>0</v>
      </c>
      <c r="AM66" s="411">
        <f>'CE MINISTERIALE'!AM66</f>
        <v>0</v>
      </c>
    </row>
    <row r="67" spans="1:39" s="68" customFormat="1" ht="15" customHeight="1">
      <c r="A67" s="64" t="s">
        <v>413</v>
      </c>
      <c r="B67" s="624" t="s">
        <v>1010</v>
      </c>
      <c r="C67" s="676"/>
      <c r="D67" s="676"/>
      <c r="E67" s="676"/>
      <c r="F67" s="676"/>
      <c r="G67" s="677"/>
      <c r="H67" s="678" t="s">
        <v>4408</v>
      </c>
      <c r="I67" s="679"/>
      <c r="J67" s="679"/>
      <c r="K67" s="679"/>
      <c r="L67" s="679"/>
      <c r="M67" s="679"/>
      <c r="N67" s="679"/>
      <c r="O67" s="679"/>
      <c r="P67" s="679"/>
      <c r="Q67" s="679"/>
      <c r="R67" s="679"/>
      <c r="S67" s="679"/>
      <c r="T67" s="679"/>
      <c r="U67" s="679"/>
      <c r="V67" s="679"/>
      <c r="W67" s="679"/>
      <c r="X67" s="679"/>
      <c r="Y67" s="679"/>
      <c r="Z67" s="679"/>
      <c r="AA67" s="679"/>
      <c r="AB67" s="679"/>
      <c r="AC67" s="680"/>
      <c r="AD67" s="295">
        <f>'CE MINISTERIALE'!AD67</f>
        <v>0</v>
      </c>
      <c r="AE67" s="654">
        <f>'CE MINISTERIALE'!AE67</f>
        <v>0</v>
      </c>
      <c r="AF67" s="654"/>
      <c r="AG67" s="654"/>
      <c r="AH67" s="654"/>
      <c r="AI67" s="615"/>
      <c r="AJ67" s="64" t="s">
        <v>389</v>
      </c>
      <c r="AL67" s="295">
        <f>'CE MINISTERIALE'!AL67</f>
        <v>0</v>
      </c>
      <c r="AM67" s="411">
        <f>'CE MINISTERIALE'!AM67</f>
        <v>0</v>
      </c>
    </row>
    <row r="68" spans="1:39" s="68" customFormat="1" ht="15" customHeight="1">
      <c r="A68" s="64" t="s">
        <v>413</v>
      </c>
      <c r="B68" s="624" t="s">
        <v>1013</v>
      </c>
      <c r="C68" s="676"/>
      <c r="D68" s="676"/>
      <c r="E68" s="676"/>
      <c r="F68" s="676"/>
      <c r="G68" s="677"/>
      <c r="H68" s="678" t="s">
        <v>4409</v>
      </c>
      <c r="I68" s="679"/>
      <c r="J68" s="679"/>
      <c r="K68" s="679"/>
      <c r="L68" s="679"/>
      <c r="M68" s="679"/>
      <c r="N68" s="679"/>
      <c r="O68" s="679"/>
      <c r="P68" s="679"/>
      <c r="Q68" s="679"/>
      <c r="R68" s="679"/>
      <c r="S68" s="679"/>
      <c r="T68" s="679"/>
      <c r="U68" s="679"/>
      <c r="V68" s="679"/>
      <c r="W68" s="679"/>
      <c r="X68" s="679"/>
      <c r="Y68" s="679"/>
      <c r="Z68" s="679"/>
      <c r="AA68" s="679"/>
      <c r="AB68" s="679"/>
      <c r="AC68" s="680"/>
      <c r="AD68" s="295">
        <f>'CE MINISTERIALE'!AD68</f>
        <v>0</v>
      </c>
      <c r="AE68" s="654">
        <f>'CE MINISTERIALE'!AE68</f>
        <v>0</v>
      </c>
      <c r="AF68" s="654"/>
      <c r="AG68" s="654"/>
      <c r="AH68" s="654"/>
      <c r="AI68" s="615"/>
      <c r="AJ68" s="64" t="s">
        <v>389</v>
      </c>
      <c r="AL68" s="295">
        <f>'CE MINISTERIALE'!AL68</f>
        <v>0</v>
      </c>
      <c r="AM68" s="411">
        <f>'CE MINISTERIALE'!AM68</f>
        <v>0</v>
      </c>
    </row>
    <row r="69" spans="1:39" s="68" customFormat="1" ht="15" customHeight="1">
      <c r="A69" s="64" t="s">
        <v>413</v>
      </c>
      <c r="B69" s="624" t="s">
        <v>1016</v>
      </c>
      <c r="C69" s="676"/>
      <c r="D69" s="676"/>
      <c r="E69" s="676"/>
      <c r="F69" s="676"/>
      <c r="G69" s="677"/>
      <c r="H69" s="678" t="s">
        <v>4410</v>
      </c>
      <c r="I69" s="679"/>
      <c r="J69" s="679"/>
      <c r="K69" s="679"/>
      <c r="L69" s="679"/>
      <c r="M69" s="679"/>
      <c r="N69" s="679"/>
      <c r="O69" s="679"/>
      <c r="P69" s="679"/>
      <c r="Q69" s="679"/>
      <c r="R69" s="679"/>
      <c r="S69" s="679"/>
      <c r="T69" s="679"/>
      <c r="U69" s="679"/>
      <c r="V69" s="679"/>
      <c r="W69" s="679"/>
      <c r="X69" s="679"/>
      <c r="Y69" s="679"/>
      <c r="Z69" s="679"/>
      <c r="AA69" s="679"/>
      <c r="AB69" s="679"/>
      <c r="AC69" s="680"/>
      <c r="AD69" s="295">
        <f>'CE MINISTERIALE'!AD69</f>
        <v>0</v>
      </c>
      <c r="AE69" s="654">
        <f>'CE MINISTERIALE'!AE69</f>
        <v>0</v>
      </c>
      <c r="AF69" s="654"/>
      <c r="AG69" s="654"/>
      <c r="AH69" s="654"/>
      <c r="AI69" s="615"/>
      <c r="AJ69" s="64" t="s">
        <v>389</v>
      </c>
      <c r="AL69" s="295">
        <f>'CE MINISTERIALE'!AL69</f>
        <v>0</v>
      </c>
      <c r="AM69" s="411">
        <f>'CE MINISTERIALE'!AM69</f>
        <v>0</v>
      </c>
    </row>
    <row r="70" spans="1:39" s="68" customFormat="1" ht="15" customHeight="1">
      <c r="A70" s="64" t="s">
        <v>413</v>
      </c>
      <c r="B70" s="624" t="s">
        <v>1019</v>
      </c>
      <c r="C70" s="676"/>
      <c r="D70" s="676"/>
      <c r="E70" s="676"/>
      <c r="F70" s="676"/>
      <c r="G70" s="677"/>
      <c r="H70" s="678" t="s">
        <v>4411</v>
      </c>
      <c r="I70" s="679"/>
      <c r="J70" s="679"/>
      <c r="K70" s="679"/>
      <c r="L70" s="679"/>
      <c r="M70" s="679"/>
      <c r="N70" s="679"/>
      <c r="O70" s="679"/>
      <c r="P70" s="679"/>
      <c r="Q70" s="679"/>
      <c r="R70" s="679"/>
      <c r="S70" s="679"/>
      <c r="T70" s="679"/>
      <c r="U70" s="679"/>
      <c r="V70" s="679"/>
      <c r="W70" s="679"/>
      <c r="X70" s="679"/>
      <c r="Y70" s="679"/>
      <c r="Z70" s="679"/>
      <c r="AA70" s="679"/>
      <c r="AB70" s="679"/>
      <c r="AC70" s="680"/>
      <c r="AD70" s="295">
        <f>'CE MINISTERIALE'!AD70</f>
        <v>0</v>
      </c>
      <c r="AE70" s="654">
        <f>'CE MINISTERIALE'!AE70</f>
        <v>0</v>
      </c>
      <c r="AF70" s="654"/>
      <c r="AG70" s="654"/>
      <c r="AH70" s="654"/>
      <c r="AI70" s="615"/>
      <c r="AJ70" s="64" t="s">
        <v>389</v>
      </c>
      <c r="AL70" s="295">
        <f>'CE MINISTERIALE'!AL70</f>
        <v>0</v>
      </c>
      <c r="AM70" s="411">
        <f>'CE MINISTERIALE'!AM70</f>
        <v>0</v>
      </c>
    </row>
    <row r="71" spans="1:39" s="68" customFormat="1" ht="30" customHeight="1">
      <c r="A71" s="64"/>
      <c r="B71" s="620" t="s">
        <v>1022</v>
      </c>
      <c r="C71" s="681"/>
      <c r="D71" s="681"/>
      <c r="E71" s="681"/>
      <c r="F71" s="681"/>
      <c r="G71" s="682"/>
      <c r="H71" s="658" t="s">
        <v>4412</v>
      </c>
      <c r="I71" s="659"/>
      <c r="J71" s="659"/>
      <c r="K71" s="659"/>
      <c r="L71" s="659"/>
      <c r="M71" s="659"/>
      <c r="N71" s="659"/>
      <c r="O71" s="659"/>
      <c r="P71" s="659"/>
      <c r="Q71" s="659"/>
      <c r="R71" s="659"/>
      <c r="S71" s="659"/>
      <c r="T71" s="659"/>
      <c r="U71" s="659"/>
      <c r="V71" s="659"/>
      <c r="W71" s="659"/>
      <c r="X71" s="659"/>
      <c r="Y71" s="659"/>
      <c r="Z71" s="659"/>
      <c r="AA71" s="659"/>
      <c r="AB71" s="659"/>
      <c r="AC71" s="660"/>
      <c r="AD71" s="295">
        <f>'CE MINISTERIALE'!AD71</f>
        <v>282900</v>
      </c>
      <c r="AE71" s="654">
        <f>'CE MINISTERIALE'!AE71</f>
        <v>283</v>
      </c>
      <c r="AF71" s="654"/>
      <c r="AG71" s="654"/>
      <c r="AH71" s="654"/>
      <c r="AI71" s="615"/>
      <c r="AJ71" s="64" t="s">
        <v>389</v>
      </c>
      <c r="AL71" s="295">
        <f>'CE MINISTERIALE'!AL71</f>
        <v>0</v>
      </c>
      <c r="AM71" s="411">
        <f>'CE MINISTERIALE'!AM71</f>
        <v>0</v>
      </c>
    </row>
    <row r="72" spans="1:39" s="68" customFormat="1" ht="30.6" customHeight="1">
      <c r="A72" s="64"/>
      <c r="B72" s="620" t="s">
        <v>1025</v>
      </c>
      <c r="C72" s="681"/>
      <c r="D72" s="681"/>
      <c r="E72" s="681"/>
      <c r="F72" s="681"/>
      <c r="G72" s="682"/>
      <c r="H72" s="658" t="s">
        <v>4413</v>
      </c>
      <c r="I72" s="659"/>
      <c r="J72" s="659"/>
      <c r="K72" s="659"/>
      <c r="L72" s="659"/>
      <c r="M72" s="659"/>
      <c r="N72" s="659"/>
      <c r="O72" s="659"/>
      <c r="P72" s="659"/>
      <c r="Q72" s="659"/>
      <c r="R72" s="659"/>
      <c r="S72" s="659"/>
      <c r="T72" s="659"/>
      <c r="U72" s="659"/>
      <c r="V72" s="659"/>
      <c r="W72" s="659"/>
      <c r="X72" s="659"/>
      <c r="Y72" s="659"/>
      <c r="Z72" s="659"/>
      <c r="AA72" s="659"/>
      <c r="AB72" s="659"/>
      <c r="AC72" s="660"/>
      <c r="AD72" s="298">
        <f>'CE MINISTERIALE'!AD72</f>
        <v>43200000</v>
      </c>
      <c r="AE72" s="666">
        <f>'CE MINISTERIALE'!AE72</f>
        <v>43200</v>
      </c>
      <c r="AF72" s="666"/>
      <c r="AG72" s="666"/>
      <c r="AH72" s="666"/>
      <c r="AI72" s="608"/>
      <c r="AJ72" s="64" t="s">
        <v>389</v>
      </c>
      <c r="AL72" s="298">
        <f>'CE MINISTERIALE'!AL72</f>
        <v>0</v>
      </c>
      <c r="AM72" s="410">
        <f>'CE MINISTERIALE'!AM72</f>
        <v>0</v>
      </c>
    </row>
    <row r="73" spans="1:39" s="68" customFormat="1" ht="15" customHeight="1">
      <c r="A73" s="64" t="s">
        <v>1954</v>
      </c>
      <c r="B73" s="624" t="s">
        <v>1955</v>
      </c>
      <c r="C73" s="676"/>
      <c r="D73" s="676"/>
      <c r="E73" s="676"/>
      <c r="F73" s="676"/>
      <c r="G73" s="677"/>
      <c r="H73" s="678" t="s">
        <v>4414</v>
      </c>
      <c r="I73" s="679"/>
      <c r="J73" s="679"/>
      <c r="K73" s="679"/>
      <c r="L73" s="679"/>
      <c r="M73" s="679"/>
      <c r="N73" s="679"/>
      <c r="O73" s="679"/>
      <c r="P73" s="679"/>
      <c r="Q73" s="679"/>
      <c r="R73" s="679"/>
      <c r="S73" s="679"/>
      <c r="T73" s="679"/>
      <c r="U73" s="679"/>
      <c r="V73" s="679"/>
      <c r="W73" s="679"/>
      <c r="X73" s="679"/>
      <c r="Y73" s="679"/>
      <c r="Z73" s="679"/>
      <c r="AA73" s="679"/>
      <c r="AB73" s="679"/>
      <c r="AC73" s="680"/>
      <c r="AD73" s="295">
        <f>'CE MINISTERIALE'!AD73</f>
        <v>18108000</v>
      </c>
      <c r="AE73" s="667">
        <f>'CE MINISTERIALE'!AE73</f>
        <v>18108</v>
      </c>
      <c r="AF73" s="667"/>
      <c r="AG73" s="667"/>
      <c r="AH73" s="667"/>
      <c r="AI73" s="626"/>
      <c r="AJ73" s="64" t="s">
        <v>389</v>
      </c>
      <c r="AL73" s="295">
        <f>'CE MINISTERIALE'!AL73</f>
        <v>0</v>
      </c>
      <c r="AM73" s="412">
        <f>'CE MINISTERIALE'!AM73</f>
        <v>0</v>
      </c>
    </row>
    <row r="74" spans="1:39" s="68" customFormat="1" ht="15" customHeight="1">
      <c r="A74" s="64" t="s">
        <v>1954</v>
      </c>
      <c r="B74" s="624" t="s">
        <v>1958</v>
      </c>
      <c r="C74" s="676"/>
      <c r="D74" s="676"/>
      <c r="E74" s="676"/>
      <c r="F74" s="676"/>
      <c r="G74" s="677"/>
      <c r="H74" s="678" t="s">
        <v>4404</v>
      </c>
      <c r="I74" s="679"/>
      <c r="J74" s="679"/>
      <c r="K74" s="679"/>
      <c r="L74" s="679"/>
      <c r="M74" s="679"/>
      <c r="N74" s="679"/>
      <c r="O74" s="679"/>
      <c r="P74" s="679"/>
      <c r="Q74" s="679"/>
      <c r="R74" s="679"/>
      <c r="S74" s="679"/>
      <c r="T74" s="679"/>
      <c r="U74" s="679"/>
      <c r="V74" s="679"/>
      <c r="W74" s="679"/>
      <c r="X74" s="679"/>
      <c r="Y74" s="679"/>
      <c r="Z74" s="679"/>
      <c r="AA74" s="679"/>
      <c r="AB74" s="679"/>
      <c r="AC74" s="680"/>
      <c r="AD74" s="295">
        <f>'CE MINISTERIALE'!AD74</f>
        <v>4112000</v>
      </c>
      <c r="AE74" s="667">
        <f>'CE MINISTERIALE'!AE74</f>
        <v>4112</v>
      </c>
      <c r="AF74" s="667"/>
      <c r="AG74" s="667"/>
      <c r="AH74" s="667"/>
      <c r="AI74" s="626"/>
      <c r="AJ74" s="64" t="s">
        <v>389</v>
      </c>
      <c r="AL74" s="295">
        <f>'CE MINISTERIALE'!AL74</f>
        <v>0</v>
      </c>
      <c r="AM74" s="412">
        <f>'CE MINISTERIALE'!AM74</f>
        <v>0</v>
      </c>
    </row>
    <row r="75" spans="1:39" s="68" customFormat="1" ht="15" customHeight="1">
      <c r="A75" s="64" t="s">
        <v>1961</v>
      </c>
      <c r="B75" s="624" t="s">
        <v>1962</v>
      </c>
      <c r="C75" s="676"/>
      <c r="D75" s="676"/>
      <c r="E75" s="676"/>
      <c r="F75" s="676"/>
      <c r="G75" s="677"/>
      <c r="H75" s="678" t="s">
        <v>4415</v>
      </c>
      <c r="I75" s="679"/>
      <c r="J75" s="679"/>
      <c r="K75" s="679"/>
      <c r="L75" s="679"/>
      <c r="M75" s="679"/>
      <c r="N75" s="679"/>
      <c r="O75" s="679"/>
      <c r="P75" s="679"/>
      <c r="Q75" s="679"/>
      <c r="R75" s="679"/>
      <c r="S75" s="679"/>
      <c r="T75" s="679"/>
      <c r="U75" s="679"/>
      <c r="V75" s="679"/>
      <c r="W75" s="679"/>
      <c r="X75" s="679"/>
      <c r="Y75" s="679"/>
      <c r="Z75" s="679"/>
      <c r="AA75" s="679"/>
      <c r="AB75" s="679"/>
      <c r="AC75" s="680"/>
      <c r="AD75" s="295">
        <f>'CE MINISTERIALE'!AD75</f>
        <v>0</v>
      </c>
      <c r="AE75" s="667">
        <f>'CE MINISTERIALE'!AE75</f>
        <v>0</v>
      </c>
      <c r="AF75" s="667"/>
      <c r="AG75" s="667"/>
      <c r="AH75" s="667"/>
      <c r="AI75" s="626"/>
      <c r="AJ75" s="64" t="s">
        <v>389</v>
      </c>
      <c r="AL75" s="295">
        <f>'CE MINISTERIALE'!AL75</f>
        <v>0</v>
      </c>
      <c r="AM75" s="412">
        <f>'CE MINISTERIALE'!AM75</f>
        <v>0</v>
      </c>
    </row>
    <row r="76" spans="1:39" s="68" customFormat="1" ht="15" customHeight="1">
      <c r="A76" s="64" t="s">
        <v>1954</v>
      </c>
      <c r="B76" s="624" t="s">
        <v>1965</v>
      </c>
      <c r="C76" s="676"/>
      <c r="D76" s="676"/>
      <c r="E76" s="676"/>
      <c r="F76" s="676"/>
      <c r="G76" s="677"/>
      <c r="H76" s="678" t="s">
        <v>4416</v>
      </c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80"/>
      <c r="AD76" s="295">
        <f>'CE MINISTERIALE'!AD76</f>
        <v>2765000</v>
      </c>
      <c r="AE76" s="667">
        <f>'CE MINISTERIALE'!AE76</f>
        <v>2765</v>
      </c>
      <c r="AF76" s="667"/>
      <c r="AG76" s="667"/>
      <c r="AH76" s="667"/>
      <c r="AI76" s="626"/>
      <c r="AJ76" s="64" t="s">
        <v>389</v>
      </c>
      <c r="AL76" s="295">
        <f>'CE MINISTERIALE'!AL76</f>
        <v>0</v>
      </c>
      <c r="AM76" s="412">
        <f>'CE MINISTERIALE'!AM76</f>
        <v>0</v>
      </c>
    </row>
    <row r="77" spans="1:39" s="68" customFormat="1" ht="15" customHeight="1">
      <c r="A77" s="64" t="s">
        <v>1954</v>
      </c>
      <c r="B77" s="624" t="s">
        <v>1968</v>
      </c>
      <c r="C77" s="676"/>
      <c r="D77" s="676"/>
      <c r="E77" s="676"/>
      <c r="F77" s="676"/>
      <c r="G77" s="677"/>
      <c r="H77" s="678" t="s">
        <v>4417</v>
      </c>
      <c r="I77" s="679"/>
      <c r="J77" s="679"/>
      <c r="K77" s="679"/>
      <c r="L77" s="679"/>
      <c r="M77" s="679"/>
      <c r="N77" s="679"/>
      <c r="O77" s="679"/>
      <c r="P77" s="679"/>
      <c r="Q77" s="679"/>
      <c r="R77" s="679"/>
      <c r="S77" s="679"/>
      <c r="T77" s="679"/>
      <c r="U77" s="679"/>
      <c r="V77" s="679"/>
      <c r="W77" s="679"/>
      <c r="X77" s="679"/>
      <c r="Y77" s="679"/>
      <c r="Z77" s="679"/>
      <c r="AA77" s="679"/>
      <c r="AB77" s="679"/>
      <c r="AC77" s="680"/>
      <c r="AD77" s="295">
        <f>'CE MINISTERIALE'!AD77</f>
        <v>77000</v>
      </c>
      <c r="AE77" s="654">
        <f>'CE MINISTERIALE'!AE77</f>
        <v>77</v>
      </c>
      <c r="AF77" s="654"/>
      <c r="AG77" s="654"/>
      <c r="AH77" s="654"/>
      <c r="AI77" s="615"/>
      <c r="AJ77" s="64" t="s">
        <v>389</v>
      </c>
      <c r="AL77" s="295">
        <f>'CE MINISTERIALE'!AL77</f>
        <v>0</v>
      </c>
      <c r="AM77" s="411">
        <f>'CE MINISTERIALE'!AM77</f>
        <v>0</v>
      </c>
    </row>
    <row r="78" spans="1:39" s="68" customFormat="1" ht="15" customHeight="1">
      <c r="A78" s="64" t="s">
        <v>1954</v>
      </c>
      <c r="B78" s="624" t="s">
        <v>1971</v>
      </c>
      <c r="C78" s="676"/>
      <c r="D78" s="676"/>
      <c r="E78" s="676"/>
      <c r="F78" s="676"/>
      <c r="G78" s="677"/>
      <c r="H78" s="663" t="s">
        <v>4418</v>
      </c>
      <c r="I78" s="664"/>
      <c r="J78" s="664"/>
      <c r="K78" s="664"/>
      <c r="L78" s="664"/>
      <c r="M78" s="664"/>
      <c r="N78" s="664"/>
      <c r="O78" s="664"/>
      <c r="P78" s="664"/>
      <c r="Q78" s="664"/>
      <c r="R78" s="664"/>
      <c r="S78" s="664"/>
      <c r="T78" s="664"/>
      <c r="U78" s="664"/>
      <c r="V78" s="664"/>
      <c r="W78" s="664"/>
      <c r="X78" s="664"/>
      <c r="Y78" s="664"/>
      <c r="Z78" s="664"/>
      <c r="AA78" s="664"/>
      <c r="AB78" s="664"/>
      <c r="AC78" s="665"/>
      <c r="AD78" s="295">
        <f>'CE MINISTERIALE'!AD78</f>
        <v>416000</v>
      </c>
      <c r="AE78" s="654">
        <f>'CE MINISTERIALE'!AE78</f>
        <v>416</v>
      </c>
      <c r="AF78" s="654"/>
      <c r="AG78" s="654"/>
      <c r="AH78" s="654"/>
      <c r="AI78" s="615"/>
      <c r="AJ78" s="64" t="s">
        <v>389</v>
      </c>
      <c r="AL78" s="295">
        <f>'CE MINISTERIALE'!AL78</f>
        <v>0</v>
      </c>
      <c r="AM78" s="411">
        <f>'CE MINISTERIALE'!AM78</f>
        <v>0</v>
      </c>
    </row>
    <row r="79" spans="1:39" s="68" customFormat="1" ht="15" customHeight="1">
      <c r="A79" s="64" t="s">
        <v>1954</v>
      </c>
      <c r="B79" s="624" t="s">
        <v>1974</v>
      </c>
      <c r="C79" s="676"/>
      <c r="D79" s="676"/>
      <c r="E79" s="676"/>
      <c r="F79" s="676"/>
      <c r="G79" s="677"/>
      <c r="H79" s="663" t="s">
        <v>4419</v>
      </c>
      <c r="I79" s="664"/>
      <c r="J79" s="664"/>
      <c r="K79" s="664"/>
      <c r="L79" s="664"/>
      <c r="M79" s="664"/>
      <c r="N79" s="664"/>
      <c r="O79" s="664"/>
      <c r="P79" s="664"/>
      <c r="Q79" s="664"/>
      <c r="R79" s="664"/>
      <c r="S79" s="664"/>
      <c r="T79" s="664"/>
      <c r="U79" s="664"/>
      <c r="V79" s="664"/>
      <c r="W79" s="664"/>
      <c r="X79" s="664"/>
      <c r="Y79" s="664"/>
      <c r="Z79" s="664"/>
      <c r="AA79" s="664"/>
      <c r="AB79" s="664"/>
      <c r="AC79" s="665"/>
      <c r="AD79" s="295">
        <f>'CE MINISTERIALE'!AD79</f>
        <v>9000</v>
      </c>
      <c r="AE79" s="654">
        <f>'CE MINISTERIALE'!AE79</f>
        <v>9</v>
      </c>
      <c r="AF79" s="654"/>
      <c r="AG79" s="654"/>
      <c r="AH79" s="654"/>
      <c r="AI79" s="615"/>
      <c r="AJ79" s="64" t="s">
        <v>389</v>
      </c>
      <c r="AL79" s="295">
        <f>'CE MINISTERIALE'!AL79</f>
        <v>0</v>
      </c>
      <c r="AM79" s="411">
        <f>'CE MINISTERIALE'!AM79</f>
        <v>0</v>
      </c>
    </row>
    <row r="80" spans="1:39" s="68" customFormat="1" ht="15" customHeight="1">
      <c r="A80" s="64" t="s">
        <v>1954</v>
      </c>
      <c r="B80" s="624" t="s">
        <v>1977</v>
      </c>
      <c r="C80" s="676"/>
      <c r="D80" s="676"/>
      <c r="E80" s="676"/>
      <c r="F80" s="676"/>
      <c r="G80" s="677"/>
      <c r="H80" s="663" t="s">
        <v>4420</v>
      </c>
      <c r="I80" s="664"/>
      <c r="J80" s="664"/>
      <c r="K80" s="664"/>
      <c r="L80" s="664"/>
      <c r="M80" s="664"/>
      <c r="N80" s="664"/>
      <c r="O80" s="664"/>
      <c r="P80" s="664"/>
      <c r="Q80" s="664"/>
      <c r="R80" s="664"/>
      <c r="S80" s="664"/>
      <c r="T80" s="664"/>
      <c r="U80" s="664"/>
      <c r="V80" s="664"/>
      <c r="W80" s="664"/>
      <c r="X80" s="664"/>
      <c r="Y80" s="664"/>
      <c r="Z80" s="664"/>
      <c r="AA80" s="664"/>
      <c r="AB80" s="664"/>
      <c r="AC80" s="665"/>
      <c r="AD80" s="295">
        <f>'CE MINISTERIALE'!AD80</f>
        <v>4424000</v>
      </c>
      <c r="AE80" s="654">
        <f>'CE MINISTERIALE'!AE80</f>
        <v>4424</v>
      </c>
      <c r="AF80" s="654"/>
      <c r="AG80" s="654"/>
      <c r="AH80" s="654"/>
      <c r="AI80" s="615"/>
      <c r="AJ80" s="64" t="s">
        <v>389</v>
      </c>
      <c r="AL80" s="295">
        <f>'CE MINISTERIALE'!AL80</f>
        <v>0</v>
      </c>
      <c r="AM80" s="411">
        <f>'CE MINISTERIALE'!AM80</f>
        <v>0</v>
      </c>
    </row>
    <row r="81" spans="1:39" s="68" customFormat="1" ht="15" customHeight="1">
      <c r="A81" s="64" t="s">
        <v>1954</v>
      </c>
      <c r="B81" s="624" t="s">
        <v>1980</v>
      </c>
      <c r="C81" s="676"/>
      <c r="D81" s="676"/>
      <c r="E81" s="676"/>
      <c r="F81" s="676"/>
      <c r="G81" s="677"/>
      <c r="H81" s="663" t="s">
        <v>4421</v>
      </c>
      <c r="I81" s="664"/>
      <c r="J81" s="664"/>
      <c r="K81" s="664"/>
      <c r="L81" s="664"/>
      <c r="M81" s="664"/>
      <c r="N81" s="664"/>
      <c r="O81" s="664"/>
      <c r="P81" s="664"/>
      <c r="Q81" s="664"/>
      <c r="R81" s="664"/>
      <c r="S81" s="664"/>
      <c r="T81" s="664"/>
      <c r="U81" s="664"/>
      <c r="V81" s="664"/>
      <c r="W81" s="664"/>
      <c r="X81" s="664"/>
      <c r="Y81" s="664"/>
      <c r="Z81" s="664"/>
      <c r="AA81" s="664"/>
      <c r="AB81" s="664"/>
      <c r="AC81" s="665"/>
      <c r="AD81" s="295">
        <f>'CE MINISTERIALE'!AD81</f>
        <v>480000</v>
      </c>
      <c r="AE81" s="654">
        <f>'CE MINISTERIALE'!AE81</f>
        <v>480</v>
      </c>
      <c r="AF81" s="654"/>
      <c r="AG81" s="654"/>
      <c r="AH81" s="654"/>
      <c r="AI81" s="615"/>
      <c r="AJ81" s="64" t="s">
        <v>389</v>
      </c>
      <c r="AL81" s="295">
        <f>'CE MINISTERIALE'!AL81</f>
        <v>0</v>
      </c>
      <c r="AM81" s="411">
        <f>'CE MINISTERIALE'!AM81</f>
        <v>0</v>
      </c>
    </row>
    <row r="82" spans="1:39" s="68" customFormat="1" ht="15" customHeight="1">
      <c r="A82" s="64" t="s">
        <v>1954</v>
      </c>
      <c r="B82" s="624" t="s">
        <v>1983</v>
      </c>
      <c r="C82" s="676"/>
      <c r="D82" s="676"/>
      <c r="E82" s="676"/>
      <c r="F82" s="676"/>
      <c r="G82" s="677"/>
      <c r="H82" s="663" t="s">
        <v>4422</v>
      </c>
      <c r="I82" s="664"/>
      <c r="J82" s="664"/>
      <c r="K82" s="664"/>
      <c r="L82" s="664"/>
      <c r="M82" s="664"/>
      <c r="N82" s="664"/>
      <c r="O82" s="664"/>
      <c r="P82" s="664"/>
      <c r="Q82" s="664"/>
      <c r="R82" s="664"/>
      <c r="S82" s="664"/>
      <c r="T82" s="664"/>
      <c r="U82" s="664"/>
      <c r="V82" s="664"/>
      <c r="W82" s="664"/>
      <c r="X82" s="664"/>
      <c r="Y82" s="664"/>
      <c r="Z82" s="664"/>
      <c r="AA82" s="664"/>
      <c r="AB82" s="664"/>
      <c r="AC82" s="665"/>
      <c r="AD82" s="295">
        <f>'CE MINISTERIALE'!AD82</f>
        <v>0</v>
      </c>
      <c r="AE82" s="654">
        <f>'CE MINISTERIALE'!AE82</f>
        <v>0</v>
      </c>
      <c r="AF82" s="654"/>
      <c r="AG82" s="654"/>
      <c r="AH82" s="654"/>
      <c r="AI82" s="615"/>
      <c r="AJ82" s="64" t="s">
        <v>389</v>
      </c>
      <c r="AL82" s="295">
        <f>'CE MINISTERIALE'!AL82</f>
        <v>0</v>
      </c>
      <c r="AM82" s="411">
        <f>'CE MINISTERIALE'!AM82</f>
        <v>0</v>
      </c>
    </row>
    <row r="83" spans="1:39" s="68" customFormat="1" ht="15" customHeight="1">
      <c r="A83" s="64" t="s">
        <v>1954</v>
      </c>
      <c r="B83" s="624" t="s">
        <v>1985</v>
      </c>
      <c r="C83" s="676"/>
      <c r="D83" s="676"/>
      <c r="E83" s="676"/>
      <c r="F83" s="676"/>
      <c r="G83" s="677"/>
      <c r="H83" s="678" t="s">
        <v>4423</v>
      </c>
      <c r="I83" s="679"/>
      <c r="J83" s="679"/>
      <c r="K83" s="679"/>
      <c r="L83" s="679"/>
      <c r="M83" s="679"/>
      <c r="N83" s="679"/>
      <c r="O83" s="679"/>
      <c r="P83" s="679"/>
      <c r="Q83" s="679"/>
      <c r="R83" s="679"/>
      <c r="S83" s="679"/>
      <c r="T83" s="679"/>
      <c r="U83" s="679"/>
      <c r="V83" s="679"/>
      <c r="W83" s="679"/>
      <c r="X83" s="679"/>
      <c r="Y83" s="679"/>
      <c r="Z83" s="679"/>
      <c r="AA83" s="679"/>
      <c r="AB83" s="679"/>
      <c r="AC83" s="680"/>
      <c r="AD83" s="295">
        <f>'CE MINISTERIALE'!AD83</f>
        <v>0</v>
      </c>
      <c r="AE83" s="667">
        <f>'CE MINISTERIALE'!AE83</f>
        <v>0</v>
      </c>
      <c r="AF83" s="667"/>
      <c r="AG83" s="667"/>
      <c r="AH83" s="667"/>
      <c r="AI83" s="626"/>
      <c r="AJ83" s="64" t="s">
        <v>389</v>
      </c>
      <c r="AL83" s="295">
        <f>'CE MINISTERIALE'!AL83</f>
        <v>0</v>
      </c>
      <c r="AM83" s="412">
        <f>'CE MINISTERIALE'!AM83</f>
        <v>0</v>
      </c>
    </row>
    <row r="84" spans="1:39" s="68" customFormat="1" ht="25.5" customHeight="1">
      <c r="A84" s="64" t="s">
        <v>1961</v>
      </c>
      <c r="B84" s="624" t="s">
        <v>1988</v>
      </c>
      <c r="C84" s="676"/>
      <c r="D84" s="676"/>
      <c r="E84" s="676"/>
      <c r="F84" s="676"/>
      <c r="G84" s="677"/>
      <c r="H84" s="663" t="s">
        <v>4424</v>
      </c>
      <c r="I84" s="664"/>
      <c r="J84" s="664"/>
      <c r="K84" s="664"/>
      <c r="L84" s="664"/>
      <c r="M84" s="664"/>
      <c r="N84" s="664"/>
      <c r="O84" s="664"/>
      <c r="P84" s="664"/>
      <c r="Q84" s="664"/>
      <c r="R84" s="664"/>
      <c r="S84" s="664"/>
      <c r="T84" s="664"/>
      <c r="U84" s="664"/>
      <c r="V84" s="664"/>
      <c r="W84" s="664"/>
      <c r="X84" s="664"/>
      <c r="Y84" s="664"/>
      <c r="Z84" s="664"/>
      <c r="AA84" s="664"/>
      <c r="AB84" s="664"/>
      <c r="AC84" s="665"/>
      <c r="AD84" s="298">
        <f>'CE MINISTERIALE'!AD84</f>
        <v>361000</v>
      </c>
      <c r="AE84" s="648">
        <f>'CE MINISTERIALE'!AE84</f>
        <v>361</v>
      </c>
      <c r="AF84" s="648"/>
      <c r="AG84" s="648"/>
      <c r="AH84" s="648"/>
      <c r="AI84" s="611"/>
      <c r="AJ84" s="64" t="s">
        <v>389</v>
      </c>
      <c r="AL84" s="298">
        <f>'CE MINISTERIALE'!AL84</f>
        <v>0</v>
      </c>
      <c r="AM84" s="409">
        <f>'CE MINISTERIALE'!AM84</f>
        <v>0</v>
      </c>
    </row>
    <row r="85" spans="1:39" s="68" customFormat="1" ht="23.25" customHeight="1">
      <c r="A85" s="64" t="s">
        <v>1961</v>
      </c>
      <c r="B85" s="620" t="s">
        <v>1990</v>
      </c>
      <c r="C85" s="681"/>
      <c r="D85" s="681"/>
      <c r="E85" s="681"/>
      <c r="F85" s="681"/>
      <c r="G85" s="682"/>
      <c r="H85" s="658" t="s">
        <v>4425</v>
      </c>
      <c r="I85" s="659"/>
      <c r="J85" s="659"/>
      <c r="K85" s="659"/>
      <c r="L85" s="659"/>
      <c r="M85" s="659"/>
      <c r="N85" s="659"/>
      <c r="O85" s="659"/>
      <c r="P85" s="659"/>
      <c r="Q85" s="659"/>
      <c r="R85" s="659"/>
      <c r="S85" s="659"/>
      <c r="T85" s="659"/>
      <c r="U85" s="659"/>
      <c r="V85" s="659"/>
      <c r="W85" s="659"/>
      <c r="X85" s="659"/>
      <c r="Y85" s="659"/>
      <c r="Z85" s="659"/>
      <c r="AA85" s="659"/>
      <c r="AB85" s="659"/>
      <c r="AC85" s="660"/>
      <c r="AD85" s="295">
        <f>'CE MINISTERIALE'!AD85</f>
        <v>0</v>
      </c>
      <c r="AE85" s="654">
        <f>'CE MINISTERIALE'!AE85</f>
        <v>0</v>
      </c>
      <c r="AF85" s="654"/>
      <c r="AG85" s="654"/>
      <c r="AH85" s="654"/>
      <c r="AI85" s="615"/>
      <c r="AJ85" s="64" t="s">
        <v>389</v>
      </c>
      <c r="AL85" s="295">
        <f>'CE MINISTERIALE'!AL85</f>
        <v>0</v>
      </c>
      <c r="AM85" s="411">
        <f>'CE MINISTERIALE'!AM85</f>
        <v>0</v>
      </c>
    </row>
    <row r="86" spans="1:39" s="68" customFormat="1" ht="25.5" customHeight="1">
      <c r="A86" s="64" t="s">
        <v>1961</v>
      </c>
      <c r="B86" s="620" t="s">
        <v>1993</v>
      </c>
      <c r="C86" s="681"/>
      <c r="D86" s="681"/>
      <c r="E86" s="681"/>
      <c r="F86" s="681"/>
      <c r="G86" s="682"/>
      <c r="H86" s="658" t="s">
        <v>4426</v>
      </c>
      <c r="I86" s="659"/>
      <c r="J86" s="659"/>
      <c r="K86" s="659"/>
      <c r="L86" s="659"/>
      <c r="M86" s="659"/>
      <c r="N86" s="659"/>
      <c r="O86" s="659"/>
      <c r="P86" s="659"/>
      <c r="Q86" s="659"/>
      <c r="R86" s="659"/>
      <c r="S86" s="659"/>
      <c r="T86" s="659"/>
      <c r="U86" s="659"/>
      <c r="V86" s="659"/>
      <c r="W86" s="659"/>
      <c r="X86" s="659"/>
      <c r="Y86" s="659"/>
      <c r="Z86" s="659"/>
      <c r="AA86" s="659"/>
      <c r="AB86" s="659"/>
      <c r="AC86" s="660"/>
      <c r="AD86" s="295">
        <f>'CE MINISTERIALE'!AD86</f>
        <v>361000</v>
      </c>
      <c r="AE86" s="654">
        <f>'CE MINISTERIALE'!AE86</f>
        <v>361</v>
      </c>
      <c r="AF86" s="654"/>
      <c r="AG86" s="654"/>
      <c r="AH86" s="654"/>
      <c r="AI86" s="615"/>
      <c r="AJ86" s="64" t="s">
        <v>389</v>
      </c>
      <c r="AL86" s="295">
        <f>'CE MINISTERIALE'!AL86</f>
        <v>0</v>
      </c>
      <c r="AM86" s="411">
        <f>'CE MINISTERIALE'!AM86</f>
        <v>0</v>
      </c>
    </row>
    <row r="87" spans="1:39" s="68" customFormat="1" ht="15" customHeight="1">
      <c r="A87" s="64"/>
      <c r="B87" s="624" t="s">
        <v>884</v>
      </c>
      <c r="C87" s="676"/>
      <c r="D87" s="676"/>
      <c r="E87" s="676"/>
      <c r="F87" s="676"/>
      <c r="G87" s="677"/>
      <c r="H87" s="663" t="s">
        <v>4427</v>
      </c>
      <c r="I87" s="664"/>
      <c r="J87" s="664"/>
      <c r="K87" s="664"/>
      <c r="L87" s="664"/>
      <c r="M87" s="664"/>
      <c r="N87" s="664"/>
      <c r="O87" s="664"/>
      <c r="P87" s="664"/>
      <c r="Q87" s="664"/>
      <c r="R87" s="664"/>
      <c r="S87" s="664"/>
      <c r="T87" s="664"/>
      <c r="U87" s="664"/>
      <c r="V87" s="664"/>
      <c r="W87" s="664"/>
      <c r="X87" s="664"/>
      <c r="Y87" s="664"/>
      <c r="Z87" s="664"/>
      <c r="AA87" s="664"/>
      <c r="AB87" s="664"/>
      <c r="AC87" s="665"/>
      <c r="AD87" s="295">
        <f>'CE MINISTERIALE'!AD87</f>
        <v>12448000</v>
      </c>
      <c r="AE87" s="667">
        <f>'CE MINISTERIALE'!AE87</f>
        <v>12448</v>
      </c>
      <c r="AF87" s="667"/>
      <c r="AG87" s="667"/>
      <c r="AH87" s="667"/>
      <c r="AI87" s="626"/>
      <c r="AJ87" s="64" t="s">
        <v>389</v>
      </c>
      <c r="AL87" s="295">
        <f>'CE MINISTERIALE'!AL87</f>
        <v>0</v>
      </c>
      <c r="AM87" s="412">
        <f>'CE MINISTERIALE'!AM87</f>
        <v>0</v>
      </c>
    </row>
    <row r="88" spans="1:39" s="68" customFormat="1" ht="25.5" customHeight="1">
      <c r="A88" s="64" t="s">
        <v>1954</v>
      </c>
      <c r="B88" s="618" t="s">
        <v>887</v>
      </c>
      <c r="C88" s="686"/>
      <c r="D88" s="686"/>
      <c r="E88" s="686"/>
      <c r="F88" s="686"/>
      <c r="G88" s="687"/>
      <c r="H88" s="651" t="s">
        <v>4428</v>
      </c>
      <c r="I88" s="652"/>
      <c r="J88" s="652"/>
      <c r="K88" s="652"/>
      <c r="L88" s="652"/>
      <c r="M88" s="652"/>
      <c r="N88" s="652"/>
      <c r="O88" s="652"/>
      <c r="P88" s="652"/>
      <c r="Q88" s="652"/>
      <c r="R88" s="652"/>
      <c r="S88" s="652"/>
      <c r="T88" s="652"/>
      <c r="U88" s="652"/>
      <c r="V88" s="652"/>
      <c r="W88" s="652"/>
      <c r="X88" s="652"/>
      <c r="Y88" s="652"/>
      <c r="Z88" s="652"/>
      <c r="AA88" s="652"/>
      <c r="AB88" s="652"/>
      <c r="AC88" s="653"/>
      <c r="AD88" s="296">
        <f>'CE MINISTERIALE'!AD88</f>
        <v>0</v>
      </c>
      <c r="AE88" s="666">
        <f>'CE MINISTERIALE'!AE88</f>
        <v>0</v>
      </c>
      <c r="AF88" s="666"/>
      <c r="AG88" s="666"/>
      <c r="AH88" s="666"/>
      <c r="AI88" s="608"/>
      <c r="AJ88" s="64" t="s">
        <v>389</v>
      </c>
      <c r="AL88" s="296">
        <f>'CE MINISTERIALE'!AL88</f>
        <v>0</v>
      </c>
      <c r="AM88" s="410">
        <f>'CE MINISTERIALE'!AM88</f>
        <v>0</v>
      </c>
    </row>
    <row r="89" spans="1:39" s="68" customFormat="1" ht="29.45" customHeight="1">
      <c r="A89" s="64" t="s">
        <v>1954</v>
      </c>
      <c r="B89" s="620" t="s">
        <v>890</v>
      </c>
      <c r="C89" s="681"/>
      <c r="D89" s="681"/>
      <c r="E89" s="681"/>
      <c r="F89" s="681"/>
      <c r="G89" s="682"/>
      <c r="H89" s="658" t="s">
        <v>4429</v>
      </c>
      <c r="I89" s="659"/>
      <c r="J89" s="659"/>
      <c r="K89" s="659"/>
      <c r="L89" s="659"/>
      <c r="M89" s="659"/>
      <c r="N89" s="659"/>
      <c r="O89" s="659"/>
      <c r="P89" s="659"/>
      <c r="Q89" s="659"/>
      <c r="R89" s="659"/>
      <c r="S89" s="659"/>
      <c r="T89" s="659"/>
      <c r="U89" s="659"/>
      <c r="V89" s="659"/>
      <c r="W89" s="659"/>
      <c r="X89" s="659"/>
      <c r="Y89" s="659"/>
      <c r="Z89" s="659"/>
      <c r="AA89" s="659"/>
      <c r="AB89" s="659"/>
      <c r="AC89" s="660"/>
      <c r="AD89" s="295">
        <f>'CE MINISTERIALE'!AD89</f>
        <v>0</v>
      </c>
      <c r="AE89" s="654">
        <f>'CE MINISTERIALE'!AE89</f>
        <v>0</v>
      </c>
      <c r="AF89" s="654"/>
      <c r="AG89" s="654"/>
      <c r="AH89" s="654"/>
      <c r="AI89" s="615"/>
      <c r="AJ89" s="64" t="s">
        <v>389</v>
      </c>
      <c r="AL89" s="295">
        <f>'CE MINISTERIALE'!AL89</f>
        <v>0</v>
      </c>
      <c r="AM89" s="411">
        <f>'CE MINISTERIALE'!AM89</f>
        <v>0</v>
      </c>
    </row>
    <row r="90" spans="1:39" s="68" customFormat="1" ht="24" customHeight="1">
      <c r="A90" s="64" t="s">
        <v>1954</v>
      </c>
      <c r="B90" s="620" t="s">
        <v>893</v>
      </c>
      <c r="C90" s="681"/>
      <c r="D90" s="681"/>
      <c r="E90" s="681"/>
      <c r="F90" s="681"/>
      <c r="G90" s="682"/>
      <c r="H90" s="658" t="s">
        <v>4430</v>
      </c>
      <c r="I90" s="659"/>
      <c r="J90" s="659"/>
      <c r="K90" s="659"/>
      <c r="L90" s="659"/>
      <c r="M90" s="659"/>
      <c r="N90" s="659"/>
      <c r="O90" s="659"/>
      <c r="P90" s="659"/>
      <c r="Q90" s="659"/>
      <c r="R90" s="659"/>
      <c r="S90" s="659"/>
      <c r="T90" s="659"/>
      <c r="U90" s="659"/>
      <c r="V90" s="659"/>
      <c r="W90" s="659"/>
      <c r="X90" s="659"/>
      <c r="Y90" s="659"/>
      <c r="Z90" s="659"/>
      <c r="AA90" s="659"/>
      <c r="AB90" s="659"/>
      <c r="AC90" s="660"/>
      <c r="AD90" s="295">
        <f>'CE MINISTERIALE'!AD90</f>
        <v>0</v>
      </c>
      <c r="AE90" s="654">
        <f>'CE MINISTERIALE'!AE90</f>
        <v>0</v>
      </c>
      <c r="AF90" s="654"/>
      <c r="AG90" s="654"/>
      <c r="AH90" s="654"/>
      <c r="AI90" s="615"/>
      <c r="AJ90" s="64" t="s">
        <v>389</v>
      </c>
      <c r="AL90" s="295">
        <f>'CE MINISTERIALE'!AL90</f>
        <v>0</v>
      </c>
      <c r="AM90" s="411">
        <f>'CE MINISTERIALE'!AM90</f>
        <v>0</v>
      </c>
    </row>
    <row r="91" spans="1:39" s="68" customFormat="1" ht="29.45" customHeight="1">
      <c r="A91" s="64" t="s">
        <v>1954</v>
      </c>
      <c r="B91" s="620" t="s">
        <v>896</v>
      </c>
      <c r="C91" s="681"/>
      <c r="D91" s="681"/>
      <c r="E91" s="681"/>
      <c r="F91" s="681"/>
      <c r="G91" s="682"/>
      <c r="H91" s="658" t="s">
        <v>4431</v>
      </c>
      <c r="I91" s="659"/>
      <c r="J91" s="659"/>
      <c r="K91" s="659"/>
      <c r="L91" s="659"/>
      <c r="M91" s="659"/>
      <c r="N91" s="659"/>
      <c r="O91" s="659"/>
      <c r="P91" s="659"/>
      <c r="Q91" s="659"/>
      <c r="R91" s="659"/>
      <c r="S91" s="659"/>
      <c r="T91" s="659"/>
      <c r="U91" s="659"/>
      <c r="V91" s="659"/>
      <c r="W91" s="659"/>
      <c r="X91" s="659"/>
      <c r="Y91" s="659"/>
      <c r="Z91" s="659"/>
      <c r="AA91" s="659"/>
      <c r="AB91" s="659"/>
      <c r="AC91" s="660"/>
      <c r="AD91" s="295">
        <f>'CE MINISTERIALE'!AD91</f>
        <v>0</v>
      </c>
      <c r="AE91" s="654">
        <f>'CE MINISTERIALE'!AE91</f>
        <v>0</v>
      </c>
      <c r="AF91" s="654"/>
      <c r="AG91" s="654"/>
      <c r="AH91" s="654"/>
      <c r="AI91" s="615"/>
      <c r="AJ91" s="64" t="s">
        <v>389</v>
      </c>
      <c r="AL91" s="295">
        <f>'CE MINISTERIALE'!AL91</f>
        <v>0</v>
      </c>
      <c r="AM91" s="411">
        <f>'CE MINISTERIALE'!AM91</f>
        <v>0</v>
      </c>
    </row>
    <row r="92" spans="1:39" s="68" customFormat="1" ht="28.9" customHeight="1">
      <c r="A92" s="64" t="s">
        <v>1954</v>
      </c>
      <c r="B92" s="620" t="s">
        <v>899</v>
      </c>
      <c r="C92" s="681"/>
      <c r="D92" s="681"/>
      <c r="E92" s="681"/>
      <c r="F92" s="681"/>
      <c r="G92" s="682"/>
      <c r="H92" s="658" t="s">
        <v>4432</v>
      </c>
      <c r="I92" s="659"/>
      <c r="J92" s="659"/>
      <c r="K92" s="659"/>
      <c r="L92" s="659"/>
      <c r="M92" s="659"/>
      <c r="N92" s="659"/>
      <c r="O92" s="659"/>
      <c r="P92" s="659"/>
      <c r="Q92" s="659"/>
      <c r="R92" s="659"/>
      <c r="S92" s="659"/>
      <c r="T92" s="659"/>
      <c r="U92" s="659"/>
      <c r="V92" s="659"/>
      <c r="W92" s="659"/>
      <c r="X92" s="659"/>
      <c r="Y92" s="659"/>
      <c r="Z92" s="659"/>
      <c r="AA92" s="659"/>
      <c r="AB92" s="659"/>
      <c r="AC92" s="660"/>
      <c r="AD92" s="295">
        <f>'CE MINISTERIALE'!AD92</f>
        <v>0</v>
      </c>
      <c r="AE92" s="654">
        <f>'CE MINISTERIALE'!AE92</f>
        <v>0</v>
      </c>
      <c r="AF92" s="654"/>
      <c r="AG92" s="654"/>
      <c r="AH92" s="654"/>
      <c r="AI92" s="615"/>
      <c r="AJ92" s="64" t="s">
        <v>389</v>
      </c>
      <c r="AL92" s="295">
        <f>'CE MINISTERIALE'!AL92</f>
        <v>0</v>
      </c>
      <c r="AM92" s="411">
        <f>'CE MINISTERIALE'!AM92</f>
        <v>0</v>
      </c>
    </row>
    <row r="93" spans="1:39" s="68" customFormat="1" ht="27" customHeight="1">
      <c r="A93" s="64"/>
      <c r="B93" s="618" t="s">
        <v>464</v>
      </c>
      <c r="C93" s="686"/>
      <c r="D93" s="686"/>
      <c r="E93" s="686"/>
      <c r="F93" s="686"/>
      <c r="G93" s="687"/>
      <c r="H93" s="651" t="s">
        <v>4433</v>
      </c>
      <c r="I93" s="652"/>
      <c r="J93" s="652"/>
      <c r="K93" s="652"/>
      <c r="L93" s="652"/>
      <c r="M93" s="652"/>
      <c r="N93" s="652"/>
      <c r="O93" s="652"/>
      <c r="P93" s="652"/>
      <c r="Q93" s="652"/>
      <c r="R93" s="652"/>
      <c r="S93" s="652"/>
      <c r="T93" s="652"/>
      <c r="U93" s="652"/>
      <c r="V93" s="652"/>
      <c r="W93" s="652"/>
      <c r="X93" s="652"/>
      <c r="Y93" s="652"/>
      <c r="Z93" s="652"/>
      <c r="AA93" s="652"/>
      <c r="AB93" s="652"/>
      <c r="AC93" s="653"/>
      <c r="AD93" s="295">
        <f>'CE MINISTERIALE'!AD93</f>
        <v>14855000</v>
      </c>
      <c r="AE93" s="654">
        <f>'CE MINISTERIALE'!AE93</f>
        <v>14855</v>
      </c>
      <c r="AF93" s="654"/>
      <c r="AG93" s="654"/>
      <c r="AH93" s="654"/>
      <c r="AI93" s="615"/>
      <c r="AJ93" s="64" t="s">
        <v>389</v>
      </c>
      <c r="AL93" s="295">
        <f>'CE MINISTERIALE'!AL93</f>
        <v>0</v>
      </c>
      <c r="AM93" s="411">
        <f>'CE MINISTERIALE'!AM93</f>
        <v>0</v>
      </c>
    </row>
    <row r="94" spans="1:39" s="68" customFormat="1" ht="15" customHeight="1">
      <c r="A94" s="64"/>
      <c r="B94" s="618" t="s">
        <v>467</v>
      </c>
      <c r="C94" s="686"/>
      <c r="D94" s="686"/>
      <c r="E94" s="686"/>
      <c r="F94" s="686"/>
      <c r="G94" s="687"/>
      <c r="H94" s="651" t="s">
        <v>4434</v>
      </c>
      <c r="I94" s="652"/>
      <c r="J94" s="652"/>
      <c r="K94" s="652"/>
      <c r="L94" s="652"/>
      <c r="M94" s="652"/>
      <c r="N94" s="652"/>
      <c r="O94" s="652"/>
      <c r="P94" s="652"/>
      <c r="Q94" s="652"/>
      <c r="R94" s="652"/>
      <c r="S94" s="652"/>
      <c r="T94" s="652"/>
      <c r="U94" s="652"/>
      <c r="V94" s="652"/>
      <c r="W94" s="652"/>
      <c r="X94" s="652"/>
      <c r="Y94" s="652"/>
      <c r="Z94" s="652"/>
      <c r="AA94" s="652"/>
      <c r="AB94" s="652"/>
      <c r="AC94" s="653"/>
      <c r="AD94" s="296">
        <f>'CE MINISTERIALE'!AD94</f>
        <v>3125000</v>
      </c>
      <c r="AE94" s="666">
        <f>'CE MINISTERIALE'!AE94</f>
        <v>3125</v>
      </c>
      <c r="AF94" s="666"/>
      <c r="AG94" s="666"/>
      <c r="AH94" s="666"/>
      <c r="AI94" s="608"/>
      <c r="AJ94" s="64" t="s">
        <v>389</v>
      </c>
      <c r="AL94" s="296">
        <f>'CE MINISTERIALE'!AL94</f>
        <v>0</v>
      </c>
      <c r="AM94" s="410">
        <f>'CE MINISTERIALE'!AM94</f>
        <v>0</v>
      </c>
    </row>
    <row r="95" spans="1:39" s="68" customFormat="1" ht="15" customHeight="1">
      <c r="A95" s="64"/>
      <c r="B95" s="620" t="s">
        <v>470</v>
      </c>
      <c r="C95" s="681"/>
      <c r="D95" s="681"/>
      <c r="E95" s="681"/>
      <c r="F95" s="681"/>
      <c r="G95" s="682"/>
      <c r="H95" s="683" t="s">
        <v>4435</v>
      </c>
      <c r="I95" s="684"/>
      <c r="J95" s="684"/>
      <c r="K95" s="684"/>
      <c r="L95" s="684"/>
      <c r="M95" s="684"/>
      <c r="N95" s="684"/>
      <c r="O95" s="684"/>
      <c r="P95" s="684"/>
      <c r="Q95" s="684"/>
      <c r="R95" s="684"/>
      <c r="S95" s="684"/>
      <c r="T95" s="684"/>
      <c r="U95" s="684"/>
      <c r="V95" s="684"/>
      <c r="W95" s="684"/>
      <c r="X95" s="684"/>
      <c r="Y95" s="684"/>
      <c r="Z95" s="684"/>
      <c r="AA95" s="684"/>
      <c r="AB95" s="684"/>
      <c r="AC95" s="685"/>
      <c r="AD95" s="295">
        <f>'CE MINISTERIALE'!AD95</f>
        <v>0</v>
      </c>
      <c r="AE95" s="654">
        <f>'CE MINISTERIALE'!AE95</f>
        <v>0</v>
      </c>
      <c r="AF95" s="654"/>
      <c r="AG95" s="654"/>
      <c r="AH95" s="654"/>
      <c r="AI95" s="615"/>
      <c r="AJ95" s="64" t="s">
        <v>389</v>
      </c>
      <c r="AL95" s="295">
        <f>'CE MINISTERIALE'!AL95</f>
        <v>0</v>
      </c>
      <c r="AM95" s="411">
        <f>'CE MINISTERIALE'!AM95</f>
        <v>0</v>
      </c>
    </row>
    <row r="96" spans="1:39" s="68" customFormat="1" ht="15" customHeight="1">
      <c r="A96" s="64"/>
      <c r="B96" s="620" t="s">
        <v>473</v>
      </c>
      <c r="C96" s="681"/>
      <c r="D96" s="681"/>
      <c r="E96" s="681"/>
      <c r="F96" s="681"/>
      <c r="G96" s="682"/>
      <c r="H96" s="683" t="s">
        <v>4436</v>
      </c>
      <c r="I96" s="684"/>
      <c r="J96" s="684"/>
      <c r="K96" s="684"/>
      <c r="L96" s="684"/>
      <c r="M96" s="684"/>
      <c r="N96" s="684"/>
      <c r="O96" s="684"/>
      <c r="P96" s="684"/>
      <c r="Q96" s="684"/>
      <c r="R96" s="684"/>
      <c r="S96" s="684"/>
      <c r="T96" s="684"/>
      <c r="U96" s="684"/>
      <c r="V96" s="684"/>
      <c r="W96" s="684"/>
      <c r="X96" s="684"/>
      <c r="Y96" s="684"/>
      <c r="Z96" s="684"/>
      <c r="AA96" s="684"/>
      <c r="AB96" s="684"/>
      <c r="AC96" s="685"/>
      <c r="AD96" s="295">
        <f>'CE MINISTERIALE'!AD96</f>
        <v>2610000</v>
      </c>
      <c r="AE96" s="654">
        <f>'CE MINISTERIALE'!AE96</f>
        <v>2610</v>
      </c>
      <c r="AF96" s="654"/>
      <c r="AG96" s="654"/>
      <c r="AH96" s="654"/>
      <c r="AI96" s="615"/>
      <c r="AJ96" s="64" t="s">
        <v>389</v>
      </c>
      <c r="AL96" s="295">
        <f>'CE MINISTERIALE'!AL96</f>
        <v>0</v>
      </c>
      <c r="AM96" s="411">
        <f>'CE MINISTERIALE'!AM96</f>
        <v>0</v>
      </c>
    </row>
    <row r="97" spans="1:39" s="68" customFormat="1" ht="25.5" customHeight="1">
      <c r="A97" s="64"/>
      <c r="B97" s="620" t="s">
        <v>476</v>
      </c>
      <c r="C97" s="681"/>
      <c r="D97" s="681"/>
      <c r="E97" s="681"/>
      <c r="F97" s="681"/>
      <c r="G97" s="682"/>
      <c r="H97" s="683" t="s">
        <v>4437</v>
      </c>
      <c r="I97" s="684"/>
      <c r="J97" s="684"/>
      <c r="K97" s="684"/>
      <c r="L97" s="684"/>
      <c r="M97" s="684"/>
      <c r="N97" s="684"/>
      <c r="O97" s="684"/>
      <c r="P97" s="684"/>
      <c r="Q97" s="684"/>
      <c r="R97" s="684"/>
      <c r="S97" s="684"/>
      <c r="T97" s="684"/>
      <c r="U97" s="684"/>
      <c r="V97" s="684"/>
      <c r="W97" s="684"/>
      <c r="X97" s="684"/>
      <c r="Y97" s="684"/>
      <c r="Z97" s="684"/>
      <c r="AA97" s="684"/>
      <c r="AB97" s="684"/>
      <c r="AC97" s="685"/>
      <c r="AD97" s="295">
        <f>'CE MINISTERIALE'!AD97</f>
        <v>0</v>
      </c>
      <c r="AE97" s="654">
        <f>'CE MINISTERIALE'!AE97</f>
        <v>0</v>
      </c>
      <c r="AF97" s="654"/>
      <c r="AG97" s="654"/>
      <c r="AH97" s="654"/>
      <c r="AI97" s="615"/>
      <c r="AJ97" s="64" t="s">
        <v>389</v>
      </c>
      <c r="AL97" s="295">
        <f>'CE MINISTERIALE'!AL97</f>
        <v>0</v>
      </c>
      <c r="AM97" s="411">
        <f>'CE MINISTERIALE'!AM97</f>
        <v>0</v>
      </c>
    </row>
    <row r="98" spans="1:39" s="68" customFormat="1" ht="33" customHeight="1">
      <c r="A98" s="64"/>
      <c r="B98" s="620" t="s">
        <v>479</v>
      </c>
      <c r="C98" s="681"/>
      <c r="D98" s="681"/>
      <c r="E98" s="681"/>
      <c r="F98" s="681"/>
      <c r="G98" s="682"/>
      <c r="H98" s="683" t="s">
        <v>4438</v>
      </c>
      <c r="I98" s="684"/>
      <c r="J98" s="684"/>
      <c r="K98" s="684"/>
      <c r="L98" s="684"/>
      <c r="M98" s="684"/>
      <c r="N98" s="684"/>
      <c r="O98" s="684"/>
      <c r="P98" s="684"/>
      <c r="Q98" s="684"/>
      <c r="R98" s="684"/>
      <c r="S98" s="684"/>
      <c r="T98" s="684"/>
      <c r="U98" s="684"/>
      <c r="V98" s="684"/>
      <c r="W98" s="684"/>
      <c r="X98" s="684"/>
      <c r="Y98" s="684"/>
      <c r="Z98" s="684"/>
      <c r="AA98" s="684"/>
      <c r="AB98" s="684"/>
      <c r="AC98" s="685"/>
      <c r="AD98" s="295">
        <f>'CE MINISTERIALE'!AD98</f>
        <v>340000</v>
      </c>
      <c r="AE98" s="654">
        <f>'CE MINISTERIALE'!AE98</f>
        <v>340</v>
      </c>
      <c r="AF98" s="654"/>
      <c r="AG98" s="654"/>
      <c r="AH98" s="654"/>
      <c r="AI98" s="615"/>
      <c r="AJ98" s="64" t="s">
        <v>389</v>
      </c>
      <c r="AL98" s="295">
        <f>'CE MINISTERIALE'!AL98</f>
        <v>0</v>
      </c>
      <c r="AM98" s="411">
        <f>'CE MINISTERIALE'!AM98</f>
        <v>0</v>
      </c>
    </row>
    <row r="99" spans="1:39" s="68" customFormat="1" ht="29.45" customHeight="1">
      <c r="A99" s="64" t="s">
        <v>413</v>
      </c>
      <c r="B99" s="620" t="s">
        <v>482</v>
      </c>
      <c r="C99" s="681"/>
      <c r="D99" s="681"/>
      <c r="E99" s="681"/>
      <c r="F99" s="681"/>
      <c r="G99" s="682"/>
      <c r="H99" s="683" t="s">
        <v>4439</v>
      </c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  <c r="AC99" s="685"/>
      <c r="AD99" s="295">
        <f>'CE MINISTERIALE'!AD99</f>
        <v>0</v>
      </c>
      <c r="AE99" s="654">
        <f>'CE MINISTERIALE'!AE99</f>
        <v>0</v>
      </c>
      <c r="AF99" s="654"/>
      <c r="AG99" s="654"/>
      <c r="AH99" s="654"/>
      <c r="AI99" s="615"/>
      <c r="AJ99" s="64" t="s">
        <v>389</v>
      </c>
      <c r="AL99" s="295">
        <f>'CE MINISTERIALE'!AL99</f>
        <v>0</v>
      </c>
      <c r="AM99" s="411">
        <f>'CE MINISTERIALE'!AM99</f>
        <v>0</v>
      </c>
    </row>
    <row r="100" spans="1:39" s="68" customFormat="1" ht="21" customHeight="1">
      <c r="A100" s="64"/>
      <c r="B100" s="620" t="s">
        <v>485</v>
      </c>
      <c r="C100" s="681"/>
      <c r="D100" s="681"/>
      <c r="E100" s="681"/>
      <c r="F100" s="681"/>
      <c r="G100" s="682"/>
      <c r="H100" s="683" t="s">
        <v>4440</v>
      </c>
      <c r="I100" s="684"/>
      <c r="J100" s="684"/>
      <c r="K100" s="684"/>
      <c r="L100" s="684"/>
      <c r="M100" s="684"/>
      <c r="N100" s="684"/>
      <c r="O100" s="684"/>
      <c r="P100" s="684"/>
      <c r="Q100" s="684"/>
      <c r="R100" s="684"/>
      <c r="S100" s="684"/>
      <c r="T100" s="684"/>
      <c r="U100" s="684"/>
      <c r="V100" s="684"/>
      <c r="W100" s="684"/>
      <c r="X100" s="684"/>
      <c r="Y100" s="684"/>
      <c r="Z100" s="684"/>
      <c r="AA100" s="684"/>
      <c r="AB100" s="684"/>
      <c r="AC100" s="685"/>
      <c r="AD100" s="295">
        <f>'CE MINISTERIALE'!AD100</f>
        <v>175000</v>
      </c>
      <c r="AE100" s="654">
        <f>'CE MINISTERIALE'!AE100</f>
        <v>175</v>
      </c>
      <c r="AF100" s="654"/>
      <c r="AG100" s="654"/>
      <c r="AH100" s="654"/>
      <c r="AI100" s="615"/>
      <c r="AJ100" s="64" t="s">
        <v>389</v>
      </c>
      <c r="AL100" s="295">
        <f>'CE MINISTERIALE'!AL100</f>
        <v>0</v>
      </c>
      <c r="AM100" s="411">
        <f>'CE MINISTERIALE'!AM100</f>
        <v>0</v>
      </c>
    </row>
    <row r="101" spans="1:39" s="68" customFormat="1" ht="30.6" customHeight="1">
      <c r="A101" s="64" t="s">
        <v>413</v>
      </c>
      <c r="B101" s="620" t="s">
        <v>488</v>
      </c>
      <c r="C101" s="681"/>
      <c r="D101" s="681"/>
      <c r="E101" s="681"/>
      <c r="F101" s="681"/>
      <c r="G101" s="682"/>
      <c r="H101" s="683" t="s">
        <v>4441</v>
      </c>
      <c r="I101" s="684"/>
      <c r="J101" s="684"/>
      <c r="K101" s="684"/>
      <c r="L101" s="684"/>
      <c r="M101" s="684"/>
      <c r="N101" s="684"/>
      <c r="O101" s="684"/>
      <c r="P101" s="684"/>
      <c r="Q101" s="684"/>
      <c r="R101" s="684"/>
      <c r="S101" s="684"/>
      <c r="T101" s="684"/>
      <c r="U101" s="684"/>
      <c r="V101" s="684"/>
      <c r="W101" s="684"/>
      <c r="X101" s="684"/>
      <c r="Y101" s="684"/>
      <c r="Z101" s="684"/>
      <c r="AA101" s="684"/>
      <c r="AB101" s="684"/>
      <c r="AC101" s="685"/>
      <c r="AD101" s="295">
        <f>'CE MINISTERIALE'!AD101</f>
        <v>0</v>
      </c>
      <c r="AE101" s="654">
        <f>'CE MINISTERIALE'!AE101</f>
        <v>0</v>
      </c>
      <c r="AF101" s="654"/>
      <c r="AG101" s="654"/>
      <c r="AH101" s="654"/>
      <c r="AI101" s="615"/>
      <c r="AJ101" s="64" t="s">
        <v>389</v>
      </c>
      <c r="AL101" s="295">
        <f>'CE MINISTERIALE'!AL101</f>
        <v>0</v>
      </c>
      <c r="AM101" s="411">
        <f>'CE MINISTERIALE'!AM101</f>
        <v>0</v>
      </c>
    </row>
    <row r="102" spans="1:39" s="68" customFormat="1" ht="15" customHeight="1">
      <c r="A102" s="70"/>
      <c r="B102" s="622" t="s">
        <v>491</v>
      </c>
      <c r="C102" s="691"/>
      <c r="D102" s="691"/>
      <c r="E102" s="691"/>
      <c r="F102" s="691"/>
      <c r="G102" s="692"/>
      <c r="H102" s="645" t="s">
        <v>4442</v>
      </c>
      <c r="I102" s="646"/>
      <c r="J102" s="646"/>
      <c r="K102" s="646"/>
      <c r="L102" s="646"/>
      <c r="M102" s="646"/>
      <c r="N102" s="646"/>
      <c r="O102" s="646"/>
      <c r="P102" s="646"/>
      <c r="Q102" s="646"/>
      <c r="R102" s="646"/>
      <c r="S102" s="646"/>
      <c r="T102" s="646"/>
      <c r="U102" s="646"/>
      <c r="V102" s="646"/>
      <c r="W102" s="646"/>
      <c r="X102" s="646"/>
      <c r="Y102" s="646"/>
      <c r="Z102" s="646"/>
      <c r="AA102" s="646"/>
      <c r="AB102" s="646"/>
      <c r="AC102" s="647"/>
      <c r="AD102" s="296">
        <f>'CE MINISTERIALE'!AD102</f>
        <v>17914000</v>
      </c>
      <c r="AE102" s="648">
        <f>'CE MINISTERIALE'!AE102</f>
        <v>17914</v>
      </c>
      <c r="AF102" s="648"/>
      <c r="AG102" s="648"/>
      <c r="AH102" s="648"/>
      <c r="AI102" s="611"/>
      <c r="AJ102" s="64" t="s">
        <v>389</v>
      </c>
      <c r="AL102" s="296">
        <f>'CE MINISTERIALE'!AL102</f>
        <v>0</v>
      </c>
      <c r="AM102" s="409">
        <f>'CE MINISTERIALE'!AM102</f>
        <v>0</v>
      </c>
    </row>
    <row r="103" spans="1:39" s="68" customFormat="1" ht="15" customHeight="1">
      <c r="A103" s="70"/>
      <c r="B103" s="618" t="s">
        <v>494</v>
      </c>
      <c r="C103" s="686"/>
      <c r="D103" s="686"/>
      <c r="E103" s="686"/>
      <c r="F103" s="686"/>
      <c r="G103" s="687"/>
      <c r="H103" s="651" t="s">
        <v>4443</v>
      </c>
      <c r="I103" s="652"/>
      <c r="J103" s="652"/>
      <c r="K103" s="652"/>
      <c r="L103" s="652"/>
      <c r="M103" s="652"/>
      <c r="N103" s="652"/>
      <c r="O103" s="652"/>
      <c r="P103" s="652"/>
      <c r="Q103" s="652"/>
      <c r="R103" s="652"/>
      <c r="S103" s="652"/>
      <c r="T103" s="652"/>
      <c r="U103" s="652"/>
      <c r="V103" s="652"/>
      <c r="W103" s="652"/>
      <c r="X103" s="652"/>
      <c r="Y103" s="652"/>
      <c r="Z103" s="652"/>
      <c r="AA103" s="652"/>
      <c r="AB103" s="652"/>
      <c r="AC103" s="653"/>
      <c r="AD103" s="295">
        <f>'CE MINISTERIALE'!AD103</f>
        <v>19000</v>
      </c>
      <c r="AE103" s="654">
        <f>'CE MINISTERIALE'!AE103</f>
        <v>19</v>
      </c>
      <c r="AF103" s="654"/>
      <c r="AG103" s="654"/>
      <c r="AH103" s="654"/>
      <c r="AI103" s="615"/>
      <c r="AJ103" s="64" t="s">
        <v>389</v>
      </c>
      <c r="AL103" s="295">
        <f>'CE MINISTERIALE'!AL103</f>
        <v>0</v>
      </c>
      <c r="AM103" s="411">
        <f>'CE MINISTERIALE'!AM103</f>
        <v>0</v>
      </c>
    </row>
    <row r="104" spans="1:39" s="68" customFormat="1" ht="15" customHeight="1">
      <c r="A104" s="413"/>
      <c r="B104" s="696" t="s">
        <v>497</v>
      </c>
      <c r="C104" s="697"/>
      <c r="D104" s="697"/>
      <c r="E104" s="697"/>
      <c r="F104" s="697"/>
      <c r="G104" s="698"/>
      <c r="H104" s="699" t="s">
        <v>4444</v>
      </c>
      <c r="I104" s="700"/>
      <c r="J104" s="700"/>
      <c r="K104" s="700"/>
      <c r="L104" s="700"/>
      <c r="M104" s="700"/>
      <c r="N104" s="700"/>
      <c r="O104" s="700"/>
      <c r="P104" s="700"/>
      <c r="Q104" s="700"/>
      <c r="R104" s="700"/>
      <c r="S104" s="700"/>
      <c r="T104" s="700"/>
      <c r="U104" s="700"/>
      <c r="V104" s="700"/>
      <c r="W104" s="700"/>
      <c r="X104" s="700"/>
      <c r="Y104" s="700"/>
      <c r="Z104" s="700"/>
      <c r="AA104" s="700"/>
      <c r="AB104" s="700"/>
      <c r="AC104" s="701"/>
      <c r="AD104" s="414">
        <f>'CE MINISTERIALE'!AD104</f>
        <v>2644000</v>
      </c>
      <c r="AE104" s="702">
        <f>'CE MINISTERIALE'!AE104</f>
        <v>2644</v>
      </c>
      <c r="AF104" s="702"/>
      <c r="AG104" s="702"/>
      <c r="AH104" s="702"/>
      <c r="AI104" s="703"/>
      <c r="AJ104" s="415" t="s">
        <v>389</v>
      </c>
      <c r="AK104" s="416"/>
      <c r="AL104" s="417">
        <f>'CE MINISTERIALE'!AL104</f>
        <v>0</v>
      </c>
      <c r="AM104" s="418">
        <f>'CE MINISTERIALE'!AM104</f>
        <v>0</v>
      </c>
    </row>
    <row r="105" spans="1:39" s="68" customFormat="1">
      <c r="A105" s="71"/>
      <c r="B105" s="620" t="s">
        <v>500</v>
      </c>
      <c r="C105" s="681"/>
      <c r="D105" s="681"/>
      <c r="E105" s="681"/>
      <c r="F105" s="681"/>
      <c r="G105" s="682"/>
      <c r="H105" s="658" t="s">
        <v>4445</v>
      </c>
      <c r="I105" s="659"/>
      <c r="J105" s="659"/>
      <c r="K105" s="659"/>
      <c r="L105" s="659"/>
      <c r="M105" s="659"/>
      <c r="N105" s="659"/>
      <c r="O105" s="659"/>
      <c r="P105" s="659"/>
      <c r="Q105" s="659"/>
      <c r="R105" s="659"/>
      <c r="S105" s="659"/>
      <c r="T105" s="659"/>
      <c r="U105" s="659"/>
      <c r="V105" s="659"/>
      <c r="W105" s="659"/>
      <c r="X105" s="659"/>
      <c r="Y105" s="659"/>
      <c r="Z105" s="659"/>
      <c r="AA105" s="659"/>
      <c r="AB105" s="659"/>
      <c r="AC105" s="660"/>
      <c r="AD105" s="295">
        <f>'CE MINISTERIALE'!AD105</f>
        <v>1000000</v>
      </c>
      <c r="AE105" s="667">
        <f>'CE MINISTERIALE'!AE105</f>
        <v>1000</v>
      </c>
      <c r="AF105" s="667"/>
      <c r="AG105" s="667"/>
      <c r="AH105" s="667"/>
      <c r="AI105" s="626"/>
      <c r="AJ105" s="64" t="s">
        <v>389</v>
      </c>
      <c r="AL105" s="295">
        <f>'CE MINISTERIALE'!AL105</f>
        <v>0</v>
      </c>
      <c r="AM105" s="412">
        <f>'CE MINISTERIALE'!AM105</f>
        <v>0</v>
      </c>
    </row>
    <row r="106" spans="1:39" s="68" customFormat="1" ht="15" customHeight="1">
      <c r="A106" s="71"/>
      <c r="B106" s="620" t="s">
        <v>503</v>
      </c>
      <c r="C106" s="681"/>
      <c r="D106" s="681"/>
      <c r="E106" s="681"/>
      <c r="F106" s="681"/>
      <c r="G106" s="682"/>
      <c r="H106" s="658" t="s">
        <v>4446</v>
      </c>
      <c r="I106" s="659"/>
      <c r="J106" s="659"/>
      <c r="K106" s="659"/>
      <c r="L106" s="659"/>
      <c r="M106" s="659"/>
      <c r="N106" s="659"/>
      <c r="O106" s="659"/>
      <c r="P106" s="659"/>
      <c r="Q106" s="659"/>
      <c r="R106" s="659"/>
      <c r="S106" s="659"/>
      <c r="T106" s="659"/>
      <c r="U106" s="659"/>
      <c r="V106" s="659"/>
      <c r="W106" s="659"/>
      <c r="X106" s="659"/>
      <c r="Y106" s="659"/>
      <c r="Z106" s="659"/>
      <c r="AA106" s="659"/>
      <c r="AB106" s="659"/>
      <c r="AC106" s="660"/>
      <c r="AD106" s="295">
        <f>'CE MINISTERIALE'!AD106</f>
        <v>1644000</v>
      </c>
      <c r="AE106" s="667">
        <f>'CE MINISTERIALE'!AE106</f>
        <v>1644</v>
      </c>
      <c r="AF106" s="667"/>
      <c r="AG106" s="667"/>
      <c r="AH106" s="667"/>
      <c r="AI106" s="626"/>
      <c r="AJ106" s="64" t="s">
        <v>389</v>
      </c>
      <c r="AL106" s="295">
        <f>'CE MINISTERIALE'!AL106</f>
        <v>0</v>
      </c>
      <c r="AM106" s="412">
        <f>'CE MINISTERIALE'!AM106</f>
        <v>0</v>
      </c>
    </row>
    <row r="107" spans="1:39" s="68" customFormat="1" ht="28.9" customHeight="1">
      <c r="A107" s="72" t="s">
        <v>413</v>
      </c>
      <c r="B107" s="618" t="s">
        <v>1659</v>
      </c>
      <c r="C107" s="686"/>
      <c r="D107" s="686"/>
      <c r="E107" s="686"/>
      <c r="F107" s="686"/>
      <c r="G107" s="687"/>
      <c r="H107" s="651" t="s">
        <v>4447</v>
      </c>
      <c r="I107" s="652"/>
      <c r="J107" s="652"/>
      <c r="K107" s="652"/>
      <c r="L107" s="652"/>
      <c r="M107" s="652"/>
      <c r="N107" s="652"/>
      <c r="O107" s="652"/>
      <c r="P107" s="652"/>
      <c r="Q107" s="652"/>
      <c r="R107" s="652"/>
      <c r="S107" s="652"/>
      <c r="T107" s="652"/>
      <c r="U107" s="652"/>
      <c r="V107" s="652"/>
      <c r="W107" s="652"/>
      <c r="X107" s="652"/>
      <c r="Y107" s="652"/>
      <c r="Z107" s="652"/>
      <c r="AA107" s="652"/>
      <c r="AB107" s="652"/>
      <c r="AC107" s="653"/>
      <c r="AD107" s="296">
        <f>'CE MINISTERIALE'!AD107</f>
        <v>0</v>
      </c>
      <c r="AE107" s="666">
        <f>'CE MINISTERIALE'!AE107</f>
        <v>0</v>
      </c>
      <c r="AF107" s="666"/>
      <c r="AG107" s="666"/>
      <c r="AH107" s="666"/>
      <c r="AI107" s="608"/>
      <c r="AJ107" s="64" t="s">
        <v>389</v>
      </c>
      <c r="AL107" s="296">
        <f>'CE MINISTERIALE'!AL107</f>
        <v>0</v>
      </c>
      <c r="AM107" s="410">
        <f>'CE MINISTERIALE'!AM107</f>
        <v>0</v>
      </c>
    </row>
    <row r="108" spans="1:39" s="68" customFormat="1" ht="28.15" customHeight="1">
      <c r="A108" s="64" t="s">
        <v>413</v>
      </c>
      <c r="B108" s="620" t="s">
        <v>1662</v>
      </c>
      <c r="C108" s="681"/>
      <c r="D108" s="681"/>
      <c r="E108" s="681"/>
      <c r="F108" s="681"/>
      <c r="G108" s="682"/>
      <c r="H108" s="658" t="s">
        <v>4448</v>
      </c>
      <c r="I108" s="659"/>
      <c r="J108" s="659"/>
      <c r="K108" s="659"/>
      <c r="L108" s="659"/>
      <c r="M108" s="659"/>
      <c r="N108" s="659"/>
      <c r="O108" s="659"/>
      <c r="P108" s="659"/>
      <c r="Q108" s="659"/>
      <c r="R108" s="659"/>
      <c r="S108" s="659"/>
      <c r="T108" s="659"/>
      <c r="U108" s="659"/>
      <c r="V108" s="659"/>
      <c r="W108" s="659"/>
      <c r="X108" s="659"/>
      <c r="Y108" s="659"/>
      <c r="Z108" s="659"/>
      <c r="AA108" s="659"/>
      <c r="AB108" s="659"/>
      <c r="AC108" s="660"/>
      <c r="AD108" s="295">
        <f>'CE MINISTERIALE'!AD108</f>
        <v>0</v>
      </c>
      <c r="AE108" s="654">
        <f>'CE MINISTERIALE'!AE108</f>
        <v>0</v>
      </c>
      <c r="AF108" s="654"/>
      <c r="AG108" s="654"/>
      <c r="AH108" s="654"/>
      <c r="AI108" s="615"/>
      <c r="AJ108" s="64" t="s">
        <v>389</v>
      </c>
      <c r="AL108" s="295">
        <f>'CE MINISTERIALE'!AL108</f>
        <v>0</v>
      </c>
      <c r="AM108" s="411">
        <f>'CE MINISTERIALE'!AM108</f>
        <v>0</v>
      </c>
    </row>
    <row r="109" spans="1:39" s="68" customFormat="1" ht="21.6" customHeight="1">
      <c r="A109" s="64" t="s">
        <v>413</v>
      </c>
      <c r="B109" s="620" t="s">
        <v>508</v>
      </c>
      <c r="C109" s="681"/>
      <c r="D109" s="681"/>
      <c r="E109" s="681"/>
      <c r="F109" s="681"/>
      <c r="G109" s="682"/>
      <c r="H109" s="658" t="s">
        <v>4449</v>
      </c>
      <c r="I109" s="659"/>
      <c r="J109" s="659"/>
      <c r="K109" s="659"/>
      <c r="L109" s="659"/>
      <c r="M109" s="659"/>
      <c r="N109" s="659"/>
      <c r="O109" s="659"/>
      <c r="P109" s="659"/>
      <c r="Q109" s="659"/>
      <c r="R109" s="659"/>
      <c r="S109" s="659"/>
      <c r="T109" s="659"/>
      <c r="U109" s="659"/>
      <c r="V109" s="659"/>
      <c r="W109" s="659"/>
      <c r="X109" s="659"/>
      <c r="Y109" s="659"/>
      <c r="Z109" s="659"/>
      <c r="AA109" s="659"/>
      <c r="AB109" s="659"/>
      <c r="AC109" s="660"/>
      <c r="AD109" s="295">
        <f>'CE MINISTERIALE'!AD109</f>
        <v>0</v>
      </c>
      <c r="AE109" s="654">
        <f>'CE MINISTERIALE'!AE109</f>
        <v>0</v>
      </c>
      <c r="AF109" s="654"/>
      <c r="AG109" s="654"/>
      <c r="AH109" s="654"/>
      <c r="AI109" s="615"/>
      <c r="AJ109" s="64" t="s">
        <v>389</v>
      </c>
      <c r="AL109" s="295">
        <f>'CE MINISTERIALE'!AL109</f>
        <v>0</v>
      </c>
      <c r="AM109" s="411">
        <f>'CE MINISTERIALE'!AM109</f>
        <v>0</v>
      </c>
    </row>
    <row r="110" spans="1:39" s="68" customFormat="1" ht="28.9" customHeight="1">
      <c r="A110" s="64" t="s">
        <v>413</v>
      </c>
      <c r="B110" s="620" t="s">
        <v>511</v>
      </c>
      <c r="C110" s="681"/>
      <c r="D110" s="681"/>
      <c r="E110" s="681"/>
      <c r="F110" s="681"/>
      <c r="G110" s="682"/>
      <c r="H110" s="658" t="s">
        <v>4450</v>
      </c>
      <c r="I110" s="659"/>
      <c r="J110" s="659"/>
      <c r="K110" s="659"/>
      <c r="L110" s="659"/>
      <c r="M110" s="659"/>
      <c r="N110" s="659"/>
      <c r="O110" s="659"/>
      <c r="P110" s="659"/>
      <c r="Q110" s="659"/>
      <c r="R110" s="659"/>
      <c r="S110" s="659"/>
      <c r="T110" s="659"/>
      <c r="U110" s="659"/>
      <c r="V110" s="659"/>
      <c r="W110" s="659"/>
      <c r="X110" s="659"/>
      <c r="Y110" s="659"/>
      <c r="Z110" s="659"/>
      <c r="AA110" s="659"/>
      <c r="AB110" s="659"/>
      <c r="AC110" s="660"/>
      <c r="AD110" s="295">
        <f>'CE MINISTERIALE'!AD110</f>
        <v>0</v>
      </c>
      <c r="AE110" s="654">
        <f>'CE MINISTERIALE'!AE110</f>
        <v>0</v>
      </c>
      <c r="AF110" s="654"/>
      <c r="AG110" s="654"/>
      <c r="AH110" s="654"/>
      <c r="AI110" s="615"/>
      <c r="AJ110" s="64" t="s">
        <v>389</v>
      </c>
      <c r="AL110" s="295">
        <f>'CE MINISTERIALE'!AL110</f>
        <v>0</v>
      </c>
      <c r="AM110" s="411">
        <f>'CE MINISTERIALE'!AM110</f>
        <v>0</v>
      </c>
    </row>
    <row r="111" spans="1:39" s="68" customFormat="1" ht="22.5" customHeight="1">
      <c r="A111" s="64"/>
      <c r="B111" s="618" t="s">
        <v>514</v>
      </c>
      <c r="C111" s="686"/>
      <c r="D111" s="686"/>
      <c r="E111" s="686"/>
      <c r="F111" s="686"/>
      <c r="G111" s="687"/>
      <c r="H111" s="651" t="s">
        <v>4451</v>
      </c>
      <c r="I111" s="652"/>
      <c r="J111" s="652"/>
      <c r="K111" s="652"/>
      <c r="L111" s="652"/>
      <c r="M111" s="652"/>
      <c r="N111" s="652"/>
      <c r="O111" s="652"/>
      <c r="P111" s="652"/>
      <c r="Q111" s="652"/>
      <c r="R111" s="652"/>
      <c r="S111" s="652"/>
      <c r="T111" s="652"/>
      <c r="U111" s="652"/>
      <c r="V111" s="652"/>
      <c r="W111" s="652"/>
      <c r="X111" s="652"/>
      <c r="Y111" s="652"/>
      <c r="Z111" s="652"/>
      <c r="AA111" s="652"/>
      <c r="AB111" s="652"/>
      <c r="AC111" s="653"/>
      <c r="AD111" s="296">
        <f>'CE MINISTERIALE'!AD111</f>
        <v>4312000</v>
      </c>
      <c r="AE111" s="666">
        <f>'CE MINISTERIALE'!AE111</f>
        <v>4312</v>
      </c>
      <c r="AF111" s="666"/>
      <c r="AG111" s="666"/>
      <c r="AH111" s="666"/>
      <c r="AI111" s="608"/>
      <c r="AJ111" s="64" t="s">
        <v>389</v>
      </c>
      <c r="AL111" s="296">
        <f>'CE MINISTERIALE'!AL111</f>
        <v>0</v>
      </c>
      <c r="AM111" s="410">
        <f>'CE MINISTERIALE'!AM111</f>
        <v>0</v>
      </c>
    </row>
    <row r="112" spans="1:39" s="68" customFormat="1" ht="25.5" customHeight="1">
      <c r="A112" s="64"/>
      <c r="B112" s="620" t="s">
        <v>517</v>
      </c>
      <c r="C112" s="681"/>
      <c r="D112" s="681"/>
      <c r="E112" s="681"/>
      <c r="F112" s="681"/>
      <c r="G112" s="682"/>
      <c r="H112" s="658" t="s">
        <v>4452</v>
      </c>
      <c r="I112" s="659"/>
      <c r="J112" s="659"/>
      <c r="K112" s="659"/>
      <c r="L112" s="659"/>
      <c r="M112" s="659"/>
      <c r="N112" s="659"/>
      <c r="O112" s="659"/>
      <c r="P112" s="659"/>
      <c r="Q112" s="659"/>
      <c r="R112" s="659"/>
      <c r="S112" s="659"/>
      <c r="T112" s="659"/>
      <c r="U112" s="659"/>
      <c r="V112" s="659"/>
      <c r="W112" s="659"/>
      <c r="X112" s="659"/>
      <c r="Y112" s="659"/>
      <c r="Z112" s="659"/>
      <c r="AA112" s="659"/>
      <c r="AB112" s="659"/>
      <c r="AC112" s="660"/>
      <c r="AD112" s="295">
        <f>'CE MINISTERIALE'!AD112</f>
        <v>3712000</v>
      </c>
      <c r="AE112" s="654">
        <f>'CE MINISTERIALE'!AE112</f>
        <v>3712</v>
      </c>
      <c r="AF112" s="654"/>
      <c r="AG112" s="654"/>
      <c r="AH112" s="654"/>
      <c r="AI112" s="615"/>
      <c r="AJ112" s="64" t="s">
        <v>389</v>
      </c>
      <c r="AL112" s="295">
        <f>'CE MINISTERIALE'!AL112</f>
        <v>0</v>
      </c>
      <c r="AM112" s="411">
        <f>'CE MINISTERIALE'!AM112</f>
        <v>0</v>
      </c>
    </row>
    <row r="113" spans="1:39" s="68" customFormat="1" ht="15" customHeight="1">
      <c r="A113" s="64"/>
      <c r="B113" s="620" t="s">
        <v>520</v>
      </c>
      <c r="C113" s="681"/>
      <c r="D113" s="681"/>
      <c r="E113" s="681"/>
      <c r="F113" s="681"/>
      <c r="G113" s="682"/>
      <c r="H113" s="658" t="s">
        <v>4453</v>
      </c>
      <c r="I113" s="659"/>
      <c r="J113" s="659"/>
      <c r="K113" s="659"/>
      <c r="L113" s="659"/>
      <c r="M113" s="659"/>
      <c r="N113" s="659"/>
      <c r="O113" s="659"/>
      <c r="P113" s="659"/>
      <c r="Q113" s="659"/>
      <c r="R113" s="659"/>
      <c r="S113" s="659"/>
      <c r="T113" s="659"/>
      <c r="U113" s="659"/>
      <c r="V113" s="659"/>
      <c r="W113" s="659"/>
      <c r="X113" s="659"/>
      <c r="Y113" s="659"/>
      <c r="Z113" s="659"/>
      <c r="AA113" s="659"/>
      <c r="AB113" s="659"/>
      <c r="AC113" s="660"/>
      <c r="AD113" s="295">
        <f>'CE MINISTERIALE'!AD113</f>
        <v>0</v>
      </c>
      <c r="AE113" s="654">
        <f>'CE MINISTERIALE'!AE113</f>
        <v>0</v>
      </c>
      <c r="AF113" s="654"/>
      <c r="AG113" s="654"/>
      <c r="AH113" s="654"/>
      <c r="AI113" s="615"/>
      <c r="AJ113" s="64" t="s">
        <v>389</v>
      </c>
      <c r="AL113" s="295">
        <f>'CE MINISTERIALE'!AL113</f>
        <v>0</v>
      </c>
      <c r="AM113" s="411">
        <f>'CE MINISTERIALE'!AM113</f>
        <v>0</v>
      </c>
    </row>
    <row r="114" spans="1:39" s="68" customFormat="1" ht="28.9" customHeight="1">
      <c r="A114" s="64"/>
      <c r="B114" s="620" t="s">
        <v>523</v>
      </c>
      <c r="C114" s="681"/>
      <c r="D114" s="681"/>
      <c r="E114" s="681"/>
      <c r="F114" s="681"/>
      <c r="G114" s="682"/>
      <c r="H114" s="658" t="s">
        <v>4454</v>
      </c>
      <c r="I114" s="659"/>
      <c r="J114" s="659"/>
      <c r="K114" s="659"/>
      <c r="L114" s="659"/>
      <c r="M114" s="659"/>
      <c r="N114" s="659"/>
      <c r="O114" s="659"/>
      <c r="P114" s="659"/>
      <c r="Q114" s="659"/>
      <c r="R114" s="659"/>
      <c r="S114" s="659"/>
      <c r="T114" s="659"/>
      <c r="U114" s="659"/>
      <c r="V114" s="659"/>
      <c r="W114" s="659"/>
      <c r="X114" s="659"/>
      <c r="Y114" s="659"/>
      <c r="Z114" s="659"/>
      <c r="AA114" s="659"/>
      <c r="AB114" s="659"/>
      <c r="AC114" s="660"/>
      <c r="AD114" s="295">
        <f>'CE MINISTERIALE'!AD114</f>
        <v>600000</v>
      </c>
      <c r="AE114" s="654">
        <f>'CE MINISTERIALE'!AE114</f>
        <v>600</v>
      </c>
      <c r="AF114" s="654"/>
      <c r="AG114" s="654"/>
      <c r="AH114" s="654"/>
      <c r="AI114" s="615"/>
      <c r="AJ114" s="64" t="s">
        <v>389</v>
      </c>
      <c r="AL114" s="295">
        <f>'CE MINISTERIALE'!AL114</f>
        <v>0</v>
      </c>
      <c r="AM114" s="411">
        <f>'CE MINISTERIALE'!AM114</f>
        <v>0</v>
      </c>
    </row>
    <row r="115" spans="1:39" s="68" customFormat="1" ht="15" customHeight="1">
      <c r="A115" s="64"/>
      <c r="B115" s="618" t="s">
        <v>526</v>
      </c>
      <c r="C115" s="686"/>
      <c r="D115" s="686"/>
      <c r="E115" s="686"/>
      <c r="F115" s="686"/>
      <c r="G115" s="687"/>
      <c r="H115" s="651" t="s">
        <v>4455</v>
      </c>
      <c r="I115" s="652"/>
      <c r="J115" s="652"/>
      <c r="K115" s="652"/>
      <c r="L115" s="652"/>
      <c r="M115" s="652"/>
      <c r="N115" s="652"/>
      <c r="O115" s="652"/>
      <c r="P115" s="652"/>
      <c r="Q115" s="652"/>
      <c r="R115" s="652"/>
      <c r="S115" s="652"/>
      <c r="T115" s="652"/>
      <c r="U115" s="652"/>
      <c r="V115" s="652"/>
      <c r="W115" s="652"/>
      <c r="X115" s="652"/>
      <c r="Y115" s="652"/>
      <c r="Z115" s="652"/>
      <c r="AA115" s="652"/>
      <c r="AB115" s="652"/>
      <c r="AC115" s="653"/>
      <c r="AD115" s="296">
        <f>'CE MINISTERIALE'!AD115</f>
        <v>10939000</v>
      </c>
      <c r="AE115" s="666">
        <f>'CE MINISTERIALE'!AE115</f>
        <v>10939</v>
      </c>
      <c r="AF115" s="666"/>
      <c r="AG115" s="666"/>
      <c r="AH115" s="666"/>
      <c r="AI115" s="608"/>
      <c r="AJ115" s="64" t="s">
        <v>389</v>
      </c>
      <c r="AL115" s="296">
        <f>'CE MINISTERIALE'!AL115</f>
        <v>0</v>
      </c>
      <c r="AM115" s="410">
        <f>'CE MINISTERIALE'!AM115</f>
        <v>0</v>
      </c>
    </row>
    <row r="116" spans="1:39" s="68" customFormat="1" ht="15" customHeight="1">
      <c r="A116" s="64"/>
      <c r="B116" s="620" t="s">
        <v>529</v>
      </c>
      <c r="C116" s="681"/>
      <c r="D116" s="681"/>
      <c r="E116" s="681"/>
      <c r="F116" s="681"/>
      <c r="G116" s="682"/>
      <c r="H116" s="658" t="s">
        <v>4456</v>
      </c>
      <c r="I116" s="659"/>
      <c r="J116" s="659"/>
      <c r="K116" s="659"/>
      <c r="L116" s="659"/>
      <c r="M116" s="659"/>
      <c r="N116" s="659"/>
      <c r="O116" s="659"/>
      <c r="P116" s="659"/>
      <c r="Q116" s="659"/>
      <c r="R116" s="659"/>
      <c r="S116" s="659"/>
      <c r="T116" s="659"/>
      <c r="U116" s="659"/>
      <c r="V116" s="659"/>
      <c r="W116" s="659"/>
      <c r="X116" s="659"/>
      <c r="Y116" s="659"/>
      <c r="Z116" s="659"/>
      <c r="AA116" s="659"/>
      <c r="AB116" s="659"/>
      <c r="AC116" s="660"/>
      <c r="AD116" s="298">
        <f>'CE MINISTERIALE'!AD116</f>
        <v>3000000</v>
      </c>
      <c r="AE116" s="666">
        <f>'CE MINISTERIALE'!AE116</f>
        <v>3000</v>
      </c>
      <c r="AF116" s="666"/>
      <c r="AG116" s="666"/>
      <c r="AH116" s="666"/>
      <c r="AI116" s="608"/>
      <c r="AJ116" s="64" t="s">
        <v>389</v>
      </c>
      <c r="AL116" s="298">
        <f>'CE MINISTERIALE'!AL116</f>
        <v>0</v>
      </c>
      <c r="AM116" s="410">
        <f>'CE MINISTERIALE'!AM116</f>
        <v>0</v>
      </c>
    </row>
    <row r="117" spans="1:39" s="68" customFormat="1" ht="27.6" customHeight="1">
      <c r="A117" s="64"/>
      <c r="B117" s="624" t="s">
        <v>531</v>
      </c>
      <c r="C117" s="676"/>
      <c r="D117" s="676"/>
      <c r="E117" s="676"/>
      <c r="F117" s="676"/>
      <c r="G117" s="677"/>
      <c r="H117" s="663" t="s">
        <v>4457</v>
      </c>
      <c r="I117" s="664"/>
      <c r="J117" s="664"/>
      <c r="K117" s="664"/>
      <c r="L117" s="664"/>
      <c r="M117" s="664"/>
      <c r="N117" s="664"/>
      <c r="O117" s="664"/>
      <c r="P117" s="664"/>
      <c r="Q117" s="664"/>
      <c r="R117" s="664"/>
      <c r="S117" s="664"/>
      <c r="T117" s="664"/>
      <c r="U117" s="664"/>
      <c r="V117" s="664"/>
      <c r="W117" s="664"/>
      <c r="X117" s="664"/>
      <c r="Y117" s="664"/>
      <c r="Z117" s="664"/>
      <c r="AA117" s="664"/>
      <c r="AB117" s="664"/>
      <c r="AC117" s="665"/>
      <c r="AD117" s="295">
        <f>'CE MINISTERIALE'!AD117</f>
        <v>0</v>
      </c>
      <c r="AE117" s="654">
        <f>'CE MINISTERIALE'!AE117</f>
        <v>0</v>
      </c>
      <c r="AF117" s="654"/>
      <c r="AG117" s="654"/>
      <c r="AH117" s="654"/>
      <c r="AI117" s="615"/>
      <c r="AJ117" s="64" t="s">
        <v>389</v>
      </c>
      <c r="AL117" s="295">
        <f>'CE MINISTERIALE'!AL117</f>
        <v>0</v>
      </c>
      <c r="AM117" s="411">
        <f>'CE MINISTERIALE'!AM117</f>
        <v>0</v>
      </c>
    </row>
    <row r="118" spans="1:39" s="68" customFormat="1" ht="31.15" customHeight="1">
      <c r="A118" s="64"/>
      <c r="B118" s="624" t="s">
        <v>533</v>
      </c>
      <c r="C118" s="676"/>
      <c r="D118" s="676"/>
      <c r="E118" s="676"/>
      <c r="F118" s="676"/>
      <c r="G118" s="677"/>
      <c r="H118" s="663" t="s">
        <v>4458</v>
      </c>
      <c r="I118" s="664"/>
      <c r="J118" s="664"/>
      <c r="K118" s="664"/>
      <c r="L118" s="664"/>
      <c r="M118" s="664"/>
      <c r="N118" s="664"/>
      <c r="O118" s="664"/>
      <c r="P118" s="664"/>
      <c r="Q118" s="664"/>
      <c r="R118" s="664"/>
      <c r="S118" s="664"/>
      <c r="T118" s="664"/>
      <c r="U118" s="664"/>
      <c r="V118" s="664"/>
      <c r="W118" s="664"/>
      <c r="X118" s="664"/>
      <c r="Y118" s="664"/>
      <c r="Z118" s="664"/>
      <c r="AA118" s="664"/>
      <c r="AB118" s="664"/>
      <c r="AC118" s="665"/>
      <c r="AD118" s="295">
        <f>'CE MINISTERIALE'!AD118</f>
        <v>0</v>
      </c>
      <c r="AE118" s="654">
        <f>'CE MINISTERIALE'!AE118</f>
        <v>0</v>
      </c>
      <c r="AF118" s="654"/>
      <c r="AG118" s="654"/>
      <c r="AH118" s="654"/>
      <c r="AI118" s="615"/>
      <c r="AJ118" s="64" t="s">
        <v>389</v>
      </c>
      <c r="AL118" s="295">
        <f>'CE MINISTERIALE'!AL118</f>
        <v>0</v>
      </c>
      <c r="AM118" s="411">
        <f>'CE MINISTERIALE'!AM118</f>
        <v>0</v>
      </c>
    </row>
    <row r="119" spans="1:39" s="68" customFormat="1" ht="15" customHeight="1">
      <c r="A119" s="64"/>
      <c r="B119" s="624" t="s">
        <v>535</v>
      </c>
      <c r="C119" s="676"/>
      <c r="D119" s="676"/>
      <c r="E119" s="676"/>
      <c r="F119" s="676"/>
      <c r="G119" s="677"/>
      <c r="H119" s="663" t="s">
        <v>4459</v>
      </c>
      <c r="I119" s="664"/>
      <c r="J119" s="664"/>
      <c r="K119" s="664"/>
      <c r="L119" s="664"/>
      <c r="M119" s="664"/>
      <c r="N119" s="664"/>
      <c r="O119" s="664"/>
      <c r="P119" s="664"/>
      <c r="Q119" s="664"/>
      <c r="R119" s="664"/>
      <c r="S119" s="664"/>
      <c r="T119" s="664"/>
      <c r="U119" s="664"/>
      <c r="V119" s="664"/>
      <c r="W119" s="664"/>
      <c r="X119" s="664"/>
      <c r="Y119" s="664"/>
      <c r="Z119" s="664"/>
      <c r="AA119" s="664"/>
      <c r="AB119" s="664"/>
      <c r="AC119" s="665"/>
      <c r="AD119" s="295">
        <f>'CE MINISTERIALE'!AD119</f>
        <v>3000000</v>
      </c>
      <c r="AE119" s="654">
        <f>'CE MINISTERIALE'!AE119</f>
        <v>3000</v>
      </c>
      <c r="AF119" s="654"/>
      <c r="AG119" s="654"/>
      <c r="AH119" s="654"/>
      <c r="AI119" s="615"/>
      <c r="AJ119" s="64" t="s">
        <v>389</v>
      </c>
      <c r="AL119" s="295">
        <f>'CE MINISTERIALE'!AL119</f>
        <v>0</v>
      </c>
      <c r="AM119" s="411">
        <f>'CE MINISTERIALE'!AM119</f>
        <v>0</v>
      </c>
    </row>
    <row r="120" spans="1:39" s="68" customFormat="1" ht="15" customHeight="1">
      <c r="A120" s="64"/>
      <c r="B120" s="620" t="s">
        <v>537</v>
      </c>
      <c r="C120" s="681"/>
      <c r="D120" s="681"/>
      <c r="E120" s="681"/>
      <c r="F120" s="681"/>
      <c r="G120" s="682"/>
      <c r="H120" s="658" t="s">
        <v>4460</v>
      </c>
      <c r="I120" s="659"/>
      <c r="J120" s="659"/>
      <c r="K120" s="659"/>
      <c r="L120" s="659"/>
      <c r="M120" s="659"/>
      <c r="N120" s="659"/>
      <c r="O120" s="659"/>
      <c r="P120" s="659"/>
      <c r="Q120" s="659"/>
      <c r="R120" s="659"/>
      <c r="S120" s="659"/>
      <c r="T120" s="659"/>
      <c r="U120" s="659"/>
      <c r="V120" s="659"/>
      <c r="W120" s="659"/>
      <c r="X120" s="659"/>
      <c r="Y120" s="659"/>
      <c r="Z120" s="659"/>
      <c r="AA120" s="659"/>
      <c r="AB120" s="659"/>
      <c r="AC120" s="660"/>
      <c r="AD120" s="295">
        <f>'CE MINISTERIALE'!AD120</f>
        <v>7939000</v>
      </c>
      <c r="AE120" s="654">
        <f>'CE MINISTERIALE'!AE120</f>
        <v>7939</v>
      </c>
      <c r="AF120" s="654"/>
      <c r="AG120" s="654"/>
      <c r="AH120" s="654"/>
      <c r="AI120" s="615"/>
      <c r="AJ120" s="64" t="s">
        <v>389</v>
      </c>
      <c r="AL120" s="295">
        <f>'CE MINISTERIALE'!AL120</f>
        <v>0</v>
      </c>
      <c r="AM120" s="411">
        <f>'CE MINISTERIALE'!AM120</f>
        <v>0</v>
      </c>
    </row>
    <row r="121" spans="1:39" s="68" customFormat="1" ht="15" customHeight="1">
      <c r="A121" s="64"/>
      <c r="B121" s="622" t="s">
        <v>539</v>
      </c>
      <c r="C121" s="691"/>
      <c r="D121" s="691"/>
      <c r="E121" s="691"/>
      <c r="F121" s="691"/>
      <c r="G121" s="692"/>
      <c r="H121" s="645" t="s">
        <v>4461</v>
      </c>
      <c r="I121" s="646"/>
      <c r="J121" s="646"/>
      <c r="K121" s="646"/>
      <c r="L121" s="646"/>
      <c r="M121" s="646"/>
      <c r="N121" s="646"/>
      <c r="O121" s="646"/>
      <c r="P121" s="646"/>
      <c r="Q121" s="646"/>
      <c r="R121" s="646"/>
      <c r="S121" s="646"/>
      <c r="T121" s="646"/>
      <c r="U121" s="646"/>
      <c r="V121" s="646"/>
      <c r="W121" s="646"/>
      <c r="X121" s="646"/>
      <c r="Y121" s="646"/>
      <c r="Z121" s="646"/>
      <c r="AA121" s="646"/>
      <c r="AB121" s="646"/>
      <c r="AC121" s="647"/>
      <c r="AD121" s="296">
        <f>'CE MINISTERIALE'!AD121</f>
        <v>20800000</v>
      </c>
      <c r="AE121" s="648">
        <f>'CE MINISTERIALE'!AE121</f>
        <v>20800</v>
      </c>
      <c r="AF121" s="648"/>
      <c r="AG121" s="648"/>
      <c r="AH121" s="648"/>
      <c r="AI121" s="611"/>
      <c r="AJ121" s="64" t="s">
        <v>389</v>
      </c>
      <c r="AL121" s="296">
        <f>'CE MINISTERIALE'!AL121</f>
        <v>0</v>
      </c>
      <c r="AM121" s="409">
        <f>'CE MINISTERIALE'!AM121</f>
        <v>0</v>
      </c>
    </row>
    <row r="122" spans="1:39" s="68" customFormat="1" ht="25.5" customHeight="1">
      <c r="A122" s="64"/>
      <c r="B122" s="618" t="s">
        <v>542</v>
      </c>
      <c r="C122" s="686"/>
      <c r="D122" s="686"/>
      <c r="E122" s="686"/>
      <c r="F122" s="686"/>
      <c r="G122" s="687"/>
      <c r="H122" s="651" t="s">
        <v>4462</v>
      </c>
      <c r="I122" s="652"/>
      <c r="J122" s="652"/>
      <c r="K122" s="652"/>
      <c r="L122" s="652"/>
      <c r="M122" s="652"/>
      <c r="N122" s="652"/>
      <c r="O122" s="652"/>
      <c r="P122" s="652"/>
      <c r="Q122" s="652"/>
      <c r="R122" s="652"/>
      <c r="S122" s="652"/>
      <c r="T122" s="652"/>
      <c r="U122" s="652"/>
      <c r="V122" s="652"/>
      <c r="W122" s="652"/>
      <c r="X122" s="652"/>
      <c r="Y122" s="652"/>
      <c r="Z122" s="652"/>
      <c r="AA122" s="652"/>
      <c r="AB122" s="652"/>
      <c r="AC122" s="653"/>
      <c r="AD122" s="295">
        <f>'CE MINISTERIALE'!AD122</f>
        <v>18500000</v>
      </c>
      <c r="AE122" s="654">
        <f>'CE MINISTERIALE'!AE122</f>
        <v>18500</v>
      </c>
      <c r="AF122" s="654"/>
      <c r="AG122" s="654"/>
      <c r="AH122" s="654"/>
      <c r="AI122" s="615"/>
      <c r="AJ122" s="64" t="s">
        <v>389</v>
      </c>
      <c r="AL122" s="295">
        <f>'CE MINISTERIALE'!AL122</f>
        <v>0</v>
      </c>
      <c r="AM122" s="411">
        <f>'CE MINISTERIALE'!AM122</f>
        <v>0</v>
      </c>
    </row>
    <row r="123" spans="1:39" s="68" customFormat="1" ht="15" customHeight="1">
      <c r="A123" s="64"/>
      <c r="B123" s="618" t="s">
        <v>544</v>
      </c>
      <c r="C123" s="686"/>
      <c r="D123" s="686"/>
      <c r="E123" s="686"/>
      <c r="F123" s="686"/>
      <c r="G123" s="687"/>
      <c r="H123" s="651" t="s">
        <v>4463</v>
      </c>
      <c r="I123" s="652"/>
      <c r="J123" s="652"/>
      <c r="K123" s="652"/>
      <c r="L123" s="652"/>
      <c r="M123" s="652"/>
      <c r="N123" s="652"/>
      <c r="O123" s="652"/>
      <c r="P123" s="652"/>
      <c r="Q123" s="652"/>
      <c r="R123" s="652"/>
      <c r="S123" s="652"/>
      <c r="T123" s="652"/>
      <c r="U123" s="652"/>
      <c r="V123" s="652"/>
      <c r="W123" s="652"/>
      <c r="X123" s="652"/>
      <c r="Y123" s="652"/>
      <c r="Z123" s="652"/>
      <c r="AA123" s="652"/>
      <c r="AB123" s="652"/>
      <c r="AC123" s="653"/>
      <c r="AD123" s="295">
        <f>'CE MINISTERIALE'!AD123</f>
        <v>2000000</v>
      </c>
      <c r="AE123" s="654">
        <f>'CE MINISTERIALE'!AE123</f>
        <v>2000</v>
      </c>
      <c r="AF123" s="654"/>
      <c r="AG123" s="654"/>
      <c r="AH123" s="654"/>
      <c r="AI123" s="615"/>
      <c r="AJ123" s="64" t="s">
        <v>389</v>
      </c>
      <c r="AL123" s="295">
        <f>'CE MINISTERIALE'!AL123</f>
        <v>0</v>
      </c>
      <c r="AM123" s="411">
        <f>'CE MINISTERIALE'!AM123</f>
        <v>0</v>
      </c>
    </row>
    <row r="124" spans="1:39" s="68" customFormat="1" ht="15" customHeight="1">
      <c r="A124" s="64"/>
      <c r="B124" s="618" t="s">
        <v>546</v>
      </c>
      <c r="C124" s="686"/>
      <c r="D124" s="686"/>
      <c r="E124" s="686"/>
      <c r="F124" s="686"/>
      <c r="G124" s="687"/>
      <c r="H124" s="651" t="s">
        <v>4464</v>
      </c>
      <c r="I124" s="652"/>
      <c r="J124" s="652"/>
      <c r="K124" s="652"/>
      <c r="L124" s="652"/>
      <c r="M124" s="652"/>
      <c r="N124" s="652"/>
      <c r="O124" s="652"/>
      <c r="P124" s="652"/>
      <c r="Q124" s="652"/>
      <c r="R124" s="652"/>
      <c r="S124" s="652"/>
      <c r="T124" s="652"/>
      <c r="U124" s="652"/>
      <c r="V124" s="652"/>
      <c r="W124" s="652"/>
      <c r="X124" s="652"/>
      <c r="Y124" s="652"/>
      <c r="Z124" s="652"/>
      <c r="AA124" s="652"/>
      <c r="AB124" s="652"/>
      <c r="AC124" s="653"/>
      <c r="AD124" s="295">
        <f>'CE MINISTERIALE'!AD124</f>
        <v>300000</v>
      </c>
      <c r="AE124" s="654">
        <f>'CE MINISTERIALE'!AE124</f>
        <v>300</v>
      </c>
      <c r="AF124" s="654"/>
      <c r="AG124" s="654"/>
      <c r="AH124" s="654"/>
      <c r="AI124" s="615"/>
      <c r="AJ124" s="64" t="s">
        <v>389</v>
      </c>
      <c r="AL124" s="295">
        <f>'CE MINISTERIALE'!AL124</f>
        <v>0</v>
      </c>
      <c r="AM124" s="411">
        <f>'CE MINISTERIALE'!AM124</f>
        <v>0</v>
      </c>
    </row>
    <row r="125" spans="1:39" s="68" customFormat="1" ht="15" customHeight="1">
      <c r="A125" s="64"/>
      <c r="B125" s="622" t="s">
        <v>548</v>
      </c>
      <c r="C125" s="691"/>
      <c r="D125" s="691"/>
      <c r="E125" s="691"/>
      <c r="F125" s="691"/>
      <c r="G125" s="692"/>
      <c r="H125" s="645" t="s">
        <v>4465</v>
      </c>
      <c r="I125" s="646"/>
      <c r="J125" s="646"/>
      <c r="K125" s="646"/>
      <c r="L125" s="646"/>
      <c r="M125" s="646"/>
      <c r="N125" s="646"/>
      <c r="O125" s="646"/>
      <c r="P125" s="646"/>
      <c r="Q125" s="646"/>
      <c r="R125" s="646"/>
      <c r="S125" s="646"/>
      <c r="T125" s="646"/>
      <c r="U125" s="646"/>
      <c r="V125" s="646"/>
      <c r="W125" s="646"/>
      <c r="X125" s="646"/>
      <c r="Y125" s="646"/>
      <c r="Z125" s="646"/>
      <c r="AA125" s="646"/>
      <c r="AB125" s="646"/>
      <c r="AC125" s="647"/>
      <c r="AD125" s="296">
        <f>'CE MINISTERIALE'!AD125</f>
        <v>22660200</v>
      </c>
      <c r="AE125" s="666">
        <f>'CE MINISTERIALE'!AE125</f>
        <v>22660</v>
      </c>
      <c r="AF125" s="666"/>
      <c r="AG125" s="666"/>
      <c r="AH125" s="666"/>
      <c r="AI125" s="608"/>
      <c r="AJ125" s="64" t="s">
        <v>389</v>
      </c>
      <c r="AL125" s="296">
        <f>'CE MINISTERIALE'!AL125</f>
        <v>0</v>
      </c>
      <c r="AM125" s="410">
        <f>'CE MINISTERIALE'!AM125</f>
        <v>0</v>
      </c>
    </row>
    <row r="126" spans="1:39" s="68" customFormat="1" ht="31.15" customHeight="1">
      <c r="A126" s="64"/>
      <c r="B126" s="618" t="s">
        <v>551</v>
      </c>
      <c r="C126" s="686"/>
      <c r="D126" s="686"/>
      <c r="E126" s="686"/>
      <c r="F126" s="686"/>
      <c r="G126" s="687"/>
      <c r="H126" s="651" t="s">
        <v>4466</v>
      </c>
      <c r="I126" s="652"/>
      <c r="J126" s="652"/>
      <c r="K126" s="652"/>
      <c r="L126" s="652"/>
      <c r="M126" s="652"/>
      <c r="N126" s="652"/>
      <c r="O126" s="652"/>
      <c r="P126" s="652"/>
      <c r="Q126" s="652"/>
      <c r="R126" s="652"/>
      <c r="S126" s="652"/>
      <c r="T126" s="652"/>
      <c r="U126" s="652"/>
      <c r="V126" s="652"/>
      <c r="W126" s="652"/>
      <c r="X126" s="652"/>
      <c r="Y126" s="652"/>
      <c r="Z126" s="652"/>
      <c r="AA126" s="652"/>
      <c r="AB126" s="652"/>
      <c r="AC126" s="653"/>
      <c r="AD126" s="295">
        <f>'CE MINISTERIALE'!AD126</f>
        <v>0</v>
      </c>
      <c r="AE126" s="667">
        <f>'CE MINISTERIALE'!AE126</f>
        <v>0</v>
      </c>
      <c r="AF126" s="667"/>
      <c r="AG126" s="667"/>
      <c r="AH126" s="667"/>
      <c r="AI126" s="626"/>
      <c r="AJ126" s="64" t="s">
        <v>389</v>
      </c>
      <c r="AL126" s="295">
        <f>'CE MINISTERIALE'!AL126</f>
        <v>0</v>
      </c>
      <c r="AM126" s="412">
        <f>'CE MINISTERIALE'!AM126</f>
        <v>0</v>
      </c>
    </row>
    <row r="127" spans="1:39" s="68" customFormat="1" ht="33.6" customHeight="1">
      <c r="A127" s="64"/>
      <c r="B127" s="618" t="s">
        <v>286</v>
      </c>
      <c r="C127" s="686"/>
      <c r="D127" s="686"/>
      <c r="E127" s="686"/>
      <c r="F127" s="686"/>
      <c r="G127" s="687"/>
      <c r="H127" s="651" t="s">
        <v>4467</v>
      </c>
      <c r="I127" s="652"/>
      <c r="J127" s="652"/>
      <c r="K127" s="652"/>
      <c r="L127" s="652"/>
      <c r="M127" s="652"/>
      <c r="N127" s="652"/>
      <c r="O127" s="652"/>
      <c r="P127" s="652"/>
      <c r="Q127" s="652"/>
      <c r="R127" s="652"/>
      <c r="S127" s="652"/>
      <c r="T127" s="652"/>
      <c r="U127" s="652"/>
      <c r="V127" s="652"/>
      <c r="W127" s="652"/>
      <c r="X127" s="652"/>
      <c r="Y127" s="652"/>
      <c r="Z127" s="652"/>
      <c r="AA127" s="652"/>
      <c r="AB127" s="652"/>
      <c r="AC127" s="653"/>
      <c r="AD127" s="295">
        <f>'CE MINISTERIALE'!AD127</f>
        <v>20636000</v>
      </c>
      <c r="AE127" s="667">
        <f>'CE MINISTERIALE'!AE127</f>
        <v>20636</v>
      </c>
      <c r="AF127" s="667"/>
      <c r="AG127" s="667"/>
      <c r="AH127" s="667"/>
      <c r="AI127" s="626"/>
      <c r="AJ127" s="64" t="s">
        <v>389</v>
      </c>
      <c r="AL127" s="295">
        <f>'CE MINISTERIALE'!AL127</f>
        <v>0</v>
      </c>
      <c r="AM127" s="412">
        <f>'CE MINISTERIALE'!AM127</f>
        <v>0</v>
      </c>
    </row>
    <row r="128" spans="1:39" s="68" customFormat="1" ht="30" customHeight="1">
      <c r="A128" s="64"/>
      <c r="B128" s="618" t="s">
        <v>289</v>
      </c>
      <c r="C128" s="686"/>
      <c r="D128" s="686"/>
      <c r="E128" s="686"/>
      <c r="F128" s="686"/>
      <c r="G128" s="687"/>
      <c r="H128" s="651" t="s">
        <v>4468</v>
      </c>
      <c r="I128" s="652"/>
      <c r="J128" s="652"/>
      <c r="K128" s="652"/>
      <c r="L128" s="652"/>
      <c r="M128" s="652"/>
      <c r="N128" s="652"/>
      <c r="O128" s="652"/>
      <c r="P128" s="652"/>
      <c r="Q128" s="652"/>
      <c r="R128" s="652"/>
      <c r="S128" s="652"/>
      <c r="T128" s="652"/>
      <c r="U128" s="652"/>
      <c r="V128" s="652"/>
      <c r="W128" s="652"/>
      <c r="X128" s="652"/>
      <c r="Y128" s="652"/>
      <c r="Z128" s="652"/>
      <c r="AA128" s="652"/>
      <c r="AB128" s="652"/>
      <c r="AC128" s="653"/>
      <c r="AD128" s="295">
        <f>'CE MINISTERIALE'!AD128</f>
        <v>1331000</v>
      </c>
      <c r="AE128" s="667">
        <f>'CE MINISTERIALE'!AE128</f>
        <v>1331</v>
      </c>
      <c r="AF128" s="667"/>
      <c r="AG128" s="667"/>
      <c r="AH128" s="667"/>
      <c r="AI128" s="626"/>
      <c r="AJ128" s="64" t="s">
        <v>389</v>
      </c>
      <c r="AL128" s="295">
        <f>'CE MINISTERIALE'!AL128</f>
        <v>0</v>
      </c>
      <c r="AM128" s="412">
        <f>'CE MINISTERIALE'!AM128</f>
        <v>0</v>
      </c>
    </row>
    <row r="129" spans="1:39" s="68" customFormat="1" ht="29.45" customHeight="1">
      <c r="A129" s="64"/>
      <c r="B129" s="606" t="s">
        <v>292</v>
      </c>
      <c r="C129" s="649"/>
      <c r="D129" s="649"/>
      <c r="E129" s="649"/>
      <c r="F129" s="649"/>
      <c r="G129" s="650"/>
      <c r="H129" s="651" t="s">
        <v>4469</v>
      </c>
      <c r="I129" s="652"/>
      <c r="J129" s="652"/>
      <c r="K129" s="652"/>
      <c r="L129" s="652"/>
      <c r="M129" s="652"/>
      <c r="N129" s="652"/>
      <c r="O129" s="652"/>
      <c r="P129" s="652"/>
      <c r="Q129" s="652"/>
      <c r="R129" s="652"/>
      <c r="S129" s="652"/>
      <c r="T129" s="652"/>
      <c r="U129" s="652"/>
      <c r="V129" s="652"/>
      <c r="W129" s="652"/>
      <c r="X129" s="652"/>
      <c r="Y129" s="652"/>
      <c r="Z129" s="652"/>
      <c r="AA129" s="652"/>
      <c r="AB129" s="652"/>
      <c r="AC129" s="653"/>
      <c r="AD129" s="295">
        <f>'CE MINISTERIALE'!AD129</f>
        <v>60000</v>
      </c>
      <c r="AE129" s="667">
        <f>'CE MINISTERIALE'!AE129</f>
        <v>60</v>
      </c>
      <c r="AF129" s="667"/>
      <c r="AG129" s="667"/>
      <c r="AH129" s="667"/>
      <c r="AI129" s="626"/>
      <c r="AJ129" s="64" t="s">
        <v>389</v>
      </c>
      <c r="AL129" s="295">
        <f>'CE MINISTERIALE'!AL129</f>
        <v>0</v>
      </c>
      <c r="AM129" s="412">
        <f>'CE MINISTERIALE'!AM129</f>
        <v>0</v>
      </c>
    </row>
    <row r="130" spans="1:39" s="68" customFormat="1" ht="35.450000000000003" customHeight="1">
      <c r="A130" s="64"/>
      <c r="B130" s="618" t="s">
        <v>294</v>
      </c>
      <c r="C130" s="686"/>
      <c r="D130" s="686"/>
      <c r="E130" s="686"/>
      <c r="F130" s="686"/>
      <c r="G130" s="687"/>
      <c r="H130" s="651" t="s">
        <v>4470</v>
      </c>
      <c r="I130" s="652"/>
      <c r="J130" s="652"/>
      <c r="K130" s="652"/>
      <c r="L130" s="652"/>
      <c r="M130" s="652"/>
      <c r="N130" s="652"/>
      <c r="O130" s="652"/>
      <c r="P130" s="652"/>
      <c r="Q130" s="652"/>
      <c r="R130" s="652"/>
      <c r="S130" s="652"/>
      <c r="T130" s="652"/>
      <c r="U130" s="652"/>
      <c r="V130" s="652"/>
      <c r="W130" s="652"/>
      <c r="X130" s="652"/>
      <c r="Y130" s="652"/>
      <c r="Z130" s="652"/>
      <c r="AA130" s="652"/>
      <c r="AB130" s="652"/>
      <c r="AC130" s="653"/>
      <c r="AD130" s="295">
        <f>'CE MINISTERIALE'!AD130</f>
        <v>11200</v>
      </c>
      <c r="AE130" s="667">
        <f>'CE MINISTERIALE'!AE130</f>
        <v>11</v>
      </c>
      <c r="AF130" s="667"/>
      <c r="AG130" s="667"/>
      <c r="AH130" s="667"/>
      <c r="AI130" s="626"/>
      <c r="AJ130" s="64" t="s">
        <v>389</v>
      </c>
      <c r="AL130" s="295">
        <f>'CE MINISTERIALE'!AL130</f>
        <v>0</v>
      </c>
      <c r="AM130" s="412">
        <f>'CE MINISTERIALE'!AM130</f>
        <v>0</v>
      </c>
    </row>
    <row r="131" spans="1:39" s="68" customFormat="1" ht="15" customHeight="1">
      <c r="A131" s="64"/>
      <c r="B131" s="618" t="s">
        <v>296</v>
      </c>
      <c r="C131" s="686"/>
      <c r="D131" s="686"/>
      <c r="E131" s="686"/>
      <c r="F131" s="686"/>
      <c r="G131" s="687"/>
      <c r="H131" s="651" t="s">
        <v>4471</v>
      </c>
      <c r="I131" s="652"/>
      <c r="J131" s="652"/>
      <c r="K131" s="652"/>
      <c r="L131" s="652"/>
      <c r="M131" s="652"/>
      <c r="N131" s="652"/>
      <c r="O131" s="652"/>
      <c r="P131" s="652"/>
      <c r="Q131" s="652"/>
      <c r="R131" s="652"/>
      <c r="S131" s="652"/>
      <c r="T131" s="652"/>
      <c r="U131" s="652"/>
      <c r="V131" s="652"/>
      <c r="W131" s="652"/>
      <c r="X131" s="652"/>
      <c r="Y131" s="652"/>
      <c r="Z131" s="652"/>
      <c r="AA131" s="652"/>
      <c r="AB131" s="652"/>
      <c r="AC131" s="653"/>
      <c r="AD131" s="295">
        <f>'CE MINISTERIALE'!AD131</f>
        <v>622000</v>
      </c>
      <c r="AE131" s="667">
        <f>'CE MINISTERIALE'!AE131</f>
        <v>622</v>
      </c>
      <c r="AF131" s="667"/>
      <c r="AG131" s="667"/>
      <c r="AH131" s="667"/>
      <c r="AI131" s="626"/>
      <c r="AJ131" s="64" t="s">
        <v>389</v>
      </c>
      <c r="AL131" s="295">
        <f>'CE MINISTERIALE'!AL131</f>
        <v>0</v>
      </c>
      <c r="AM131" s="412">
        <f>'CE MINISTERIALE'!AM131</f>
        <v>0</v>
      </c>
    </row>
    <row r="132" spans="1:39" s="68" customFormat="1" ht="15" customHeight="1">
      <c r="A132" s="64"/>
      <c r="B132" s="622" t="s">
        <v>298</v>
      </c>
      <c r="C132" s="691"/>
      <c r="D132" s="691"/>
      <c r="E132" s="691"/>
      <c r="F132" s="691"/>
      <c r="G132" s="692"/>
      <c r="H132" s="645" t="s">
        <v>4472</v>
      </c>
      <c r="I132" s="646"/>
      <c r="J132" s="646"/>
      <c r="K132" s="646"/>
      <c r="L132" s="646"/>
      <c r="M132" s="646"/>
      <c r="N132" s="646"/>
      <c r="O132" s="646"/>
      <c r="P132" s="646"/>
      <c r="Q132" s="646"/>
      <c r="R132" s="646"/>
      <c r="S132" s="646"/>
      <c r="T132" s="646"/>
      <c r="U132" s="646"/>
      <c r="V132" s="646"/>
      <c r="W132" s="646"/>
      <c r="X132" s="646"/>
      <c r="Y132" s="646"/>
      <c r="Z132" s="646"/>
      <c r="AA132" s="646"/>
      <c r="AB132" s="646"/>
      <c r="AC132" s="647"/>
      <c r="AD132" s="295">
        <f>'CE MINISTERIALE'!AD132</f>
        <v>0</v>
      </c>
      <c r="AE132" s="667">
        <f>'CE MINISTERIALE'!AE132</f>
        <v>0</v>
      </c>
      <c r="AF132" s="667"/>
      <c r="AG132" s="667"/>
      <c r="AH132" s="667"/>
      <c r="AI132" s="626"/>
      <c r="AJ132" s="64" t="s">
        <v>389</v>
      </c>
      <c r="AL132" s="295">
        <f>'CE MINISTERIALE'!AL132</f>
        <v>0</v>
      </c>
      <c r="AM132" s="412">
        <f>'CE MINISTERIALE'!AM132</f>
        <v>0</v>
      </c>
    </row>
    <row r="133" spans="1:39" s="68" customFormat="1" ht="15" customHeight="1">
      <c r="A133" s="64"/>
      <c r="B133" s="622" t="s">
        <v>301</v>
      </c>
      <c r="C133" s="691"/>
      <c r="D133" s="691"/>
      <c r="E133" s="691"/>
      <c r="F133" s="691"/>
      <c r="G133" s="692"/>
      <c r="H133" s="645" t="s">
        <v>4473</v>
      </c>
      <c r="I133" s="646"/>
      <c r="J133" s="646"/>
      <c r="K133" s="646"/>
      <c r="L133" s="646"/>
      <c r="M133" s="646"/>
      <c r="N133" s="646"/>
      <c r="O133" s="646"/>
      <c r="P133" s="646"/>
      <c r="Q133" s="646"/>
      <c r="R133" s="646"/>
      <c r="S133" s="646"/>
      <c r="T133" s="646"/>
      <c r="U133" s="646"/>
      <c r="V133" s="646"/>
      <c r="W133" s="646"/>
      <c r="X133" s="646"/>
      <c r="Y133" s="646"/>
      <c r="Z133" s="646"/>
      <c r="AA133" s="646"/>
      <c r="AB133" s="646"/>
      <c r="AC133" s="647"/>
      <c r="AD133" s="296">
        <f>'CE MINISTERIALE'!AD133</f>
        <v>5840000</v>
      </c>
      <c r="AE133" s="666">
        <f>'CE MINISTERIALE'!AE133</f>
        <v>5840</v>
      </c>
      <c r="AF133" s="666"/>
      <c r="AG133" s="666"/>
      <c r="AH133" s="666"/>
      <c r="AI133" s="608"/>
      <c r="AJ133" s="64" t="s">
        <v>389</v>
      </c>
      <c r="AL133" s="296">
        <f>'CE MINISTERIALE'!AL133</f>
        <v>0</v>
      </c>
      <c r="AM133" s="410">
        <f>'CE MINISTERIALE'!AM133</f>
        <v>0</v>
      </c>
    </row>
    <row r="134" spans="1:39" s="68" customFormat="1" ht="15" customHeight="1">
      <c r="A134" s="64"/>
      <c r="B134" s="618" t="s">
        <v>304</v>
      </c>
      <c r="C134" s="686"/>
      <c r="D134" s="686"/>
      <c r="E134" s="686"/>
      <c r="F134" s="686"/>
      <c r="G134" s="687"/>
      <c r="H134" s="651" t="s">
        <v>4474</v>
      </c>
      <c r="I134" s="652"/>
      <c r="J134" s="652"/>
      <c r="K134" s="652"/>
      <c r="L134" s="652"/>
      <c r="M134" s="652"/>
      <c r="N134" s="652"/>
      <c r="O134" s="652"/>
      <c r="P134" s="652"/>
      <c r="Q134" s="652"/>
      <c r="R134" s="652"/>
      <c r="S134" s="652"/>
      <c r="T134" s="652"/>
      <c r="U134" s="652"/>
      <c r="V134" s="652"/>
      <c r="W134" s="652"/>
      <c r="X134" s="652"/>
      <c r="Y134" s="652"/>
      <c r="Z134" s="652"/>
      <c r="AA134" s="652"/>
      <c r="AB134" s="652"/>
      <c r="AC134" s="653"/>
      <c r="AD134" s="295">
        <f>'CE MINISTERIALE'!AD134</f>
        <v>322000</v>
      </c>
      <c r="AE134" s="654">
        <f>'CE MINISTERIALE'!AE134</f>
        <v>322</v>
      </c>
      <c r="AF134" s="654"/>
      <c r="AG134" s="654"/>
      <c r="AH134" s="654"/>
      <c r="AI134" s="615"/>
      <c r="AJ134" s="64" t="s">
        <v>389</v>
      </c>
      <c r="AL134" s="295">
        <f>'CE MINISTERIALE'!AL134</f>
        <v>0</v>
      </c>
      <c r="AM134" s="411">
        <f>'CE MINISTERIALE'!AM134</f>
        <v>0</v>
      </c>
    </row>
    <row r="135" spans="1:39" s="68" customFormat="1" ht="15" customHeight="1">
      <c r="A135" s="64"/>
      <c r="B135" s="618" t="s">
        <v>306</v>
      </c>
      <c r="C135" s="686"/>
      <c r="D135" s="686"/>
      <c r="E135" s="686"/>
      <c r="F135" s="686"/>
      <c r="G135" s="687"/>
      <c r="H135" s="651" t="s">
        <v>4475</v>
      </c>
      <c r="I135" s="652"/>
      <c r="J135" s="652"/>
      <c r="K135" s="652"/>
      <c r="L135" s="652"/>
      <c r="M135" s="652"/>
      <c r="N135" s="652"/>
      <c r="O135" s="652"/>
      <c r="P135" s="652"/>
      <c r="Q135" s="652"/>
      <c r="R135" s="652"/>
      <c r="S135" s="652"/>
      <c r="T135" s="652"/>
      <c r="U135" s="652"/>
      <c r="V135" s="652"/>
      <c r="W135" s="652"/>
      <c r="X135" s="652"/>
      <c r="Y135" s="652"/>
      <c r="Z135" s="652"/>
      <c r="AA135" s="652"/>
      <c r="AB135" s="652"/>
      <c r="AC135" s="653"/>
      <c r="AD135" s="295">
        <f>'CE MINISTERIALE'!AD135</f>
        <v>1327000</v>
      </c>
      <c r="AE135" s="654">
        <f>'CE MINISTERIALE'!AE135</f>
        <v>1327</v>
      </c>
      <c r="AF135" s="654"/>
      <c r="AG135" s="654"/>
      <c r="AH135" s="654"/>
      <c r="AI135" s="615"/>
      <c r="AJ135" s="64" t="s">
        <v>389</v>
      </c>
      <c r="AL135" s="295">
        <f>'CE MINISTERIALE'!AL135</f>
        <v>0</v>
      </c>
      <c r="AM135" s="411">
        <f>'CE MINISTERIALE'!AM135</f>
        <v>0</v>
      </c>
    </row>
    <row r="136" spans="1:39" s="68" customFormat="1" ht="15" customHeight="1">
      <c r="A136" s="64"/>
      <c r="B136" s="618" t="s">
        <v>309</v>
      </c>
      <c r="C136" s="686"/>
      <c r="D136" s="686"/>
      <c r="E136" s="686"/>
      <c r="F136" s="686"/>
      <c r="G136" s="687"/>
      <c r="H136" s="651" t="s">
        <v>4476</v>
      </c>
      <c r="I136" s="652"/>
      <c r="J136" s="652"/>
      <c r="K136" s="652"/>
      <c r="L136" s="652"/>
      <c r="M136" s="652"/>
      <c r="N136" s="652"/>
      <c r="O136" s="652"/>
      <c r="P136" s="652"/>
      <c r="Q136" s="652"/>
      <c r="R136" s="652"/>
      <c r="S136" s="652"/>
      <c r="T136" s="652"/>
      <c r="U136" s="652"/>
      <c r="V136" s="652"/>
      <c r="W136" s="652"/>
      <c r="X136" s="652"/>
      <c r="Y136" s="652"/>
      <c r="Z136" s="652"/>
      <c r="AA136" s="652"/>
      <c r="AB136" s="652"/>
      <c r="AC136" s="653"/>
      <c r="AD136" s="295">
        <f>'CE MINISTERIALE'!AD136</f>
        <v>4191000</v>
      </c>
      <c r="AE136" s="654">
        <f>'CE MINISTERIALE'!AE136</f>
        <v>4191</v>
      </c>
      <c r="AF136" s="654"/>
      <c r="AG136" s="654"/>
      <c r="AH136" s="654"/>
      <c r="AI136" s="615"/>
      <c r="AJ136" s="64" t="s">
        <v>389</v>
      </c>
      <c r="AL136" s="295">
        <f>'CE MINISTERIALE'!AL136</f>
        <v>0</v>
      </c>
      <c r="AM136" s="411">
        <f>'CE MINISTERIALE'!AM136</f>
        <v>0</v>
      </c>
    </row>
    <row r="137" spans="1:39" s="68" customFormat="1" ht="15" customHeight="1">
      <c r="A137" s="64"/>
      <c r="B137" s="622" t="s">
        <v>312</v>
      </c>
      <c r="C137" s="691"/>
      <c r="D137" s="691"/>
      <c r="E137" s="691"/>
      <c r="F137" s="691"/>
      <c r="G137" s="692"/>
      <c r="H137" s="645" t="s">
        <v>4477</v>
      </c>
      <c r="I137" s="646"/>
      <c r="J137" s="646"/>
      <c r="K137" s="646"/>
      <c r="L137" s="646"/>
      <c r="M137" s="646"/>
      <c r="N137" s="646"/>
      <c r="O137" s="646"/>
      <c r="P137" s="646"/>
      <c r="Q137" s="646"/>
      <c r="R137" s="646"/>
      <c r="S137" s="646"/>
      <c r="T137" s="646"/>
      <c r="U137" s="646"/>
      <c r="V137" s="646"/>
      <c r="W137" s="646"/>
      <c r="X137" s="646"/>
      <c r="Y137" s="646"/>
      <c r="Z137" s="646"/>
      <c r="AA137" s="646"/>
      <c r="AB137" s="646"/>
      <c r="AC137" s="647"/>
      <c r="AD137" s="296">
        <f>'CE MINISTERIALE'!AD137</f>
        <v>1338920176</v>
      </c>
      <c r="AE137" s="648">
        <f>'CE MINISTERIALE'!AE137</f>
        <v>1338920</v>
      </c>
      <c r="AF137" s="648"/>
      <c r="AG137" s="648"/>
      <c r="AH137" s="648"/>
      <c r="AI137" s="611"/>
      <c r="AJ137" s="64" t="s">
        <v>389</v>
      </c>
      <c r="AL137" s="296">
        <f>'CE MINISTERIALE'!AL137</f>
        <v>0</v>
      </c>
      <c r="AM137" s="409">
        <f>'CE MINISTERIALE'!AM137</f>
        <v>0</v>
      </c>
    </row>
    <row r="138" spans="1:39" s="68" customFormat="1" ht="15" customHeight="1">
      <c r="A138" s="64"/>
      <c r="B138" s="622"/>
      <c r="C138" s="691"/>
      <c r="D138" s="691"/>
      <c r="E138" s="691"/>
      <c r="F138" s="691"/>
      <c r="G138" s="692"/>
      <c r="H138" s="693" t="s">
        <v>4478</v>
      </c>
      <c r="I138" s="694"/>
      <c r="J138" s="694"/>
      <c r="K138" s="694"/>
      <c r="L138" s="694"/>
      <c r="M138" s="694"/>
      <c r="N138" s="694"/>
      <c r="O138" s="694"/>
      <c r="P138" s="694"/>
      <c r="Q138" s="694"/>
      <c r="R138" s="694"/>
      <c r="S138" s="694"/>
      <c r="T138" s="694"/>
      <c r="U138" s="694"/>
      <c r="V138" s="694"/>
      <c r="W138" s="694"/>
      <c r="X138" s="694"/>
      <c r="Y138" s="694"/>
      <c r="Z138" s="694"/>
      <c r="AA138" s="694"/>
      <c r="AB138" s="694"/>
      <c r="AC138" s="695"/>
      <c r="AD138" s="295">
        <f>'CE MINISTERIALE'!AD138</f>
        <v>0</v>
      </c>
      <c r="AE138" s="654">
        <f>'CE MINISTERIALE'!AE138</f>
        <v>0</v>
      </c>
      <c r="AF138" s="654"/>
      <c r="AG138" s="654"/>
      <c r="AH138" s="654"/>
      <c r="AI138" s="615"/>
      <c r="AJ138" s="64" t="s">
        <v>389</v>
      </c>
      <c r="AL138" s="295">
        <f>'CE MINISTERIALE'!AL138</f>
        <v>0</v>
      </c>
      <c r="AM138" s="411">
        <f>'CE MINISTERIALE'!AM138</f>
        <v>0</v>
      </c>
    </row>
    <row r="139" spans="1:39" s="68" customFormat="1" ht="15" customHeight="1">
      <c r="A139" s="64"/>
      <c r="B139" s="622" t="s">
        <v>315</v>
      </c>
      <c r="C139" s="691"/>
      <c r="D139" s="691"/>
      <c r="E139" s="691"/>
      <c r="F139" s="691"/>
      <c r="G139" s="692"/>
      <c r="H139" s="645" t="s">
        <v>4479</v>
      </c>
      <c r="I139" s="646"/>
      <c r="J139" s="646"/>
      <c r="K139" s="646"/>
      <c r="L139" s="646"/>
      <c r="M139" s="646"/>
      <c r="N139" s="646"/>
      <c r="O139" s="646"/>
      <c r="P139" s="646"/>
      <c r="Q139" s="646"/>
      <c r="R139" s="646"/>
      <c r="S139" s="646"/>
      <c r="T139" s="646"/>
      <c r="U139" s="646"/>
      <c r="V139" s="646"/>
      <c r="W139" s="646"/>
      <c r="X139" s="646"/>
      <c r="Y139" s="646"/>
      <c r="Z139" s="646"/>
      <c r="AA139" s="646"/>
      <c r="AB139" s="646"/>
      <c r="AC139" s="647"/>
      <c r="AD139" s="296">
        <f>'CE MINISTERIALE'!AD139</f>
        <v>201627726</v>
      </c>
      <c r="AE139" s="648">
        <f>'CE MINISTERIALE'!AE139</f>
        <v>201628</v>
      </c>
      <c r="AF139" s="648"/>
      <c r="AG139" s="648"/>
      <c r="AH139" s="648"/>
      <c r="AI139" s="611"/>
      <c r="AJ139" s="64" t="s">
        <v>389</v>
      </c>
      <c r="AL139" s="296">
        <f>'CE MINISTERIALE'!AL139</f>
        <v>0</v>
      </c>
      <c r="AM139" s="409">
        <f>'CE MINISTERIALE'!AM139</f>
        <v>0</v>
      </c>
    </row>
    <row r="140" spans="1:39" s="68" customFormat="1" ht="15" customHeight="1">
      <c r="A140" s="64"/>
      <c r="B140" s="618" t="s">
        <v>317</v>
      </c>
      <c r="C140" s="686"/>
      <c r="D140" s="686"/>
      <c r="E140" s="686"/>
      <c r="F140" s="686"/>
      <c r="G140" s="687"/>
      <c r="H140" s="651" t="s">
        <v>4480</v>
      </c>
      <c r="I140" s="652"/>
      <c r="J140" s="652"/>
      <c r="K140" s="652"/>
      <c r="L140" s="652"/>
      <c r="M140" s="652"/>
      <c r="N140" s="652"/>
      <c r="O140" s="652"/>
      <c r="P140" s="652"/>
      <c r="Q140" s="652"/>
      <c r="R140" s="652"/>
      <c r="S140" s="652"/>
      <c r="T140" s="652"/>
      <c r="U140" s="652"/>
      <c r="V140" s="652"/>
      <c r="W140" s="652"/>
      <c r="X140" s="652"/>
      <c r="Y140" s="652"/>
      <c r="Z140" s="652"/>
      <c r="AA140" s="652"/>
      <c r="AB140" s="652"/>
      <c r="AC140" s="653"/>
      <c r="AD140" s="296">
        <f>'CE MINISTERIALE'!AD140</f>
        <v>182784726</v>
      </c>
      <c r="AE140" s="666">
        <f>'CE MINISTERIALE'!AE140</f>
        <v>182785</v>
      </c>
      <c r="AF140" s="666"/>
      <c r="AG140" s="666"/>
      <c r="AH140" s="666"/>
      <c r="AI140" s="608"/>
      <c r="AJ140" s="64" t="s">
        <v>389</v>
      </c>
      <c r="AL140" s="296">
        <f>'CE MINISTERIALE'!AL140</f>
        <v>0</v>
      </c>
      <c r="AM140" s="410">
        <f>'CE MINISTERIALE'!AM140</f>
        <v>0</v>
      </c>
    </row>
    <row r="141" spans="1:39" s="68" customFormat="1" ht="18.600000000000001" customHeight="1">
      <c r="A141" s="64"/>
      <c r="B141" s="620" t="s">
        <v>1354</v>
      </c>
      <c r="C141" s="681"/>
      <c r="D141" s="681"/>
      <c r="E141" s="681"/>
      <c r="F141" s="681"/>
      <c r="G141" s="682"/>
      <c r="H141" s="683" t="s">
        <v>4481</v>
      </c>
      <c r="I141" s="684"/>
      <c r="J141" s="684"/>
      <c r="K141" s="684"/>
      <c r="L141" s="684"/>
      <c r="M141" s="684"/>
      <c r="N141" s="684"/>
      <c r="O141" s="684"/>
      <c r="P141" s="684"/>
      <c r="Q141" s="684"/>
      <c r="R141" s="684"/>
      <c r="S141" s="684"/>
      <c r="T141" s="684"/>
      <c r="U141" s="684"/>
      <c r="V141" s="684"/>
      <c r="W141" s="684"/>
      <c r="X141" s="684"/>
      <c r="Y141" s="684"/>
      <c r="Z141" s="684"/>
      <c r="AA141" s="684"/>
      <c r="AB141" s="684"/>
      <c r="AC141" s="685"/>
      <c r="AD141" s="298">
        <f>'CE MINISTERIALE'!AD141</f>
        <v>100747226</v>
      </c>
      <c r="AE141" s="666">
        <f>'CE MINISTERIALE'!AE141</f>
        <v>100747</v>
      </c>
      <c r="AF141" s="666"/>
      <c r="AG141" s="666"/>
      <c r="AH141" s="666"/>
      <c r="AI141" s="608"/>
      <c r="AJ141" s="64" t="s">
        <v>389</v>
      </c>
      <c r="AL141" s="298">
        <f>'CE MINISTERIALE'!AL141</f>
        <v>0</v>
      </c>
      <c r="AM141" s="410">
        <f>'CE MINISTERIALE'!AM141</f>
        <v>0</v>
      </c>
    </row>
    <row r="142" spans="1:39" s="68" customFormat="1" ht="26.45" customHeight="1">
      <c r="A142" s="64"/>
      <c r="B142" s="624" t="s">
        <v>1356</v>
      </c>
      <c r="C142" s="676"/>
      <c r="D142" s="676"/>
      <c r="E142" s="676"/>
      <c r="F142" s="676"/>
      <c r="G142" s="677"/>
      <c r="H142" s="678" t="s">
        <v>4482</v>
      </c>
      <c r="I142" s="679"/>
      <c r="J142" s="679"/>
      <c r="K142" s="679"/>
      <c r="L142" s="679"/>
      <c r="M142" s="679"/>
      <c r="N142" s="679"/>
      <c r="O142" s="679"/>
      <c r="P142" s="679"/>
      <c r="Q142" s="679"/>
      <c r="R142" s="679"/>
      <c r="S142" s="679"/>
      <c r="T142" s="679"/>
      <c r="U142" s="679"/>
      <c r="V142" s="679"/>
      <c r="W142" s="679"/>
      <c r="X142" s="679"/>
      <c r="Y142" s="679"/>
      <c r="Z142" s="679"/>
      <c r="AA142" s="679"/>
      <c r="AB142" s="679"/>
      <c r="AC142" s="680"/>
      <c r="AD142" s="295">
        <f>'CE MINISTERIALE'!AD142</f>
        <v>99078226</v>
      </c>
      <c r="AE142" s="654">
        <f>'CE MINISTERIALE'!AE142</f>
        <v>99078</v>
      </c>
      <c r="AF142" s="654"/>
      <c r="AG142" s="654"/>
      <c r="AH142" s="654"/>
      <c r="AI142" s="615"/>
      <c r="AJ142" s="64" t="s">
        <v>389</v>
      </c>
      <c r="AL142" s="295">
        <f>'CE MINISTERIALE'!AL142</f>
        <v>0</v>
      </c>
      <c r="AM142" s="411">
        <f>'CE MINISTERIALE'!AM142</f>
        <v>0</v>
      </c>
    </row>
    <row r="143" spans="1:39" s="68" customFormat="1" ht="15" customHeight="1">
      <c r="A143" s="64"/>
      <c r="B143" s="624" t="s">
        <v>1359</v>
      </c>
      <c r="C143" s="676"/>
      <c r="D143" s="676"/>
      <c r="E143" s="676"/>
      <c r="F143" s="676"/>
      <c r="G143" s="677"/>
      <c r="H143" s="678" t="s">
        <v>4483</v>
      </c>
      <c r="I143" s="679"/>
      <c r="J143" s="679"/>
      <c r="K143" s="679"/>
      <c r="L143" s="679"/>
      <c r="M143" s="679"/>
      <c r="N143" s="679"/>
      <c r="O143" s="679"/>
      <c r="P143" s="679"/>
      <c r="Q143" s="679"/>
      <c r="R143" s="679"/>
      <c r="S143" s="679"/>
      <c r="T143" s="679"/>
      <c r="U143" s="679"/>
      <c r="V143" s="679"/>
      <c r="W143" s="679"/>
      <c r="X143" s="679"/>
      <c r="Y143" s="679"/>
      <c r="Z143" s="679"/>
      <c r="AA143" s="679"/>
      <c r="AB143" s="679"/>
      <c r="AC143" s="680"/>
      <c r="AD143" s="295">
        <f>'CE MINISTERIALE'!AD143</f>
        <v>1669000</v>
      </c>
      <c r="AE143" s="654">
        <f>'CE MINISTERIALE'!AE143</f>
        <v>1669</v>
      </c>
      <c r="AF143" s="654"/>
      <c r="AG143" s="654"/>
      <c r="AH143" s="654"/>
      <c r="AI143" s="615"/>
      <c r="AJ143" s="64" t="s">
        <v>389</v>
      </c>
      <c r="AL143" s="295">
        <f>'CE MINISTERIALE'!AL143</f>
        <v>0</v>
      </c>
      <c r="AM143" s="411">
        <f>'CE MINISTERIALE'!AM143</f>
        <v>0</v>
      </c>
    </row>
    <row r="144" spans="1:39" s="68" customFormat="1" ht="15" customHeight="1">
      <c r="A144" s="64"/>
      <c r="B144" s="624" t="s">
        <v>1361</v>
      </c>
      <c r="C144" s="676"/>
      <c r="D144" s="676"/>
      <c r="E144" s="676"/>
      <c r="F144" s="676"/>
      <c r="G144" s="677"/>
      <c r="H144" s="678" t="s">
        <v>4484</v>
      </c>
      <c r="I144" s="679"/>
      <c r="J144" s="679"/>
      <c r="K144" s="679"/>
      <c r="L144" s="679"/>
      <c r="M144" s="679"/>
      <c r="N144" s="679"/>
      <c r="O144" s="679"/>
      <c r="P144" s="679"/>
      <c r="Q144" s="679"/>
      <c r="R144" s="679"/>
      <c r="S144" s="679"/>
      <c r="T144" s="679"/>
      <c r="U144" s="679"/>
      <c r="V144" s="679"/>
      <c r="W144" s="679"/>
      <c r="X144" s="679"/>
      <c r="Y144" s="679"/>
      <c r="Z144" s="679"/>
      <c r="AA144" s="679"/>
      <c r="AB144" s="679"/>
      <c r="AC144" s="680"/>
      <c r="AD144" s="295">
        <f>'CE MINISTERIALE'!AD144</f>
        <v>0</v>
      </c>
      <c r="AE144" s="654">
        <f>'CE MINISTERIALE'!AE144</f>
        <v>0</v>
      </c>
      <c r="AF144" s="654"/>
      <c r="AG144" s="654"/>
      <c r="AH144" s="654"/>
      <c r="AI144" s="615"/>
      <c r="AJ144" s="64" t="s">
        <v>389</v>
      </c>
      <c r="AL144" s="295">
        <f>'CE MINISTERIALE'!AL144</f>
        <v>0</v>
      </c>
      <c r="AM144" s="411">
        <f>'CE MINISTERIALE'!AM144</f>
        <v>0</v>
      </c>
    </row>
    <row r="145" spans="1:39" s="68" customFormat="1" ht="15" customHeight="1">
      <c r="A145" s="64"/>
      <c r="B145" s="620" t="s">
        <v>1363</v>
      </c>
      <c r="C145" s="681"/>
      <c r="D145" s="681"/>
      <c r="E145" s="681"/>
      <c r="F145" s="681"/>
      <c r="G145" s="682"/>
      <c r="H145" s="683" t="s">
        <v>4485</v>
      </c>
      <c r="I145" s="684"/>
      <c r="J145" s="684"/>
      <c r="K145" s="684"/>
      <c r="L145" s="684"/>
      <c r="M145" s="684"/>
      <c r="N145" s="684"/>
      <c r="O145" s="684"/>
      <c r="P145" s="684"/>
      <c r="Q145" s="684"/>
      <c r="R145" s="684"/>
      <c r="S145" s="684"/>
      <c r="T145" s="684"/>
      <c r="U145" s="684"/>
      <c r="V145" s="684"/>
      <c r="W145" s="684"/>
      <c r="X145" s="684"/>
      <c r="Y145" s="684"/>
      <c r="Z145" s="684"/>
      <c r="AA145" s="684"/>
      <c r="AB145" s="684"/>
      <c r="AC145" s="685"/>
      <c r="AD145" s="298">
        <f>'CE MINISTERIALE'!AD145</f>
        <v>1000</v>
      </c>
      <c r="AE145" s="666">
        <f>'CE MINISTERIALE'!AE145</f>
        <v>1</v>
      </c>
      <c r="AF145" s="666"/>
      <c r="AG145" s="666"/>
      <c r="AH145" s="666"/>
      <c r="AI145" s="608"/>
      <c r="AJ145" s="64" t="s">
        <v>389</v>
      </c>
      <c r="AL145" s="298">
        <f>'CE MINISTERIALE'!AL145</f>
        <v>0</v>
      </c>
      <c r="AM145" s="410">
        <f>'CE MINISTERIALE'!AM145</f>
        <v>0</v>
      </c>
    </row>
    <row r="146" spans="1:39" s="68" customFormat="1" ht="15" customHeight="1">
      <c r="A146" s="64" t="s">
        <v>413</v>
      </c>
      <c r="B146" s="624" t="s">
        <v>1366</v>
      </c>
      <c r="C146" s="676"/>
      <c r="D146" s="676"/>
      <c r="E146" s="676"/>
      <c r="F146" s="676"/>
      <c r="G146" s="677"/>
      <c r="H146" s="663" t="s">
        <v>4486</v>
      </c>
      <c r="I146" s="664"/>
      <c r="J146" s="664"/>
      <c r="K146" s="664"/>
      <c r="L146" s="664"/>
      <c r="M146" s="664"/>
      <c r="N146" s="664"/>
      <c r="O146" s="664"/>
      <c r="P146" s="664"/>
      <c r="Q146" s="664"/>
      <c r="R146" s="664"/>
      <c r="S146" s="664"/>
      <c r="T146" s="664"/>
      <c r="U146" s="664"/>
      <c r="V146" s="664"/>
      <c r="W146" s="664"/>
      <c r="X146" s="664"/>
      <c r="Y146" s="664"/>
      <c r="Z146" s="664"/>
      <c r="AA146" s="664"/>
      <c r="AB146" s="664"/>
      <c r="AC146" s="665"/>
      <c r="AD146" s="295">
        <f>'CE MINISTERIALE'!AD146</f>
        <v>0</v>
      </c>
      <c r="AE146" s="654">
        <f>'CE MINISTERIALE'!AE146</f>
        <v>0</v>
      </c>
      <c r="AF146" s="654"/>
      <c r="AG146" s="654"/>
      <c r="AH146" s="654"/>
      <c r="AI146" s="615"/>
      <c r="AJ146" s="64" t="s">
        <v>389</v>
      </c>
      <c r="AL146" s="295">
        <f>'CE MINISTERIALE'!AL146</f>
        <v>0</v>
      </c>
      <c r="AM146" s="411">
        <f>'CE MINISTERIALE'!AM146</f>
        <v>0</v>
      </c>
    </row>
    <row r="147" spans="1:39" s="68" customFormat="1" ht="15" customHeight="1">
      <c r="A147" s="64" t="s">
        <v>1954</v>
      </c>
      <c r="B147" s="624" t="s">
        <v>1370</v>
      </c>
      <c r="C147" s="676"/>
      <c r="D147" s="676"/>
      <c r="E147" s="676"/>
      <c r="F147" s="676"/>
      <c r="G147" s="677"/>
      <c r="H147" s="663" t="s">
        <v>4487</v>
      </c>
      <c r="I147" s="664"/>
      <c r="J147" s="664"/>
      <c r="K147" s="664"/>
      <c r="L147" s="664"/>
      <c r="M147" s="664"/>
      <c r="N147" s="664"/>
      <c r="O147" s="664"/>
      <c r="P147" s="664"/>
      <c r="Q147" s="664"/>
      <c r="R147" s="664"/>
      <c r="S147" s="664"/>
      <c r="T147" s="664"/>
      <c r="U147" s="664"/>
      <c r="V147" s="664"/>
      <c r="W147" s="664"/>
      <c r="X147" s="664"/>
      <c r="Y147" s="664"/>
      <c r="Z147" s="664"/>
      <c r="AA147" s="664"/>
      <c r="AB147" s="664"/>
      <c r="AC147" s="665"/>
      <c r="AD147" s="295">
        <f>'CE MINISTERIALE'!AD147</f>
        <v>1000</v>
      </c>
      <c r="AE147" s="654">
        <f>'CE MINISTERIALE'!AE147</f>
        <v>1</v>
      </c>
      <c r="AF147" s="654"/>
      <c r="AG147" s="654"/>
      <c r="AH147" s="654"/>
      <c r="AI147" s="615"/>
      <c r="AJ147" s="64" t="s">
        <v>389</v>
      </c>
      <c r="AL147" s="295">
        <f>'CE MINISTERIALE'!AL147</f>
        <v>0</v>
      </c>
      <c r="AM147" s="411">
        <f>'CE MINISTERIALE'!AM147</f>
        <v>0</v>
      </c>
    </row>
    <row r="148" spans="1:39" s="68" customFormat="1" ht="15" customHeight="1">
      <c r="A148" s="64"/>
      <c r="B148" s="624" t="s">
        <v>1372</v>
      </c>
      <c r="C148" s="676"/>
      <c r="D148" s="676"/>
      <c r="E148" s="676"/>
      <c r="F148" s="676"/>
      <c r="G148" s="677"/>
      <c r="H148" s="663" t="s">
        <v>4488</v>
      </c>
      <c r="I148" s="664"/>
      <c r="J148" s="664"/>
      <c r="K148" s="664"/>
      <c r="L148" s="664"/>
      <c r="M148" s="664"/>
      <c r="N148" s="664"/>
      <c r="O148" s="664"/>
      <c r="P148" s="664"/>
      <c r="Q148" s="664"/>
      <c r="R148" s="664"/>
      <c r="S148" s="664"/>
      <c r="T148" s="664"/>
      <c r="U148" s="664"/>
      <c r="V148" s="664"/>
      <c r="W148" s="664"/>
      <c r="X148" s="664"/>
      <c r="Y148" s="664"/>
      <c r="Z148" s="664"/>
      <c r="AA148" s="664"/>
      <c r="AB148" s="664"/>
      <c r="AC148" s="665"/>
      <c r="AD148" s="295">
        <f>'CE MINISTERIALE'!AD148</f>
        <v>0</v>
      </c>
      <c r="AE148" s="654">
        <f>'CE MINISTERIALE'!AE148</f>
        <v>0</v>
      </c>
      <c r="AF148" s="654"/>
      <c r="AG148" s="654"/>
      <c r="AH148" s="654"/>
      <c r="AI148" s="615"/>
      <c r="AJ148" s="64" t="s">
        <v>389</v>
      </c>
      <c r="AL148" s="295">
        <f>'CE MINISTERIALE'!AL148</f>
        <v>0</v>
      </c>
      <c r="AM148" s="411">
        <f>'CE MINISTERIALE'!AM148</f>
        <v>0</v>
      </c>
    </row>
    <row r="149" spans="1:39" s="68" customFormat="1" ht="15" customHeight="1">
      <c r="A149" s="64"/>
      <c r="B149" s="620" t="s">
        <v>1374</v>
      </c>
      <c r="C149" s="681"/>
      <c r="D149" s="681"/>
      <c r="E149" s="681"/>
      <c r="F149" s="681"/>
      <c r="G149" s="682"/>
      <c r="H149" s="683" t="s">
        <v>4489</v>
      </c>
      <c r="I149" s="684"/>
      <c r="J149" s="684"/>
      <c r="K149" s="684"/>
      <c r="L149" s="684"/>
      <c r="M149" s="684"/>
      <c r="N149" s="684"/>
      <c r="O149" s="684"/>
      <c r="P149" s="684"/>
      <c r="Q149" s="684"/>
      <c r="R149" s="684"/>
      <c r="S149" s="684"/>
      <c r="T149" s="684"/>
      <c r="U149" s="684"/>
      <c r="V149" s="684"/>
      <c r="W149" s="684"/>
      <c r="X149" s="684"/>
      <c r="Y149" s="684"/>
      <c r="Z149" s="684"/>
      <c r="AA149" s="684"/>
      <c r="AB149" s="684"/>
      <c r="AC149" s="685"/>
      <c r="AD149" s="298">
        <f>'CE MINISTERIALE'!AD149</f>
        <v>70165000</v>
      </c>
      <c r="AE149" s="666">
        <f>'CE MINISTERIALE'!AE149</f>
        <v>70165</v>
      </c>
      <c r="AF149" s="666"/>
      <c r="AG149" s="666"/>
      <c r="AH149" s="666"/>
      <c r="AI149" s="608"/>
      <c r="AJ149" s="64" t="s">
        <v>389</v>
      </c>
      <c r="AL149" s="298">
        <f>'CE MINISTERIALE'!AL149</f>
        <v>0</v>
      </c>
      <c r="AM149" s="410">
        <f>'CE MINISTERIALE'!AM149</f>
        <v>0</v>
      </c>
    </row>
    <row r="150" spans="1:39" s="68" customFormat="1" ht="18" customHeight="1">
      <c r="A150" s="64"/>
      <c r="B150" s="624" t="s">
        <v>1376</v>
      </c>
      <c r="C150" s="676"/>
      <c r="D150" s="676"/>
      <c r="E150" s="676"/>
      <c r="F150" s="676"/>
      <c r="G150" s="677"/>
      <c r="H150" s="678" t="s">
        <v>4490</v>
      </c>
      <c r="I150" s="679"/>
      <c r="J150" s="679"/>
      <c r="K150" s="679"/>
      <c r="L150" s="679"/>
      <c r="M150" s="679"/>
      <c r="N150" s="679"/>
      <c r="O150" s="679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79"/>
      <c r="AC150" s="680"/>
      <c r="AD150" s="295">
        <f>'CE MINISTERIALE'!AD150</f>
        <v>51330000</v>
      </c>
      <c r="AE150" s="654">
        <f>'CE MINISTERIALE'!AE150</f>
        <v>51330</v>
      </c>
      <c r="AF150" s="654"/>
      <c r="AG150" s="654"/>
      <c r="AH150" s="654"/>
      <c r="AI150" s="615"/>
      <c r="AJ150" s="64" t="s">
        <v>389</v>
      </c>
      <c r="AL150" s="295">
        <f>'CE MINISTERIALE'!AL150</f>
        <v>0</v>
      </c>
      <c r="AM150" s="411">
        <f>'CE MINISTERIALE'!AM150</f>
        <v>0</v>
      </c>
    </row>
    <row r="151" spans="1:39" s="68" customFormat="1" ht="18" customHeight="1">
      <c r="A151" s="64"/>
      <c r="B151" s="624" t="s">
        <v>1378</v>
      </c>
      <c r="C151" s="676"/>
      <c r="D151" s="676"/>
      <c r="E151" s="676"/>
      <c r="F151" s="676"/>
      <c r="G151" s="677"/>
      <c r="H151" s="678" t="s">
        <v>4491</v>
      </c>
      <c r="I151" s="679"/>
      <c r="J151" s="679"/>
      <c r="K151" s="679"/>
      <c r="L151" s="679"/>
      <c r="M151" s="679"/>
      <c r="N151" s="679"/>
      <c r="O151" s="679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79"/>
      <c r="AC151" s="680"/>
      <c r="AD151" s="295">
        <f>'CE MINISTERIALE'!AD151</f>
        <v>2845000</v>
      </c>
      <c r="AE151" s="654">
        <f>'CE MINISTERIALE'!AE151</f>
        <v>2845</v>
      </c>
      <c r="AF151" s="654"/>
      <c r="AG151" s="654"/>
      <c r="AH151" s="654"/>
      <c r="AI151" s="615"/>
      <c r="AJ151" s="64" t="s">
        <v>389</v>
      </c>
      <c r="AL151" s="295">
        <f>'CE MINISTERIALE'!AL151</f>
        <v>0</v>
      </c>
      <c r="AM151" s="411">
        <f>'CE MINISTERIALE'!AM151</f>
        <v>0</v>
      </c>
    </row>
    <row r="152" spans="1:39" s="68" customFormat="1" ht="18" customHeight="1">
      <c r="A152" s="64"/>
      <c r="B152" s="624" t="s">
        <v>1380</v>
      </c>
      <c r="C152" s="676"/>
      <c r="D152" s="676"/>
      <c r="E152" s="676"/>
      <c r="F152" s="676"/>
      <c r="G152" s="677"/>
      <c r="H152" s="678" t="s">
        <v>4492</v>
      </c>
      <c r="I152" s="679"/>
      <c r="J152" s="679"/>
      <c r="K152" s="679"/>
      <c r="L152" s="679"/>
      <c r="M152" s="679"/>
      <c r="N152" s="679"/>
      <c r="O152" s="679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79"/>
      <c r="AC152" s="680"/>
      <c r="AD152" s="295">
        <f>'CE MINISTERIALE'!AD152</f>
        <v>15990000</v>
      </c>
      <c r="AE152" s="654">
        <f>'CE MINISTERIALE'!AE152</f>
        <v>15990</v>
      </c>
      <c r="AF152" s="654"/>
      <c r="AG152" s="654"/>
      <c r="AH152" s="654"/>
      <c r="AI152" s="615"/>
      <c r="AJ152" s="64" t="s">
        <v>389</v>
      </c>
      <c r="AL152" s="295">
        <f>'CE MINISTERIALE'!AL152</f>
        <v>0</v>
      </c>
      <c r="AM152" s="411">
        <f>'CE MINISTERIALE'!AM152</f>
        <v>0</v>
      </c>
    </row>
    <row r="153" spans="1:39" s="68" customFormat="1" ht="15" customHeight="1">
      <c r="A153" s="64"/>
      <c r="B153" s="620" t="s">
        <v>1383</v>
      </c>
      <c r="C153" s="681"/>
      <c r="D153" s="681"/>
      <c r="E153" s="681"/>
      <c r="F153" s="681"/>
      <c r="G153" s="682"/>
      <c r="H153" s="683" t="s">
        <v>4493</v>
      </c>
      <c r="I153" s="684"/>
      <c r="J153" s="684"/>
      <c r="K153" s="684"/>
      <c r="L153" s="684"/>
      <c r="M153" s="684"/>
      <c r="N153" s="684"/>
      <c r="O153" s="684"/>
      <c r="P153" s="684"/>
      <c r="Q153" s="684"/>
      <c r="R153" s="684"/>
      <c r="S153" s="684"/>
      <c r="T153" s="684"/>
      <c r="U153" s="684"/>
      <c r="V153" s="684"/>
      <c r="W153" s="684"/>
      <c r="X153" s="684"/>
      <c r="Y153" s="684"/>
      <c r="Z153" s="684"/>
      <c r="AA153" s="684"/>
      <c r="AB153" s="684"/>
      <c r="AC153" s="685"/>
      <c r="AD153" s="295">
        <f>'CE MINISTERIALE'!AD153</f>
        <v>766000</v>
      </c>
      <c r="AE153" s="654">
        <f>'CE MINISTERIALE'!AE153</f>
        <v>766</v>
      </c>
      <c r="AF153" s="654"/>
      <c r="AG153" s="654"/>
      <c r="AH153" s="654"/>
      <c r="AI153" s="615"/>
      <c r="AJ153" s="64" t="s">
        <v>389</v>
      </c>
      <c r="AL153" s="295">
        <f>'CE MINISTERIALE'!AL153</f>
        <v>0</v>
      </c>
      <c r="AM153" s="411">
        <f>'CE MINISTERIALE'!AM153</f>
        <v>0</v>
      </c>
    </row>
    <row r="154" spans="1:39" s="68" customFormat="1" ht="15" customHeight="1">
      <c r="A154" s="64"/>
      <c r="B154" s="620" t="s">
        <v>1386</v>
      </c>
      <c r="C154" s="681"/>
      <c r="D154" s="681"/>
      <c r="E154" s="681"/>
      <c r="F154" s="681"/>
      <c r="G154" s="682"/>
      <c r="H154" s="683" t="s">
        <v>4494</v>
      </c>
      <c r="I154" s="684"/>
      <c r="J154" s="684"/>
      <c r="K154" s="684"/>
      <c r="L154" s="684"/>
      <c r="M154" s="684"/>
      <c r="N154" s="684"/>
      <c r="O154" s="684"/>
      <c r="P154" s="684"/>
      <c r="Q154" s="684"/>
      <c r="R154" s="684"/>
      <c r="S154" s="684"/>
      <c r="T154" s="684"/>
      <c r="U154" s="684"/>
      <c r="V154" s="684"/>
      <c r="W154" s="684"/>
      <c r="X154" s="684"/>
      <c r="Y154" s="684"/>
      <c r="Z154" s="684"/>
      <c r="AA154" s="684"/>
      <c r="AB154" s="684"/>
      <c r="AC154" s="685"/>
      <c r="AD154" s="295">
        <f>'CE MINISTERIALE'!AD154</f>
        <v>6800000</v>
      </c>
      <c r="AE154" s="654">
        <f>'CE MINISTERIALE'!AE154</f>
        <v>6800</v>
      </c>
      <c r="AF154" s="654"/>
      <c r="AG154" s="654"/>
      <c r="AH154" s="654"/>
      <c r="AI154" s="615"/>
      <c r="AJ154" s="64" t="s">
        <v>389</v>
      </c>
      <c r="AL154" s="295">
        <f>'CE MINISTERIALE'!AL154</f>
        <v>0</v>
      </c>
      <c r="AM154" s="411">
        <f>'CE MINISTERIALE'!AM154</f>
        <v>0</v>
      </c>
    </row>
    <row r="155" spans="1:39" s="68" customFormat="1" ht="15" customHeight="1">
      <c r="A155" s="64"/>
      <c r="B155" s="620" t="s">
        <v>1389</v>
      </c>
      <c r="C155" s="681"/>
      <c r="D155" s="681"/>
      <c r="E155" s="681"/>
      <c r="F155" s="681"/>
      <c r="G155" s="682"/>
      <c r="H155" s="683" t="s">
        <v>4495</v>
      </c>
      <c r="I155" s="684"/>
      <c r="J155" s="684"/>
      <c r="K155" s="684"/>
      <c r="L155" s="684"/>
      <c r="M155" s="684"/>
      <c r="N155" s="684"/>
      <c r="O155" s="684"/>
      <c r="P155" s="684"/>
      <c r="Q155" s="684"/>
      <c r="R155" s="684"/>
      <c r="S155" s="684"/>
      <c r="T155" s="684"/>
      <c r="U155" s="684"/>
      <c r="V155" s="684"/>
      <c r="W155" s="684"/>
      <c r="X155" s="684"/>
      <c r="Y155" s="684"/>
      <c r="Z155" s="684"/>
      <c r="AA155" s="684"/>
      <c r="AB155" s="684"/>
      <c r="AC155" s="685"/>
      <c r="AD155" s="295">
        <f>'CE MINISTERIALE'!AD155</f>
        <v>100000</v>
      </c>
      <c r="AE155" s="654">
        <f>'CE MINISTERIALE'!AE155</f>
        <v>100</v>
      </c>
      <c r="AF155" s="654"/>
      <c r="AG155" s="654"/>
      <c r="AH155" s="654"/>
      <c r="AI155" s="615"/>
      <c r="AJ155" s="64" t="s">
        <v>389</v>
      </c>
      <c r="AL155" s="295">
        <f>'CE MINISTERIALE'!AL155</f>
        <v>0</v>
      </c>
      <c r="AM155" s="411">
        <f>'CE MINISTERIALE'!AM155</f>
        <v>0</v>
      </c>
    </row>
    <row r="156" spans="1:39" s="68" customFormat="1" ht="15" customHeight="1">
      <c r="A156" s="64"/>
      <c r="B156" s="620" t="s">
        <v>1392</v>
      </c>
      <c r="C156" s="681"/>
      <c r="D156" s="681"/>
      <c r="E156" s="681"/>
      <c r="F156" s="681"/>
      <c r="G156" s="682"/>
      <c r="H156" s="683" t="s">
        <v>4496</v>
      </c>
      <c r="I156" s="684"/>
      <c r="J156" s="684"/>
      <c r="K156" s="684"/>
      <c r="L156" s="684"/>
      <c r="M156" s="684"/>
      <c r="N156" s="684"/>
      <c r="O156" s="684"/>
      <c r="P156" s="684"/>
      <c r="Q156" s="684"/>
      <c r="R156" s="684"/>
      <c r="S156" s="684"/>
      <c r="T156" s="684"/>
      <c r="U156" s="684"/>
      <c r="V156" s="684"/>
      <c r="W156" s="684"/>
      <c r="X156" s="684"/>
      <c r="Y156" s="684"/>
      <c r="Z156" s="684"/>
      <c r="AA156" s="684"/>
      <c r="AB156" s="684"/>
      <c r="AC156" s="685"/>
      <c r="AD156" s="295">
        <f>'CE MINISTERIALE'!AD156</f>
        <v>21000</v>
      </c>
      <c r="AE156" s="654">
        <f>'CE MINISTERIALE'!AE156</f>
        <v>21</v>
      </c>
      <c r="AF156" s="654"/>
      <c r="AG156" s="654"/>
      <c r="AH156" s="654"/>
      <c r="AI156" s="615"/>
      <c r="AJ156" s="64" t="s">
        <v>389</v>
      </c>
      <c r="AL156" s="295">
        <f>'CE MINISTERIALE'!AL156</f>
        <v>0</v>
      </c>
      <c r="AM156" s="411">
        <f>'CE MINISTERIALE'!AM156</f>
        <v>0</v>
      </c>
    </row>
    <row r="157" spans="1:39" s="68" customFormat="1" ht="15" customHeight="1">
      <c r="A157" s="64"/>
      <c r="B157" s="620" t="s">
        <v>1395</v>
      </c>
      <c r="C157" s="681"/>
      <c r="D157" s="681"/>
      <c r="E157" s="681"/>
      <c r="F157" s="681"/>
      <c r="G157" s="682"/>
      <c r="H157" s="683" t="s">
        <v>4497</v>
      </c>
      <c r="I157" s="684"/>
      <c r="J157" s="684"/>
      <c r="K157" s="684"/>
      <c r="L157" s="684"/>
      <c r="M157" s="684"/>
      <c r="N157" s="684"/>
      <c r="O157" s="684"/>
      <c r="P157" s="684"/>
      <c r="Q157" s="684"/>
      <c r="R157" s="684"/>
      <c r="S157" s="684"/>
      <c r="T157" s="684"/>
      <c r="U157" s="684"/>
      <c r="V157" s="684"/>
      <c r="W157" s="684"/>
      <c r="X157" s="684"/>
      <c r="Y157" s="684"/>
      <c r="Z157" s="684"/>
      <c r="AA157" s="684"/>
      <c r="AB157" s="684"/>
      <c r="AC157" s="685"/>
      <c r="AD157" s="295">
        <f>'CE MINISTERIALE'!AD157</f>
        <v>4184500</v>
      </c>
      <c r="AE157" s="654">
        <f>'CE MINISTERIALE'!AE157</f>
        <v>4185</v>
      </c>
      <c r="AF157" s="654"/>
      <c r="AG157" s="654"/>
      <c r="AH157" s="654"/>
      <c r="AI157" s="615"/>
      <c r="AJ157" s="64" t="s">
        <v>389</v>
      </c>
      <c r="AL157" s="295">
        <f>'CE MINISTERIALE'!AL157</f>
        <v>0</v>
      </c>
      <c r="AM157" s="411">
        <f>'CE MINISTERIALE'!AM157</f>
        <v>0</v>
      </c>
    </row>
    <row r="158" spans="1:39" s="68" customFormat="1" ht="15" customHeight="1">
      <c r="A158" s="64" t="s">
        <v>413</v>
      </c>
      <c r="B158" s="620" t="s">
        <v>1397</v>
      </c>
      <c r="C158" s="681"/>
      <c r="D158" s="681"/>
      <c r="E158" s="681"/>
      <c r="F158" s="681"/>
      <c r="G158" s="682"/>
      <c r="H158" s="658" t="s">
        <v>4498</v>
      </c>
      <c r="I158" s="659"/>
      <c r="J158" s="659"/>
      <c r="K158" s="659"/>
      <c r="L158" s="659"/>
      <c r="M158" s="659"/>
      <c r="N158" s="659"/>
      <c r="O158" s="659"/>
      <c r="P158" s="659"/>
      <c r="Q158" s="659"/>
      <c r="R158" s="659"/>
      <c r="S158" s="659"/>
      <c r="T158" s="659"/>
      <c r="U158" s="659"/>
      <c r="V158" s="659"/>
      <c r="W158" s="659"/>
      <c r="X158" s="659"/>
      <c r="Y158" s="659"/>
      <c r="Z158" s="659"/>
      <c r="AA158" s="659"/>
      <c r="AB158" s="659"/>
      <c r="AC158" s="660"/>
      <c r="AD158" s="295">
        <f>'CE MINISTERIALE'!AD158</f>
        <v>0</v>
      </c>
      <c r="AE158" s="654">
        <f>'CE MINISTERIALE'!AE158</f>
        <v>0</v>
      </c>
      <c r="AF158" s="654"/>
      <c r="AG158" s="654"/>
      <c r="AH158" s="654"/>
      <c r="AI158" s="615"/>
      <c r="AJ158" s="64" t="s">
        <v>389</v>
      </c>
      <c r="AL158" s="295">
        <f>'CE MINISTERIALE'!AL158</f>
        <v>0</v>
      </c>
      <c r="AM158" s="411">
        <f>'CE MINISTERIALE'!AM158</f>
        <v>0</v>
      </c>
    </row>
    <row r="159" spans="1:39" s="68" customFormat="1" ht="15" customHeight="1">
      <c r="A159" s="64"/>
      <c r="B159" s="618" t="s">
        <v>1400</v>
      </c>
      <c r="C159" s="686"/>
      <c r="D159" s="686"/>
      <c r="E159" s="686"/>
      <c r="F159" s="686"/>
      <c r="G159" s="687"/>
      <c r="H159" s="651" t="s">
        <v>4499</v>
      </c>
      <c r="I159" s="652"/>
      <c r="J159" s="652"/>
      <c r="K159" s="652"/>
      <c r="L159" s="652"/>
      <c r="M159" s="652"/>
      <c r="N159" s="652"/>
      <c r="O159" s="652"/>
      <c r="P159" s="652"/>
      <c r="Q159" s="652"/>
      <c r="R159" s="652"/>
      <c r="S159" s="652"/>
      <c r="T159" s="652"/>
      <c r="U159" s="652"/>
      <c r="V159" s="652"/>
      <c r="W159" s="652"/>
      <c r="X159" s="652"/>
      <c r="Y159" s="652"/>
      <c r="Z159" s="652"/>
      <c r="AA159" s="652"/>
      <c r="AB159" s="652"/>
      <c r="AC159" s="653"/>
      <c r="AD159" s="296">
        <f>'CE MINISTERIALE'!AD159</f>
        <v>18843000</v>
      </c>
      <c r="AE159" s="666">
        <f>'CE MINISTERIALE'!AE159</f>
        <v>18843</v>
      </c>
      <c r="AF159" s="666"/>
      <c r="AG159" s="666"/>
      <c r="AH159" s="666"/>
      <c r="AI159" s="608"/>
      <c r="AJ159" s="64" t="s">
        <v>389</v>
      </c>
      <c r="AL159" s="296">
        <f>'CE MINISTERIALE'!AL159</f>
        <v>0</v>
      </c>
      <c r="AM159" s="410">
        <f>'CE MINISTERIALE'!AM159</f>
        <v>0</v>
      </c>
    </row>
    <row r="160" spans="1:39" s="68" customFormat="1" ht="15" customHeight="1">
      <c r="A160" s="64"/>
      <c r="B160" s="620" t="s">
        <v>1402</v>
      </c>
      <c r="C160" s="681"/>
      <c r="D160" s="681"/>
      <c r="E160" s="681"/>
      <c r="F160" s="681"/>
      <c r="G160" s="682"/>
      <c r="H160" s="683" t="s">
        <v>4500</v>
      </c>
      <c r="I160" s="684"/>
      <c r="J160" s="684"/>
      <c r="K160" s="684"/>
      <c r="L160" s="684"/>
      <c r="M160" s="684"/>
      <c r="N160" s="684"/>
      <c r="O160" s="684"/>
      <c r="P160" s="684"/>
      <c r="Q160" s="684"/>
      <c r="R160" s="684"/>
      <c r="S160" s="684"/>
      <c r="T160" s="684"/>
      <c r="U160" s="684"/>
      <c r="V160" s="684"/>
      <c r="W160" s="684"/>
      <c r="X160" s="684"/>
      <c r="Y160" s="684"/>
      <c r="Z160" s="684"/>
      <c r="AA160" s="684"/>
      <c r="AB160" s="684"/>
      <c r="AC160" s="685"/>
      <c r="AD160" s="295">
        <f>'CE MINISTERIALE'!AD160</f>
        <v>4752000</v>
      </c>
      <c r="AE160" s="654">
        <f>'CE MINISTERIALE'!AE160</f>
        <v>4752</v>
      </c>
      <c r="AF160" s="654"/>
      <c r="AG160" s="654"/>
      <c r="AH160" s="654"/>
      <c r="AI160" s="615"/>
      <c r="AJ160" s="64" t="s">
        <v>389</v>
      </c>
      <c r="AL160" s="295">
        <f>'CE MINISTERIALE'!AL160</f>
        <v>0</v>
      </c>
      <c r="AM160" s="411">
        <f>'CE MINISTERIALE'!AM160</f>
        <v>0</v>
      </c>
    </row>
    <row r="161" spans="1:39" s="68" customFormat="1" ht="15" customHeight="1">
      <c r="A161" s="64"/>
      <c r="B161" s="620" t="s">
        <v>1404</v>
      </c>
      <c r="C161" s="681"/>
      <c r="D161" s="681"/>
      <c r="E161" s="681"/>
      <c r="F161" s="681"/>
      <c r="G161" s="682"/>
      <c r="H161" s="683" t="s">
        <v>4501</v>
      </c>
      <c r="I161" s="684"/>
      <c r="J161" s="684"/>
      <c r="K161" s="684"/>
      <c r="L161" s="684"/>
      <c r="M161" s="684"/>
      <c r="N161" s="684"/>
      <c r="O161" s="684"/>
      <c r="P161" s="684"/>
      <c r="Q161" s="684"/>
      <c r="R161" s="684"/>
      <c r="S161" s="684"/>
      <c r="T161" s="684"/>
      <c r="U161" s="684"/>
      <c r="V161" s="684"/>
      <c r="W161" s="684"/>
      <c r="X161" s="684"/>
      <c r="Y161" s="684"/>
      <c r="Z161" s="684"/>
      <c r="AA161" s="684"/>
      <c r="AB161" s="684"/>
      <c r="AC161" s="685"/>
      <c r="AD161" s="295">
        <f>'CE MINISTERIALE'!AD161</f>
        <v>3015000</v>
      </c>
      <c r="AE161" s="654">
        <f>'CE MINISTERIALE'!AE161</f>
        <v>3015</v>
      </c>
      <c r="AF161" s="654"/>
      <c r="AG161" s="654"/>
      <c r="AH161" s="654"/>
      <c r="AI161" s="615"/>
      <c r="AJ161" s="64" t="s">
        <v>389</v>
      </c>
      <c r="AL161" s="295">
        <f>'CE MINISTERIALE'!AL161</f>
        <v>0</v>
      </c>
      <c r="AM161" s="411">
        <f>'CE MINISTERIALE'!AM161</f>
        <v>0</v>
      </c>
    </row>
    <row r="162" spans="1:39" s="68" customFormat="1" ht="15" customHeight="1">
      <c r="A162" s="64"/>
      <c r="B162" s="620" t="s">
        <v>1406</v>
      </c>
      <c r="C162" s="681"/>
      <c r="D162" s="681"/>
      <c r="E162" s="681"/>
      <c r="F162" s="681"/>
      <c r="G162" s="682"/>
      <c r="H162" s="683" t="s">
        <v>4502</v>
      </c>
      <c r="I162" s="684"/>
      <c r="J162" s="684"/>
      <c r="K162" s="684"/>
      <c r="L162" s="684"/>
      <c r="M162" s="684"/>
      <c r="N162" s="684"/>
      <c r="O162" s="684"/>
      <c r="P162" s="684"/>
      <c r="Q162" s="684"/>
      <c r="R162" s="684"/>
      <c r="S162" s="684"/>
      <c r="T162" s="684"/>
      <c r="U162" s="684"/>
      <c r="V162" s="684"/>
      <c r="W162" s="684"/>
      <c r="X162" s="684"/>
      <c r="Y162" s="684"/>
      <c r="Z162" s="684"/>
      <c r="AA162" s="684"/>
      <c r="AB162" s="684"/>
      <c r="AC162" s="685"/>
      <c r="AD162" s="295">
        <f>'CE MINISTERIALE'!AD162</f>
        <v>5732000</v>
      </c>
      <c r="AE162" s="654">
        <f>'CE MINISTERIALE'!AE162</f>
        <v>5732</v>
      </c>
      <c r="AF162" s="654"/>
      <c r="AG162" s="654"/>
      <c r="AH162" s="654"/>
      <c r="AI162" s="615"/>
      <c r="AJ162" s="64" t="s">
        <v>389</v>
      </c>
      <c r="AL162" s="295">
        <f>'CE MINISTERIALE'!AL162</f>
        <v>0</v>
      </c>
      <c r="AM162" s="411">
        <f>'CE MINISTERIALE'!AM162</f>
        <v>0</v>
      </c>
    </row>
    <row r="163" spans="1:39" s="68" customFormat="1" ht="15" customHeight="1">
      <c r="A163" s="64"/>
      <c r="B163" s="620" t="s">
        <v>2135</v>
      </c>
      <c r="C163" s="681"/>
      <c r="D163" s="681"/>
      <c r="E163" s="681"/>
      <c r="F163" s="681"/>
      <c r="G163" s="682"/>
      <c r="H163" s="683" t="s">
        <v>4503</v>
      </c>
      <c r="I163" s="684"/>
      <c r="J163" s="684"/>
      <c r="K163" s="684"/>
      <c r="L163" s="684"/>
      <c r="M163" s="684"/>
      <c r="N163" s="684"/>
      <c r="O163" s="684"/>
      <c r="P163" s="684"/>
      <c r="Q163" s="684"/>
      <c r="R163" s="684"/>
      <c r="S163" s="684"/>
      <c r="T163" s="684"/>
      <c r="U163" s="684"/>
      <c r="V163" s="684"/>
      <c r="W163" s="684"/>
      <c r="X163" s="684"/>
      <c r="Y163" s="684"/>
      <c r="Z163" s="684"/>
      <c r="AA163" s="684"/>
      <c r="AB163" s="684"/>
      <c r="AC163" s="685"/>
      <c r="AD163" s="295">
        <f>'CE MINISTERIALE'!AD163</f>
        <v>1495000</v>
      </c>
      <c r="AE163" s="654">
        <f>'CE MINISTERIALE'!AE163</f>
        <v>1495</v>
      </c>
      <c r="AF163" s="654"/>
      <c r="AG163" s="654"/>
      <c r="AH163" s="654"/>
      <c r="AI163" s="615"/>
      <c r="AJ163" s="64" t="s">
        <v>389</v>
      </c>
      <c r="AL163" s="295">
        <f>'CE MINISTERIALE'!AL163</f>
        <v>0</v>
      </c>
      <c r="AM163" s="411">
        <f>'CE MINISTERIALE'!AM163</f>
        <v>0</v>
      </c>
    </row>
    <row r="164" spans="1:39" s="68" customFormat="1" ht="15" customHeight="1">
      <c r="A164" s="64"/>
      <c r="B164" s="620" t="s">
        <v>2137</v>
      </c>
      <c r="C164" s="681"/>
      <c r="D164" s="681"/>
      <c r="E164" s="681"/>
      <c r="F164" s="681"/>
      <c r="G164" s="682"/>
      <c r="H164" s="683" t="s">
        <v>4504</v>
      </c>
      <c r="I164" s="684"/>
      <c r="J164" s="684"/>
      <c r="K164" s="684"/>
      <c r="L164" s="684"/>
      <c r="M164" s="684"/>
      <c r="N164" s="684"/>
      <c r="O164" s="684"/>
      <c r="P164" s="684"/>
      <c r="Q164" s="684"/>
      <c r="R164" s="684"/>
      <c r="S164" s="684"/>
      <c r="T164" s="684"/>
      <c r="U164" s="684"/>
      <c r="V164" s="684"/>
      <c r="W164" s="684"/>
      <c r="X164" s="684"/>
      <c r="Y164" s="684"/>
      <c r="Z164" s="684"/>
      <c r="AA164" s="684"/>
      <c r="AB164" s="684"/>
      <c r="AC164" s="685"/>
      <c r="AD164" s="295">
        <f>'CE MINISTERIALE'!AD164</f>
        <v>3495000</v>
      </c>
      <c r="AE164" s="654">
        <f>'CE MINISTERIALE'!AE164</f>
        <v>3495</v>
      </c>
      <c r="AF164" s="654"/>
      <c r="AG164" s="654"/>
      <c r="AH164" s="654"/>
      <c r="AI164" s="615"/>
      <c r="AJ164" s="64" t="s">
        <v>389</v>
      </c>
      <c r="AL164" s="295">
        <f>'CE MINISTERIALE'!AL164</f>
        <v>0</v>
      </c>
      <c r="AM164" s="411">
        <f>'CE MINISTERIALE'!AM164</f>
        <v>0</v>
      </c>
    </row>
    <row r="165" spans="1:39" s="68" customFormat="1" ht="15" customHeight="1">
      <c r="A165" s="64"/>
      <c r="B165" s="620" t="s">
        <v>2139</v>
      </c>
      <c r="C165" s="681"/>
      <c r="D165" s="681"/>
      <c r="E165" s="681"/>
      <c r="F165" s="681"/>
      <c r="G165" s="682"/>
      <c r="H165" s="683" t="s">
        <v>4505</v>
      </c>
      <c r="I165" s="684"/>
      <c r="J165" s="684"/>
      <c r="K165" s="684"/>
      <c r="L165" s="684"/>
      <c r="M165" s="684"/>
      <c r="N165" s="684"/>
      <c r="O165" s="684"/>
      <c r="P165" s="684"/>
      <c r="Q165" s="684"/>
      <c r="R165" s="684"/>
      <c r="S165" s="684"/>
      <c r="T165" s="684"/>
      <c r="U165" s="684"/>
      <c r="V165" s="684"/>
      <c r="W165" s="684"/>
      <c r="X165" s="684"/>
      <c r="Y165" s="684"/>
      <c r="Z165" s="684"/>
      <c r="AA165" s="684"/>
      <c r="AB165" s="684"/>
      <c r="AC165" s="685"/>
      <c r="AD165" s="295">
        <f>'CE MINISTERIALE'!AD165</f>
        <v>354000</v>
      </c>
      <c r="AE165" s="654">
        <f>'CE MINISTERIALE'!AE165</f>
        <v>354</v>
      </c>
      <c r="AF165" s="654"/>
      <c r="AG165" s="654"/>
      <c r="AH165" s="654"/>
      <c r="AI165" s="615"/>
      <c r="AJ165" s="64" t="s">
        <v>389</v>
      </c>
      <c r="AL165" s="295">
        <f>'CE MINISTERIALE'!AL165</f>
        <v>0</v>
      </c>
      <c r="AM165" s="411">
        <f>'CE MINISTERIALE'!AM165</f>
        <v>0</v>
      </c>
    </row>
    <row r="166" spans="1:39" s="68" customFormat="1" ht="15" customHeight="1">
      <c r="A166" s="64" t="s">
        <v>413</v>
      </c>
      <c r="B166" s="620" t="s">
        <v>2142</v>
      </c>
      <c r="C166" s="681"/>
      <c r="D166" s="681"/>
      <c r="E166" s="681"/>
      <c r="F166" s="681"/>
      <c r="G166" s="682"/>
      <c r="H166" s="658" t="s">
        <v>4506</v>
      </c>
      <c r="I166" s="659"/>
      <c r="J166" s="659"/>
      <c r="K166" s="659"/>
      <c r="L166" s="659"/>
      <c r="M166" s="659"/>
      <c r="N166" s="659"/>
      <c r="O166" s="659"/>
      <c r="P166" s="659"/>
      <c r="Q166" s="659"/>
      <c r="R166" s="659"/>
      <c r="S166" s="659"/>
      <c r="T166" s="659"/>
      <c r="U166" s="659"/>
      <c r="V166" s="659"/>
      <c r="W166" s="659"/>
      <c r="X166" s="659"/>
      <c r="Y166" s="659"/>
      <c r="Z166" s="659"/>
      <c r="AA166" s="659"/>
      <c r="AB166" s="659"/>
      <c r="AC166" s="660"/>
      <c r="AD166" s="295">
        <f>'CE MINISTERIALE'!AD166</f>
        <v>0</v>
      </c>
      <c r="AE166" s="654">
        <f>'CE MINISTERIALE'!AE166</f>
        <v>0</v>
      </c>
      <c r="AF166" s="654"/>
      <c r="AG166" s="654"/>
      <c r="AH166" s="654"/>
      <c r="AI166" s="615"/>
      <c r="AJ166" s="64" t="s">
        <v>389</v>
      </c>
      <c r="AL166" s="295">
        <f>'CE MINISTERIALE'!AL166</f>
        <v>0</v>
      </c>
      <c r="AM166" s="411">
        <f>'CE MINISTERIALE'!AM166</f>
        <v>0</v>
      </c>
    </row>
    <row r="167" spans="1:39" s="68" customFormat="1" ht="15" customHeight="1">
      <c r="A167" s="64"/>
      <c r="B167" s="622" t="s">
        <v>2145</v>
      </c>
      <c r="C167" s="691"/>
      <c r="D167" s="691"/>
      <c r="E167" s="691"/>
      <c r="F167" s="691"/>
      <c r="G167" s="692"/>
      <c r="H167" s="645" t="s">
        <v>4507</v>
      </c>
      <c r="I167" s="646"/>
      <c r="J167" s="646"/>
      <c r="K167" s="646"/>
      <c r="L167" s="646"/>
      <c r="M167" s="646"/>
      <c r="N167" s="646"/>
      <c r="O167" s="646"/>
      <c r="P167" s="646"/>
      <c r="Q167" s="646"/>
      <c r="R167" s="646"/>
      <c r="S167" s="646"/>
      <c r="T167" s="646"/>
      <c r="U167" s="646"/>
      <c r="V167" s="646"/>
      <c r="W167" s="646"/>
      <c r="X167" s="646"/>
      <c r="Y167" s="646"/>
      <c r="Z167" s="646"/>
      <c r="AA167" s="646"/>
      <c r="AB167" s="646"/>
      <c r="AC167" s="647"/>
      <c r="AD167" s="296">
        <f>'CE MINISTERIALE'!AD167</f>
        <v>410490350</v>
      </c>
      <c r="AE167" s="648">
        <f>'CE MINISTERIALE'!AE167</f>
        <v>410492</v>
      </c>
      <c r="AF167" s="648"/>
      <c r="AG167" s="648"/>
      <c r="AH167" s="648"/>
      <c r="AI167" s="611"/>
      <c r="AJ167" s="64" t="s">
        <v>389</v>
      </c>
      <c r="AL167" s="296">
        <f>'CE MINISTERIALE'!AL167</f>
        <v>0</v>
      </c>
      <c r="AM167" s="409">
        <f>'CE MINISTERIALE'!AM167</f>
        <v>0</v>
      </c>
    </row>
    <row r="168" spans="1:39" s="68" customFormat="1" ht="15" customHeight="1">
      <c r="A168" s="64"/>
      <c r="B168" s="622" t="s">
        <v>2147</v>
      </c>
      <c r="C168" s="691"/>
      <c r="D168" s="691"/>
      <c r="E168" s="691"/>
      <c r="F168" s="691"/>
      <c r="G168" s="692"/>
      <c r="H168" s="645" t="s">
        <v>4508</v>
      </c>
      <c r="I168" s="646"/>
      <c r="J168" s="646"/>
      <c r="K168" s="646"/>
      <c r="L168" s="646"/>
      <c r="M168" s="646"/>
      <c r="N168" s="646"/>
      <c r="O168" s="646"/>
      <c r="P168" s="646"/>
      <c r="Q168" s="646"/>
      <c r="R168" s="646"/>
      <c r="S168" s="646"/>
      <c r="T168" s="646"/>
      <c r="U168" s="646"/>
      <c r="V168" s="646"/>
      <c r="W168" s="646"/>
      <c r="X168" s="646"/>
      <c r="Y168" s="646"/>
      <c r="Z168" s="646"/>
      <c r="AA168" s="646"/>
      <c r="AB168" s="646"/>
      <c r="AC168" s="647"/>
      <c r="AD168" s="296">
        <f>'CE MINISTERIALE'!AD168</f>
        <v>344844500</v>
      </c>
      <c r="AE168" s="648">
        <f>'CE MINISTERIALE'!AE168</f>
        <v>344845</v>
      </c>
      <c r="AF168" s="648"/>
      <c r="AG168" s="648"/>
      <c r="AH168" s="648"/>
      <c r="AI168" s="611"/>
      <c r="AJ168" s="64" t="s">
        <v>389</v>
      </c>
      <c r="AL168" s="296">
        <f>'CE MINISTERIALE'!AL168</f>
        <v>0</v>
      </c>
      <c r="AM168" s="409">
        <f>'CE MINISTERIALE'!AM168</f>
        <v>0</v>
      </c>
    </row>
    <row r="169" spans="1:39" s="68" customFormat="1" ht="15" customHeight="1">
      <c r="A169" s="64"/>
      <c r="B169" s="618" t="s">
        <v>2149</v>
      </c>
      <c r="C169" s="686"/>
      <c r="D169" s="686"/>
      <c r="E169" s="686"/>
      <c r="F169" s="686"/>
      <c r="G169" s="687"/>
      <c r="H169" s="688" t="s">
        <v>4509</v>
      </c>
      <c r="I169" s="689"/>
      <c r="J169" s="689"/>
      <c r="K169" s="689"/>
      <c r="L169" s="689"/>
      <c r="M169" s="689"/>
      <c r="N169" s="689"/>
      <c r="O169" s="689"/>
      <c r="P169" s="689"/>
      <c r="Q169" s="689"/>
      <c r="R169" s="689"/>
      <c r="S169" s="689"/>
      <c r="T169" s="689"/>
      <c r="U169" s="689"/>
      <c r="V169" s="689"/>
      <c r="W169" s="689"/>
      <c r="X169" s="689"/>
      <c r="Y169" s="689"/>
      <c r="Z169" s="689"/>
      <c r="AA169" s="689"/>
      <c r="AB169" s="689"/>
      <c r="AC169" s="690"/>
      <c r="AD169" s="296">
        <f>'CE MINISTERIALE'!AD169</f>
        <v>65348000</v>
      </c>
      <c r="AE169" s="666">
        <f>'CE MINISTERIALE'!AE169</f>
        <v>65348</v>
      </c>
      <c r="AF169" s="666"/>
      <c r="AG169" s="666"/>
      <c r="AH169" s="666"/>
      <c r="AI169" s="608"/>
      <c r="AJ169" s="64" t="s">
        <v>389</v>
      </c>
      <c r="AL169" s="296">
        <f>'CE MINISTERIALE'!AL169</f>
        <v>0</v>
      </c>
      <c r="AM169" s="410">
        <f>'CE MINISTERIALE'!AM169</f>
        <v>0</v>
      </c>
    </row>
    <row r="170" spans="1:39" s="68" customFormat="1" ht="15" customHeight="1">
      <c r="A170" s="64"/>
      <c r="B170" s="620" t="s">
        <v>2151</v>
      </c>
      <c r="C170" s="681"/>
      <c r="D170" s="681"/>
      <c r="E170" s="681"/>
      <c r="F170" s="681"/>
      <c r="G170" s="682"/>
      <c r="H170" s="683" t="s">
        <v>4510</v>
      </c>
      <c r="I170" s="684"/>
      <c r="J170" s="684"/>
      <c r="K170" s="684"/>
      <c r="L170" s="684"/>
      <c r="M170" s="684"/>
      <c r="N170" s="684"/>
      <c r="O170" s="684"/>
      <c r="P170" s="684"/>
      <c r="Q170" s="684"/>
      <c r="R170" s="684"/>
      <c r="S170" s="684"/>
      <c r="T170" s="684"/>
      <c r="U170" s="684"/>
      <c r="V170" s="684"/>
      <c r="W170" s="684"/>
      <c r="X170" s="684"/>
      <c r="Y170" s="684"/>
      <c r="Z170" s="684"/>
      <c r="AA170" s="684"/>
      <c r="AB170" s="684"/>
      <c r="AC170" s="685"/>
      <c r="AD170" s="298">
        <f>'CE MINISTERIALE'!AD170</f>
        <v>65199000</v>
      </c>
      <c r="AE170" s="666">
        <f>'CE MINISTERIALE'!AE170</f>
        <v>65199</v>
      </c>
      <c r="AF170" s="666"/>
      <c r="AG170" s="666"/>
      <c r="AH170" s="666"/>
      <c r="AI170" s="608"/>
      <c r="AJ170" s="64" t="s">
        <v>389</v>
      </c>
      <c r="AL170" s="298">
        <f>'CE MINISTERIALE'!AL170</f>
        <v>0</v>
      </c>
      <c r="AM170" s="410">
        <f>'CE MINISTERIALE'!AM170</f>
        <v>0</v>
      </c>
    </row>
    <row r="171" spans="1:39" s="68" customFormat="1" ht="15" customHeight="1">
      <c r="A171" s="64"/>
      <c r="B171" s="620" t="s">
        <v>2152</v>
      </c>
      <c r="C171" s="681"/>
      <c r="D171" s="681"/>
      <c r="E171" s="681"/>
      <c r="F171" s="681"/>
      <c r="G171" s="682"/>
      <c r="H171" s="683" t="s">
        <v>4511</v>
      </c>
      <c r="I171" s="684"/>
      <c r="J171" s="684"/>
      <c r="K171" s="684"/>
      <c r="L171" s="684"/>
      <c r="M171" s="684"/>
      <c r="N171" s="684"/>
      <c r="O171" s="684"/>
      <c r="P171" s="684"/>
      <c r="Q171" s="684"/>
      <c r="R171" s="684"/>
      <c r="S171" s="684"/>
      <c r="T171" s="684"/>
      <c r="U171" s="684"/>
      <c r="V171" s="684"/>
      <c r="W171" s="684"/>
      <c r="X171" s="684"/>
      <c r="Y171" s="684"/>
      <c r="Z171" s="684"/>
      <c r="AA171" s="684"/>
      <c r="AB171" s="684"/>
      <c r="AC171" s="685"/>
      <c r="AD171" s="295">
        <f>'CE MINISTERIALE'!AD171</f>
        <v>44838000</v>
      </c>
      <c r="AE171" s="654">
        <f>'CE MINISTERIALE'!AE171</f>
        <v>44838</v>
      </c>
      <c r="AF171" s="654"/>
      <c r="AG171" s="654"/>
      <c r="AH171" s="654"/>
      <c r="AI171" s="615"/>
      <c r="AJ171" s="64" t="s">
        <v>389</v>
      </c>
      <c r="AL171" s="295">
        <f>'CE MINISTERIALE'!AL171</f>
        <v>0</v>
      </c>
      <c r="AM171" s="411">
        <f>'CE MINISTERIALE'!AM171</f>
        <v>0</v>
      </c>
    </row>
    <row r="172" spans="1:39" s="68" customFormat="1" ht="15" customHeight="1">
      <c r="A172" s="64"/>
      <c r="B172" s="620" t="s">
        <v>2155</v>
      </c>
      <c r="C172" s="681"/>
      <c r="D172" s="681"/>
      <c r="E172" s="681"/>
      <c r="F172" s="681"/>
      <c r="G172" s="682"/>
      <c r="H172" s="683" t="s">
        <v>4512</v>
      </c>
      <c r="I172" s="684"/>
      <c r="J172" s="684"/>
      <c r="K172" s="684"/>
      <c r="L172" s="684"/>
      <c r="M172" s="684"/>
      <c r="N172" s="684"/>
      <c r="O172" s="684"/>
      <c r="P172" s="684"/>
      <c r="Q172" s="684"/>
      <c r="R172" s="684"/>
      <c r="S172" s="684"/>
      <c r="T172" s="684"/>
      <c r="U172" s="684"/>
      <c r="V172" s="684"/>
      <c r="W172" s="684"/>
      <c r="X172" s="684"/>
      <c r="Y172" s="684"/>
      <c r="Z172" s="684"/>
      <c r="AA172" s="684"/>
      <c r="AB172" s="684"/>
      <c r="AC172" s="685"/>
      <c r="AD172" s="295">
        <f>'CE MINISTERIALE'!AD172</f>
        <v>12412000</v>
      </c>
      <c r="AE172" s="654">
        <f>'CE MINISTERIALE'!AE172</f>
        <v>12412</v>
      </c>
      <c r="AF172" s="654"/>
      <c r="AG172" s="654"/>
      <c r="AH172" s="654"/>
      <c r="AI172" s="615"/>
      <c r="AJ172" s="64" t="s">
        <v>389</v>
      </c>
      <c r="AL172" s="295">
        <f>'CE MINISTERIALE'!AL172</f>
        <v>0</v>
      </c>
      <c r="AM172" s="411">
        <f>'CE MINISTERIALE'!AM172</f>
        <v>0</v>
      </c>
    </row>
    <row r="173" spans="1:39" s="68" customFormat="1" ht="15" customHeight="1">
      <c r="A173" s="64"/>
      <c r="B173" s="620" t="s">
        <v>2158</v>
      </c>
      <c r="C173" s="681"/>
      <c r="D173" s="681"/>
      <c r="E173" s="681"/>
      <c r="F173" s="681"/>
      <c r="G173" s="682"/>
      <c r="H173" s="683" t="s">
        <v>4513</v>
      </c>
      <c r="I173" s="684"/>
      <c r="J173" s="684"/>
      <c r="K173" s="684"/>
      <c r="L173" s="684"/>
      <c r="M173" s="684"/>
      <c r="N173" s="684"/>
      <c r="O173" s="684"/>
      <c r="P173" s="684"/>
      <c r="Q173" s="684"/>
      <c r="R173" s="684"/>
      <c r="S173" s="684"/>
      <c r="T173" s="684"/>
      <c r="U173" s="684"/>
      <c r="V173" s="684"/>
      <c r="W173" s="684"/>
      <c r="X173" s="684"/>
      <c r="Y173" s="684"/>
      <c r="Z173" s="684"/>
      <c r="AA173" s="684"/>
      <c r="AB173" s="684"/>
      <c r="AC173" s="685"/>
      <c r="AD173" s="295">
        <f>'CE MINISTERIALE'!AD173</f>
        <v>7489000</v>
      </c>
      <c r="AE173" s="654">
        <f>'CE MINISTERIALE'!AE173</f>
        <v>7489</v>
      </c>
      <c r="AF173" s="654"/>
      <c r="AG173" s="654"/>
      <c r="AH173" s="654"/>
      <c r="AI173" s="615"/>
      <c r="AJ173" s="64" t="s">
        <v>389</v>
      </c>
      <c r="AL173" s="295">
        <f>'CE MINISTERIALE'!AL173</f>
        <v>0</v>
      </c>
      <c r="AM173" s="411">
        <f>'CE MINISTERIALE'!AM173</f>
        <v>0</v>
      </c>
    </row>
    <row r="174" spans="1:39" s="68" customFormat="1" ht="15" customHeight="1">
      <c r="A174" s="64"/>
      <c r="B174" s="620" t="s">
        <v>2161</v>
      </c>
      <c r="C174" s="681"/>
      <c r="D174" s="681"/>
      <c r="E174" s="681"/>
      <c r="F174" s="681"/>
      <c r="G174" s="682"/>
      <c r="H174" s="683" t="s">
        <v>4514</v>
      </c>
      <c r="I174" s="684"/>
      <c r="J174" s="684"/>
      <c r="K174" s="684"/>
      <c r="L174" s="684"/>
      <c r="M174" s="684"/>
      <c r="N174" s="684"/>
      <c r="O174" s="684"/>
      <c r="P174" s="684"/>
      <c r="Q174" s="684"/>
      <c r="R174" s="684"/>
      <c r="S174" s="684"/>
      <c r="T174" s="684"/>
      <c r="U174" s="684"/>
      <c r="V174" s="684"/>
      <c r="W174" s="684"/>
      <c r="X174" s="684"/>
      <c r="Y174" s="684"/>
      <c r="Z174" s="684"/>
      <c r="AA174" s="684"/>
      <c r="AB174" s="684"/>
      <c r="AC174" s="685"/>
      <c r="AD174" s="295">
        <f>'CE MINISTERIALE'!AD174</f>
        <v>460000</v>
      </c>
      <c r="AE174" s="654">
        <f>'CE MINISTERIALE'!AE174</f>
        <v>460</v>
      </c>
      <c r="AF174" s="654"/>
      <c r="AG174" s="654"/>
      <c r="AH174" s="654"/>
      <c r="AI174" s="615"/>
      <c r="AJ174" s="64" t="s">
        <v>389</v>
      </c>
      <c r="AL174" s="295">
        <f>'CE MINISTERIALE'!AL174</f>
        <v>0</v>
      </c>
      <c r="AM174" s="411">
        <f>'CE MINISTERIALE'!AM174</f>
        <v>0</v>
      </c>
    </row>
    <row r="175" spans="1:39" s="68" customFormat="1" ht="25.5" customHeight="1">
      <c r="A175" s="64" t="s">
        <v>413</v>
      </c>
      <c r="B175" s="620" t="s">
        <v>2163</v>
      </c>
      <c r="C175" s="681"/>
      <c r="D175" s="681"/>
      <c r="E175" s="681"/>
      <c r="F175" s="681"/>
      <c r="G175" s="682"/>
      <c r="H175" s="683" t="s">
        <v>4515</v>
      </c>
      <c r="I175" s="684"/>
      <c r="J175" s="684"/>
      <c r="K175" s="684"/>
      <c r="L175" s="684"/>
      <c r="M175" s="684"/>
      <c r="N175" s="684"/>
      <c r="O175" s="684"/>
      <c r="P175" s="684"/>
      <c r="Q175" s="684"/>
      <c r="R175" s="684"/>
      <c r="S175" s="684"/>
      <c r="T175" s="684"/>
      <c r="U175" s="684"/>
      <c r="V175" s="684"/>
      <c r="W175" s="684"/>
      <c r="X175" s="684"/>
      <c r="Y175" s="684"/>
      <c r="Z175" s="684"/>
      <c r="AA175" s="684"/>
      <c r="AB175" s="684"/>
      <c r="AC175" s="685"/>
      <c r="AD175" s="295">
        <f>'CE MINISTERIALE'!AD175</f>
        <v>0</v>
      </c>
      <c r="AE175" s="654">
        <f>'CE MINISTERIALE'!AE175</f>
        <v>0</v>
      </c>
      <c r="AF175" s="654"/>
      <c r="AG175" s="654"/>
      <c r="AH175" s="654"/>
      <c r="AI175" s="615"/>
      <c r="AJ175" s="64" t="s">
        <v>389</v>
      </c>
      <c r="AL175" s="295">
        <f>'CE MINISTERIALE'!AL175</f>
        <v>0</v>
      </c>
      <c r="AM175" s="411">
        <f>'CE MINISTERIALE'!AM175</f>
        <v>0</v>
      </c>
    </row>
    <row r="176" spans="1:39" s="68" customFormat="1" ht="25.5" customHeight="1">
      <c r="A176" s="64" t="s">
        <v>1954</v>
      </c>
      <c r="B176" s="620" t="s">
        <v>2166</v>
      </c>
      <c r="C176" s="681"/>
      <c r="D176" s="681"/>
      <c r="E176" s="681"/>
      <c r="F176" s="681"/>
      <c r="G176" s="682"/>
      <c r="H176" s="658" t="s">
        <v>4516</v>
      </c>
      <c r="I176" s="659"/>
      <c r="J176" s="659"/>
      <c r="K176" s="659"/>
      <c r="L176" s="659"/>
      <c r="M176" s="659"/>
      <c r="N176" s="659"/>
      <c r="O176" s="659"/>
      <c r="P176" s="659"/>
      <c r="Q176" s="659"/>
      <c r="R176" s="659"/>
      <c r="S176" s="659"/>
      <c r="T176" s="659"/>
      <c r="U176" s="659"/>
      <c r="V176" s="659"/>
      <c r="W176" s="659"/>
      <c r="X176" s="659"/>
      <c r="Y176" s="659"/>
      <c r="Z176" s="659"/>
      <c r="AA176" s="659"/>
      <c r="AB176" s="659"/>
      <c r="AC176" s="660"/>
      <c r="AD176" s="295">
        <f>'CE MINISTERIALE'!AD176</f>
        <v>149000</v>
      </c>
      <c r="AE176" s="654">
        <f>'CE MINISTERIALE'!AE176</f>
        <v>149</v>
      </c>
      <c r="AF176" s="654"/>
      <c r="AG176" s="654"/>
      <c r="AH176" s="654"/>
      <c r="AI176" s="615"/>
      <c r="AJ176" s="64" t="s">
        <v>389</v>
      </c>
      <c r="AL176" s="295">
        <f>'CE MINISTERIALE'!AL176</f>
        <v>0</v>
      </c>
      <c r="AM176" s="411">
        <f>'CE MINISTERIALE'!AM176</f>
        <v>0</v>
      </c>
    </row>
    <row r="177" spans="1:39" s="68" customFormat="1" ht="15" customHeight="1">
      <c r="A177" s="64"/>
      <c r="B177" s="618" t="s">
        <v>1666</v>
      </c>
      <c r="C177" s="686"/>
      <c r="D177" s="686"/>
      <c r="E177" s="686"/>
      <c r="F177" s="686"/>
      <c r="G177" s="687"/>
      <c r="H177" s="688" t="s">
        <v>4517</v>
      </c>
      <c r="I177" s="689"/>
      <c r="J177" s="689"/>
      <c r="K177" s="689"/>
      <c r="L177" s="689"/>
      <c r="M177" s="689"/>
      <c r="N177" s="689"/>
      <c r="O177" s="689"/>
      <c r="P177" s="689"/>
      <c r="Q177" s="689"/>
      <c r="R177" s="689"/>
      <c r="S177" s="689"/>
      <c r="T177" s="689"/>
      <c r="U177" s="689"/>
      <c r="V177" s="689"/>
      <c r="W177" s="689"/>
      <c r="X177" s="689"/>
      <c r="Y177" s="689"/>
      <c r="Z177" s="689"/>
      <c r="AA177" s="689"/>
      <c r="AB177" s="689"/>
      <c r="AC177" s="690"/>
      <c r="AD177" s="296">
        <f>'CE MINISTERIALE'!AD177</f>
        <v>47256000</v>
      </c>
      <c r="AE177" s="666">
        <f>'CE MINISTERIALE'!AE177</f>
        <v>47256</v>
      </c>
      <c r="AF177" s="666"/>
      <c r="AG177" s="666"/>
      <c r="AH177" s="666"/>
      <c r="AI177" s="608"/>
      <c r="AJ177" s="64" t="s">
        <v>389</v>
      </c>
      <c r="AL177" s="296">
        <f>'CE MINISTERIALE'!AL177</f>
        <v>0</v>
      </c>
      <c r="AM177" s="410">
        <f>'CE MINISTERIALE'!AM177</f>
        <v>0</v>
      </c>
    </row>
    <row r="178" spans="1:39" s="68" customFormat="1" ht="15" customHeight="1">
      <c r="A178" s="64"/>
      <c r="B178" s="620" t="s">
        <v>1668</v>
      </c>
      <c r="C178" s="681"/>
      <c r="D178" s="681"/>
      <c r="E178" s="681"/>
      <c r="F178" s="681"/>
      <c r="G178" s="682"/>
      <c r="H178" s="683" t="s">
        <v>4518</v>
      </c>
      <c r="I178" s="684"/>
      <c r="J178" s="684"/>
      <c r="K178" s="684"/>
      <c r="L178" s="684"/>
      <c r="M178" s="684"/>
      <c r="N178" s="684"/>
      <c r="O178" s="684"/>
      <c r="P178" s="684"/>
      <c r="Q178" s="684"/>
      <c r="R178" s="684"/>
      <c r="S178" s="684"/>
      <c r="T178" s="684"/>
      <c r="U178" s="684"/>
      <c r="V178" s="684"/>
      <c r="W178" s="684"/>
      <c r="X178" s="684"/>
      <c r="Y178" s="684"/>
      <c r="Z178" s="684"/>
      <c r="AA178" s="684"/>
      <c r="AB178" s="684"/>
      <c r="AC178" s="685"/>
      <c r="AD178" s="295">
        <f>'CE MINISTERIALE'!AD178</f>
        <v>46843000</v>
      </c>
      <c r="AE178" s="654">
        <f>'CE MINISTERIALE'!AE178</f>
        <v>46843</v>
      </c>
      <c r="AF178" s="654"/>
      <c r="AG178" s="654"/>
      <c r="AH178" s="654"/>
      <c r="AI178" s="615"/>
      <c r="AJ178" s="64" t="s">
        <v>389</v>
      </c>
      <c r="AL178" s="295">
        <f>'CE MINISTERIALE'!AL178</f>
        <v>0</v>
      </c>
      <c r="AM178" s="411">
        <f>'CE MINISTERIALE'!AM178</f>
        <v>0</v>
      </c>
    </row>
    <row r="179" spans="1:39" s="68" customFormat="1" ht="25.5" customHeight="1">
      <c r="A179" s="64" t="s">
        <v>413</v>
      </c>
      <c r="B179" s="620" t="s">
        <v>1670</v>
      </c>
      <c r="C179" s="681"/>
      <c r="D179" s="681"/>
      <c r="E179" s="681"/>
      <c r="F179" s="681"/>
      <c r="G179" s="682"/>
      <c r="H179" s="658" t="s">
        <v>4519</v>
      </c>
      <c r="I179" s="659"/>
      <c r="J179" s="659"/>
      <c r="K179" s="659"/>
      <c r="L179" s="659"/>
      <c r="M179" s="659"/>
      <c r="N179" s="659"/>
      <c r="O179" s="659"/>
      <c r="P179" s="659"/>
      <c r="Q179" s="659"/>
      <c r="R179" s="659"/>
      <c r="S179" s="659"/>
      <c r="T179" s="659"/>
      <c r="U179" s="659"/>
      <c r="V179" s="659"/>
      <c r="W179" s="659"/>
      <c r="X179" s="659"/>
      <c r="Y179" s="659"/>
      <c r="Z179" s="659"/>
      <c r="AA179" s="659"/>
      <c r="AB179" s="659"/>
      <c r="AC179" s="660"/>
      <c r="AD179" s="295">
        <f>'CE MINISTERIALE'!AD179</f>
        <v>0</v>
      </c>
      <c r="AE179" s="654">
        <f>'CE MINISTERIALE'!AE179</f>
        <v>0</v>
      </c>
      <c r="AF179" s="654"/>
      <c r="AG179" s="654"/>
      <c r="AH179" s="654"/>
      <c r="AI179" s="615"/>
      <c r="AJ179" s="64" t="s">
        <v>389</v>
      </c>
      <c r="AL179" s="295">
        <f>'CE MINISTERIALE'!AL179</f>
        <v>0</v>
      </c>
      <c r="AM179" s="411">
        <f>'CE MINISTERIALE'!AM179</f>
        <v>0</v>
      </c>
    </row>
    <row r="180" spans="1:39" s="68" customFormat="1" ht="15" customHeight="1">
      <c r="A180" s="64" t="s">
        <v>1954</v>
      </c>
      <c r="B180" s="620" t="s">
        <v>1673</v>
      </c>
      <c r="C180" s="681"/>
      <c r="D180" s="681"/>
      <c r="E180" s="681"/>
      <c r="F180" s="681"/>
      <c r="G180" s="682"/>
      <c r="H180" s="658" t="s">
        <v>4520</v>
      </c>
      <c r="I180" s="659"/>
      <c r="J180" s="659"/>
      <c r="K180" s="659"/>
      <c r="L180" s="659"/>
      <c r="M180" s="659"/>
      <c r="N180" s="659"/>
      <c r="O180" s="659"/>
      <c r="P180" s="659"/>
      <c r="Q180" s="659"/>
      <c r="R180" s="659"/>
      <c r="S180" s="659"/>
      <c r="T180" s="659"/>
      <c r="U180" s="659"/>
      <c r="V180" s="659"/>
      <c r="W180" s="659"/>
      <c r="X180" s="659"/>
      <c r="Y180" s="659"/>
      <c r="Z180" s="659"/>
      <c r="AA180" s="659"/>
      <c r="AB180" s="659"/>
      <c r="AC180" s="660"/>
      <c r="AD180" s="295">
        <f>'CE MINISTERIALE'!AD180</f>
        <v>413000</v>
      </c>
      <c r="AE180" s="654">
        <f>'CE MINISTERIALE'!AE180</f>
        <v>413</v>
      </c>
      <c r="AF180" s="654"/>
      <c r="AG180" s="654"/>
      <c r="AH180" s="654"/>
      <c r="AI180" s="615"/>
      <c r="AJ180" s="64" t="s">
        <v>389</v>
      </c>
      <c r="AL180" s="295">
        <f>'CE MINISTERIALE'!AL180</f>
        <v>0</v>
      </c>
      <c r="AM180" s="411">
        <f>'CE MINISTERIALE'!AM180</f>
        <v>0</v>
      </c>
    </row>
    <row r="181" spans="1:39" s="68" customFormat="1" ht="25.5" customHeight="1">
      <c r="A181" s="64"/>
      <c r="B181" s="618" t="s">
        <v>1676</v>
      </c>
      <c r="C181" s="686"/>
      <c r="D181" s="686"/>
      <c r="E181" s="686"/>
      <c r="F181" s="686"/>
      <c r="G181" s="687"/>
      <c r="H181" s="688" t="s">
        <v>4521</v>
      </c>
      <c r="I181" s="689"/>
      <c r="J181" s="689"/>
      <c r="K181" s="689"/>
      <c r="L181" s="689"/>
      <c r="M181" s="689"/>
      <c r="N181" s="689"/>
      <c r="O181" s="689"/>
      <c r="P181" s="689"/>
      <c r="Q181" s="689"/>
      <c r="R181" s="689"/>
      <c r="S181" s="689"/>
      <c r="T181" s="689"/>
      <c r="U181" s="689"/>
      <c r="V181" s="689"/>
      <c r="W181" s="689"/>
      <c r="X181" s="689"/>
      <c r="Y181" s="689"/>
      <c r="Z181" s="689"/>
      <c r="AA181" s="689"/>
      <c r="AB181" s="689"/>
      <c r="AC181" s="690"/>
      <c r="AD181" s="296">
        <f>'CE MINISTERIALE'!AD181</f>
        <v>13188000</v>
      </c>
      <c r="AE181" s="666">
        <f>'CE MINISTERIALE'!AE181</f>
        <v>13188</v>
      </c>
      <c r="AF181" s="666"/>
      <c r="AG181" s="666"/>
      <c r="AH181" s="666"/>
      <c r="AI181" s="608"/>
      <c r="AJ181" s="64" t="s">
        <v>389</v>
      </c>
      <c r="AL181" s="296">
        <f>'CE MINISTERIALE'!AL181</f>
        <v>0</v>
      </c>
      <c r="AM181" s="410">
        <f>'CE MINISTERIALE'!AM181</f>
        <v>0</v>
      </c>
    </row>
    <row r="182" spans="1:39" s="68" customFormat="1" ht="15" customHeight="1">
      <c r="A182" s="70" t="s">
        <v>413</v>
      </c>
      <c r="B182" s="620" t="s">
        <v>1678</v>
      </c>
      <c r="C182" s="681"/>
      <c r="D182" s="681"/>
      <c r="E182" s="681"/>
      <c r="F182" s="681"/>
      <c r="G182" s="682"/>
      <c r="H182" s="658" t="s">
        <v>4522</v>
      </c>
      <c r="I182" s="659"/>
      <c r="J182" s="659"/>
      <c r="K182" s="659"/>
      <c r="L182" s="659"/>
      <c r="M182" s="659"/>
      <c r="N182" s="659"/>
      <c r="O182" s="659"/>
      <c r="P182" s="659"/>
      <c r="Q182" s="659"/>
      <c r="R182" s="659"/>
      <c r="S182" s="659"/>
      <c r="T182" s="659"/>
      <c r="U182" s="659"/>
      <c r="V182" s="659"/>
      <c r="W182" s="659"/>
      <c r="X182" s="659"/>
      <c r="Y182" s="659"/>
      <c r="Z182" s="659"/>
      <c r="AA182" s="659"/>
      <c r="AB182" s="659"/>
      <c r="AC182" s="660"/>
      <c r="AD182" s="295">
        <f>'CE MINISTERIALE'!AD182</f>
        <v>0</v>
      </c>
      <c r="AE182" s="654">
        <f>'CE MINISTERIALE'!AE182</f>
        <v>0</v>
      </c>
      <c r="AF182" s="654"/>
      <c r="AG182" s="654"/>
      <c r="AH182" s="654"/>
      <c r="AI182" s="615"/>
      <c r="AJ182" s="64" t="s">
        <v>389</v>
      </c>
      <c r="AL182" s="295">
        <f>'CE MINISTERIALE'!AL182</f>
        <v>0</v>
      </c>
      <c r="AM182" s="411">
        <f>'CE MINISTERIALE'!AM182</f>
        <v>0</v>
      </c>
    </row>
    <row r="183" spans="1:39" s="68" customFormat="1" ht="15" customHeight="1">
      <c r="A183" s="64"/>
      <c r="B183" s="620" t="s">
        <v>1681</v>
      </c>
      <c r="C183" s="681"/>
      <c r="D183" s="681"/>
      <c r="E183" s="681"/>
      <c r="F183" s="681"/>
      <c r="G183" s="682"/>
      <c r="H183" s="683" t="s">
        <v>4523</v>
      </c>
      <c r="I183" s="684"/>
      <c r="J183" s="684"/>
      <c r="K183" s="684"/>
      <c r="L183" s="684"/>
      <c r="M183" s="684"/>
      <c r="N183" s="684"/>
      <c r="O183" s="684"/>
      <c r="P183" s="684"/>
      <c r="Q183" s="684"/>
      <c r="R183" s="684"/>
      <c r="S183" s="684"/>
      <c r="T183" s="684"/>
      <c r="U183" s="684"/>
      <c r="V183" s="684"/>
      <c r="W183" s="684"/>
      <c r="X183" s="684"/>
      <c r="Y183" s="684"/>
      <c r="Z183" s="684"/>
      <c r="AA183" s="684"/>
      <c r="AB183" s="684"/>
      <c r="AC183" s="685"/>
      <c r="AD183" s="295">
        <f>'CE MINISTERIALE'!AD183</f>
        <v>0</v>
      </c>
      <c r="AE183" s="654">
        <f>'CE MINISTERIALE'!AE183</f>
        <v>0</v>
      </c>
      <c r="AF183" s="654"/>
      <c r="AG183" s="654"/>
      <c r="AH183" s="654"/>
      <c r="AI183" s="615"/>
      <c r="AJ183" s="64" t="s">
        <v>389</v>
      </c>
      <c r="AL183" s="295">
        <f>'CE MINISTERIALE'!AL183</f>
        <v>0</v>
      </c>
      <c r="AM183" s="411">
        <f>'CE MINISTERIALE'!AM183</f>
        <v>0</v>
      </c>
    </row>
    <row r="184" spans="1:39" s="68" customFormat="1" ht="15" customHeight="1">
      <c r="A184" s="64" t="s">
        <v>1954</v>
      </c>
      <c r="B184" s="620" t="s">
        <v>1684</v>
      </c>
      <c r="C184" s="681"/>
      <c r="D184" s="681"/>
      <c r="E184" s="681"/>
      <c r="F184" s="681"/>
      <c r="G184" s="682"/>
      <c r="H184" s="658" t="s">
        <v>4524</v>
      </c>
      <c r="I184" s="659"/>
      <c r="J184" s="659"/>
      <c r="K184" s="659"/>
      <c r="L184" s="659"/>
      <c r="M184" s="659"/>
      <c r="N184" s="659"/>
      <c r="O184" s="659"/>
      <c r="P184" s="659"/>
      <c r="Q184" s="659"/>
      <c r="R184" s="659"/>
      <c r="S184" s="659"/>
      <c r="T184" s="659"/>
      <c r="U184" s="659"/>
      <c r="V184" s="659"/>
      <c r="W184" s="659"/>
      <c r="X184" s="659"/>
      <c r="Y184" s="659"/>
      <c r="Z184" s="659"/>
      <c r="AA184" s="659"/>
      <c r="AB184" s="659"/>
      <c r="AC184" s="660"/>
      <c r="AD184" s="295">
        <f>'CE MINISTERIALE'!AD184</f>
        <v>3793000</v>
      </c>
      <c r="AE184" s="654">
        <f>'CE MINISTERIALE'!AE184</f>
        <v>3793</v>
      </c>
      <c r="AF184" s="654"/>
      <c r="AG184" s="654"/>
      <c r="AH184" s="654"/>
      <c r="AI184" s="615"/>
      <c r="AJ184" s="64" t="s">
        <v>389</v>
      </c>
      <c r="AL184" s="295">
        <f>'CE MINISTERIALE'!AL184</f>
        <v>0</v>
      </c>
      <c r="AM184" s="411">
        <f>'CE MINISTERIALE'!AM184</f>
        <v>0</v>
      </c>
    </row>
    <row r="185" spans="1:39" s="68" customFormat="1" ht="15" customHeight="1">
      <c r="A185" s="64"/>
      <c r="B185" s="620" t="s">
        <v>1687</v>
      </c>
      <c r="C185" s="681"/>
      <c r="D185" s="681"/>
      <c r="E185" s="681"/>
      <c r="F185" s="681"/>
      <c r="G185" s="682"/>
      <c r="H185" s="683" t="s">
        <v>4525</v>
      </c>
      <c r="I185" s="684"/>
      <c r="J185" s="684"/>
      <c r="K185" s="684"/>
      <c r="L185" s="684"/>
      <c r="M185" s="684"/>
      <c r="N185" s="684"/>
      <c r="O185" s="684"/>
      <c r="P185" s="684"/>
      <c r="Q185" s="684"/>
      <c r="R185" s="684"/>
      <c r="S185" s="684"/>
      <c r="T185" s="684"/>
      <c r="U185" s="684"/>
      <c r="V185" s="684"/>
      <c r="W185" s="684"/>
      <c r="X185" s="684"/>
      <c r="Y185" s="684"/>
      <c r="Z185" s="684"/>
      <c r="AA185" s="684"/>
      <c r="AB185" s="684"/>
      <c r="AC185" s="685"/>
      <c r="AD185" s="295">
        <f>'CE MINISTERIALE'!AD185</f>
        <v>522000</v>
      </c>
      <c r="AE185" s="654">
        <f>'CE MINISTERIALE'!AE185</f>
        <v>522</v>
      </c>
      <c r="AF185" s="654"/>
      <c r="AG185" s="654"/>
      <c r="AH185" s="654"/>
      <c r="AI185" s="615"/>
      <c r="AJ185" s="64" t="s">
        <v>389</v>
      </c>
      <c r="AL185" s="295">
        <f>'CE MINISTERIALE'!AL185</f>
        <v>0</v>
      </c>
      <c r="AM185" s="411">
        <f>'CE MINISTERIALE'!AM185</f>
        <v>0</v>
      </c>
    </row>
    <row r="186" spans="1:39" s="68" customFormat="1" ht="15" customHeight="1">
      <c r="A186" s="64"/>
      <c r="B186" s="620" t="s">
        <v>1690</v>
      </c>
      <c r="C186" s="681"/>
      <c r="D186" s="681"/>
      <c r="E186" s="681"/>
      <c r="F186" s="681"/>
      <c r="G186" s="682"/>
      <c r="H186" s="683" t="s">
        <v>4526</v>
      </c>
      <c r="I186" s="684"/>
      <c r="J186" s="684"/>
      <c r="K186" s="684"/>
      <c r="L186" s="684"/>
      <c r="M186" s="684"/>
      <c r="N186" s="684"/>
      <c r="O186" s="684"/>
      <c r="P186" s="684"/>
      <c r="Q186" s="684"/>
      <c r="R186" s="684"/>
      <c r="S186" s="684"/>
      <c r="T186" s="684"/>
      <c r="U186" s="684"/>
      <c r="V186" s="684"/>
      <c r="W186" s="684"/>
      <c r="X186" s="684"/>
      <c r="Y186" s="684"/>
      <c r="Z186" s="684"/>
      <c r="AA186" s="684"/>
      <c r="AB186" s="684"/>
      <c r="AC186" s="685"/>
      <c r="AD186" s="298">
        <f>'CE MINISTERIALE'!AD186</f>
        <v>8873000</v>
      </c>
      <c r="AE186" s="666">
        <f>'CE MINISTERIALE'!AE186</f>
        <v>8873</v>
      </c>
      <c r="AF186" s="666"/>
      <c r="AG186" s="666"/>
      <c r="AH186" s="666"/>
      <c r="AI186" s="608"/>
      <c r="AJ186" s="64" t="s">
        <v>389</v>
      </c>
      <c r="AL186" s="298">
        <f>'CE MINISTERIALE'!AL186</f>
        <v>0</v>
      </c>
      <c r="AM186" s="410">
        <f>'CE MINISTERIALE'!AM186</f>
        <v>0</v>
      </c>
    </row>
    <row r="187" spans="1:39" s="68" customFormat="1" ht="15" customHeight="1">
      <c r="A187" s="64"/>
      <c r="B187" s="624" t="s">
        <v>1693</v>
      </c>
      <c r="C187" s="676"/>
      <c r="D187" s="676"/>
      <c r="E187" s="676"/>
      <c r="F187" s="676"/>
      <c r="G187" s="677"/>
      <c r="H187" s="678" t="s">
        <v>4527</v>
      </c>
      <c r="I187" s="679"/>
      <c r="J187" s="679"/>
      <c r="K187" s="679"/>
      <c r="L187" s="679"/>
      <c r="M187" s="679"/>
      <c r="N187" s="679"/>
      <c r="O187" s="679"/>
      <c r="P187" s="679"/>
      <c r="Q187" s="679"/>
      <c r="R187" s="679"/>
      <c r="S187" s="679"/>
      <c r="T187" s="679"/>
      <c r="U187" s="679"/>
      <c r="V187" s="679"/>
      <c r="W187" s="679"/>
      <c r="X187" s="679"/>
      <c r="Y187" s="679"/>
      <c r="Z187" s="679"/>
      <c r="AA187" s="679"/>
      <c r="AB187" s="679"/>
      <c r="AC187" s="680"/>
      <c r="AD187" s="295">
        <f>'CE MINISTERIALE'!AD187</f>
        <v>50000</v>
      </c>
      <c r="AE187" s="654">
        <f>'CE MINISTERIALE'!AE187</f>
        <v>50</v>
      </c>
      <c r="AF187" s="654"/>
      <c r="AG187" s="654"/>
      <c r="AH187" s="654"/>
      <c r="AI187" s="615"/>
      <c r="AJ187" s="64" t="s">
        <v>389</v>
      </c>
      <c r="AL187" s="295">
        <f>'CE MINISTERIALE'!AL187</f>
        <v>0</v>
      </c>
      <c r="AM187" s="411">
        <f>'CE MINISTERIALE'!AM187</f>
        <v>0</v>
      </c>
    </row>
    <row r="188" spans="1:39" s="68" customFormat="1" ht="15" customHeight="1">
      <c r="A188" s="64"/>
      <c r="B188" s="624" t="s">
        <v>1696</v>
      </c>
      <c r="C188" s="676"/>
      <c r="D188" s="676"/>
      <c r="E188" s="676"/>
      <c r="F188" s="676"/>
      <c r="G188" s="677"/>
      <c r="H188" s="678" t="s">
        <v>4528</v>
      </c>
      <c r="I188" s="679"/>
      <c r="J188" s="679"/>
      <c r="K188" s="679"/>
      <c r="L188" s="679"/>
      <c r="M188" s="679"/>
      <c r="N188" s="679"/>
      <c r="O188" s="679"/>
      <c r="P188" s="679"/>
      <c r="Q188" s="679"/>
      <c r="R188" s="679"/>
      <c r="S188" s="679"/>
      <c r="T188" s="679"/>
      <c r="U188" s="679"/>
      <c r="V188" s="679"/>
      <c r="W188" s="679"/>
      <c r="X188" s="679"/>
      <c r="Y188" s="679"/>
      <c r="Z188" s="679"/>
      <c r="AA188" s="679"/>
      <c r="AB188" s="679"/>
      <c r="AC188" s="680"/>
      <c r="AD188" s="295">
        <f>'CE MINISTERIALE'!AD188</f>
        <v>0</v>
      </c>
      <c r="AE188" s="654">
        <f>'CE MINISTERIALE'!AE188</f>
        <v>0</v>
      </c>
      <c r="AF188" s="654"/>
      <c r="AG188" s="654"/>
      <c r="AH188" s="654"/>
      <c r="AI188" s="615"/>
      <c r="AJ188" s="64" t="s">
        <v>389</v>
      </c>
      <c r="AL188" s="295">
        <f>'CE MINISTERIALE'!AL188</f>
        <v>0</v>
      </c>
      <c r="AM188" s="411">
        <f>'CE MINISTERIALE'!AM188</f>
        <v>0</v>
      </c>
    </row>
    <row r="189" spans="1:39" s="68" customFormat="1" ht="15" customHeight="1">
      <c r="A189" s="64"/>
      <c r="B189" s="624" t="s">
        <v>1699</v>
      </c>
      <c r="C189" s="676"/>
      <c r="D189" s="676"/>
      <c r="E189" s="676"/>
      <c r="F189" s="676"/>
      <c r="G189" s="677"/>
      <c r="H189" s="678" t="s">
        <v>4529</v>
      </c>
      <c r="I189" s="679"/>
      <c r="J189" s="679"/>
      <c r="K189" s="679"/>
      <c r="L189" s="679"/>
      <c r="M189" s="679"/>
      <c r="N189" s="679"/>
      <c r="O189" s="679"/>
      <c r="P189" s="679"/>
      <c r="Q189" s="679"/>
      <c r="R189" s="679"/>
      <c r="S189" s="679"/>
      <c r="T189" s="679"/>
      <c r="U189" s="679"/>
      <c r="V189" s="679"/>
      <c r="W189" s="679"/>
      <c r="X189" s="679"/>
      <c r="Y189" s="679"/>
      <c r="Z189" s="679"/>
      <c r="AA189" s="679"/>
      <c r="AB189" s="679"/>
      <c r="AC189" s="680"/>
      <c r="AD189" s="295">
        <f>'CE MINISTERIALE'!AD189</f>
        <v>2850000</v>
      </c>
      <c r="AE189" s="654">
        <f>'CE MINISTERIALE'!AE189</f>
        <v>2850</v>
      </c>
      <c r="AF189" s="654"/>
      <c r="AG189" s="654"/>
      <c r="AH189" s="654"/>
      <c r="AI189" s="615"/>
      <c r="AJ189" s="64" t="s">
        <v>389</v>
      </c>
      <c r="AL189" s="295">
        <f>'CE MINISTERIALE'!AL189</f>
        <v>0</v>
      </c>
      <c r="AM189" s="411">
        <f>'CE MINISTERIALE'!AM189</f>
        <v>0</v>
      </c>
    </row>
    <row r="190" spans="1:39" s="68" customFormat="1" ht="15" customHeight="1">
      <c r="A190" s="64"/>
      <c r="B190" s="616" t="s">
        <v>1702</v>
      </c>
      <c r="C190" s="661"/>
      <c r="D190" s="661"/>
      <c r="E190" s="661"/>
      <c r="F190" s="661"/>
      <c r="G190" s="662"/>
      <c r="H190" s="663" t="s">
        <v>4530</v>
      </c>
      <c r="I190" s="664"/>
      <c r="J190" s="664"/>
      <c r="K190" s="664"/>
      <c r="L190" s="664"/>
      <c r="M190" s="664"/>
      <c r="N190" s="664"/>
      <c r="O190" s="664"/>
      <c r="P190" s="664"/>
      <c r="Q190" s="664"/>
      <c r="R190" s="664"/>
      <c r="S190" s="664"/>
      <c r="T190" s="664"/>
      <c r="U190" s="664"/>
      <c r="V190" s="664"/>
      <c r="W190" s="664"/>
      <c r="X190" s="664"/>
      <c r="Y190" s="664"/>
      <c r="Z190" s="664"/>
      <c r="AA190" s="664"/>
      <c r="AB190" s="664"/>
      <c r="AC190" s="665"/>
      <c r="AD190" s="295">
        <f>'CE MINISTERIALE'!AD190</f>
        <v>5973000</v>
      </c>
      <c r="AE190" s="654">
        <f>'CE MINISTERIALE'!AE190</f>
        <v>5973</v>
      </c>
      <c r="AF190" s="654"/>
      <c r="AG190" s="654"/>
      <c r="AH190" s="654"/>
      <c r="AI190" s="615"/>
      <c r="AJ190" s="64" t="s">
        <v>389</v>
      </c>
      <c r="AL190" s="295">
        <f>'CE MINISTERIALE'!AL190</f>
        <v>0</v>
      </c>
      <c r="AM190" s="411">
        <f>'CE MINISTERIALE'!AM190</f>
        <v>0</v>
      </c>
    </row>
    <row r="191" spans="1:39" s="68" customFormat="1" ht="25.5" customHeight="1">
      <c r="A191" s="64"/>
      <c r="B191" s="613" t="s">
        <v>1705</v>
      </c>
      <c r="C191" s="656"/>
      <c r="D191" s="656"/>
      <c r="E191" s="656"/>
      <c r="F191" s="656"/>
      <c r="G191" s="657"/>
      <c r="H191" s="658" t="s">
        <v>4531</v>
      </c>
      <c r="I191" s="659"/>
      <c r="J191" s="659"/>
      <c r="K191" s="659"/>
      <c r="L191" s="659"/>
      <c r="M191" s="659"/>
      <c r="N191" s="659"/>
      <c r="O191" s="659"/>
      <c r="P191" s="659"/>
      <c r="Q191" s="659"/>
      <c r="R191" s="659"/>
      <c r="S191" s="659"/>
      <c r="T191" s="659"/>
      <c r="U191" s="659"/>
      <c r="V191" s="659"/>
      <c r="W191" s="659"/>
      <c r="X191" s="659"/>
      <c r="Y191" s="659"/>
      <c r="Z191" s="659"/>
      <c r="AA191" s="659"/>
      <c r="AB191" s="659"/>
      <c r="AC191" s="660"/>
      <c r="AD191" s="295">
        <f>'CE MINISTERIALE'!AD191</f>
        <v>0</v>
      </c>
      <c r="AE191" s="654">
        <f>'CE MINISTERIALE'!AE191</f>
        <v>0</v>
      </c>
      <c r="AF191" s="654"/>
      <c r="AG191" s="654"/>
      <c r="AH191" s="654"/>
      <c r="AI191" s="615"/>
      <c r="AJ191" s="64" t="s">
        <v>389</v>
      </c>
      <c r="AL191" s="295">
        <f>'CE MINISTERIALE'!AL191</f>
        <v>0</v>
      </c>
      <c r="AM191" s="411">
        <f>'CE MINISTERIALE'!AM191</f>
        <v>0</v>
      </c>
    </row>
    <row r="192" spans="1:39" s="68" customFormat="1" ht="15" customHeight="1">
      <c r="A192" s="64"/>
      <c r="B192" s="606" t="s">
        <v>1708</v>
      </c>
      <c r="C192" s="649"/>
      <c r="D192" s="649"/>
      <c r="E192" s="649"/>
      <c r="F192" s="649"/>
      <c r="G192" s="650"/>
      <c r="H192" s="651" t="s">
        <v>4532</v>
      </c>
      <c r="I192" s="652"/>
      <c r="J192" s="652"/>
      <c r="K192" s="652"/>
      <c r="L192" s="652"/>
      <c r="M192" s="652"/>
      <c r="N192" s="652"/>
      <c r="O192" s="652"/>
      <c r="P192" s="652"/>
      <c r="Q192" s="652"/>
      <c r="R192" s="652"/>
      <c r="S192" s="652"/>
      <c r="T192" s="652"/>
      <c r="U192" s="652"/>
      <c r="V192" s="652"/>
      <c r="W192" s="652"/>
      <c r="X192" s="652"/>
      <c r="Y192" s="652"/>
      <c r="Z192" s="652"/>
      <c r="AA192" s="652"/>
      <c r="AB192" s="652"/>
      <c r="AC192" s="653"/>
      <c r="AD192" s="297">
        <f>'CE MINISTERIALE'!AD192</f>
        <v>103000</v>
      </c>
      <c r="AE192" s="666">
        <f>'CE MINISTERIALE'!AE192</f>
        <v>103</v>
      </c>
      <c r="AF192" s="666"/>
      <c r="AG192" s="666"/>
      <c r="AH192" s="666"/>
      <c r="AI192" s="608"/>
      <c r="AJ192" s="64" t="s">
        <v>389</v>
      </c>
      <c r="AL192" s="297">
        <f>'CE MINISTERIALE'!AL192</f>
        <v>0</v>
      </c>
      <c r="AM192" s="410">
        <f>'CE MINISTERIALE'!AM192</f>
        <v>0</v>
      </c>
    </row>
    <row r="193" spans="1:39" s="68" customFormat="1" ht="15" customHeight="1">
      <c r="A193" s="64" t="s">
        <v>413</v>
      </c>
      <c r="B193" s="613" t="s">
        <v>1710</v>
      </c>
      <c r="C193" s="656"/>
      <c r="D193" s="656"/>
      <c r="E193" s="656"/>
      <c r="F193" s="656"/>
      <c r="G193" s="657"/>
      <c r="H193" s="658" t="s">
        <v>4533</v>
      </c>
      <c r="I193" s="659"/>
      <c r="J193" s="659"/>
      <c r="K193" s="659"/>
      <c r="L193" s="659"/>
      <c r="M193" s="659"/>
      <c r="N193" s="659"/>
      <c r="O193" s="659"/>
      <c r="P193" s="659"/>
      <c r="Q193" s="659"/>
      <c r="R193" s="659"/>
      <c r="S193" s="659"/>
      <c r="T193" s="659"/>
      <c r="U193" s="659"/>
      <c r="V193" s="659"/>
      <c r="W193" s="659"/>
      <c r="X193" s="659"/>
      <c r="Y193" s="659"/>
      <c r="Z193" s="659"/>
      <c r="AA193" s="659"/>
      <c r="AB193" s="659"/>
      <c r="AC193" s="660"/>
      <c r="AD193" s="295">
        <f>'CE MINISTERIALE'!AD193</f>
        <v>0</v>
      </c>
      <c r="AE193" s="654">
        <f>'CE MINISTERIALE'!AE193</f>
        <v>0</v>
      </c>
      <c r="AF193" s="654"/>
      <c r="AG193" s="654"/>
      <c r="AH193" s="654"/>
      <c r="AI193" s="615"/>
      <c r="AJ193" s="64" t="s">
        <v>389</v>
      </c>
      <c r="AL193" s="295">
        <f>'CE MINISTERIALE'!AL193</f>
        <v>0</v>
      </c>
      <c r="AM193" s="411">
        <f>'CE MINISTERIALE'!AM193</f>
        <v>0</v>
      </c>
    </row>
    <row r="194" spans="1:39" s="68" customFormat="1" ht="15" customHeight="1">
      <c r="A194" s="70"/>
      <c r="B194" s="613" t="s">
        <v>1713</v>
      </c>
      <c r="C194" s="656"/>
      <c r="D194" s="656"/>
      <c r="E194" s="656"/>
      <c r="F194" s="656"/>
      <c r="G194" s="657"/>
      <c r="H194" s="658" t="s">
        <v>4534</v>
      </c>
      <c r="I194" s="659"/>
      <c r="J194" s="659"/>
      <c r="K194" s="659"/>
      <c r="L194" s="659"/>
      <c r="M194" s="659"/>
      <c r="N194" s="659"/>
      <c r="O194" s="659"/>
      <c r="P194" s="659"/>
      <c r="Q194" s="659"/>
      <c r="R194" s="659"/>
      <c r="S194" s="659"/>
      <c r="T194" s="659"/>
      <c r="U194" s="659"/>
      <c r="V194" s="659"/>
      <c r="W194" s="659"/>
      <c r="X194" s="659"/>
      <c r="Y194" s="659"/>
      <c r="Z194" s="659"/>
      <c r="AA194" s="659"/>
      <c r="AB194" s="659"/>
      <c r="AC194" s="660"/>
      <c r="AD194" s="295">
        <f>'CE MINISTERIALE'!AD194</f>
        <v>0</v>
      </c>
      <c r="AE194" s="654">
        <f>'CE MINISTERIALE'!AE194</f>
        <v>0</v>
      </c>
      <c r="AF194" s="654"/>
      <c r="AG194" s="654"/>
      <c r="AH194" s="654"/>
      <c r="AI194" s="615"/>
      <c r="AJ194" s="64" t="s">
        <v>389</v>
      </c>
      <c r="AL194" s="295">
        <f>'CE MINISTERIALE'!AL194</f>
        <v>0</v>
      </c>
      <c r="AM194" s="411">
        <f>'CE MINISTERIALE'!AM194</f>
        <v>0</v>
      </c>
    </row>
    <row r="195" spans="1:39" s="68" customFormat="1" ht="15" customHeight="1">
      <c r="A195" s="70" t="s">
        <v>1961</v>
      </c>
      <c r="B195" s="613" t="s">
        <v>1716</v>
      </c>
      <c r="C195" s="656"/>
      <c r="D195" s="656"/>
      <c r="E195" s="656"/>
      <c r="F195" s="656"/>
      <c r="G195" s="657"/>
      <c r="H195" s="658" t="s">
        <v>4535</v>
      </c>
      <c r="I195" s="659"/>
      <c r="J195" s="659"/>
      <c r="K195" s="659"/>
      <c r="L195" s="659"/>
      <c r="M195" s="659"/>
      <c r="N195" s="659"/>
      <c r="O195" s="659"/>
      <c r="P195" s="659"/>
      <c r="Q195" s="659"/>
      <c r="R195" s="659"/>
      <c r="S195" s="659"/>
      <c r="T195" s="659"/>
      <c r="U195" s="659"/>
      <c r="V195" s="659"/>
      <c r="W195" s="659"/>
      <c r="X195" s="659"/>
      <c r="Y195" s="659"/>
      <c r="Z195" s="659"/>
      <c r="AA195" s="659"/>
      <c r="AB195" s="659"/>
      <c r="AC195" s="660"/>
      <c r="AD195" s="295">
        <f>'CE MINISTERIALE'!AD195</f>
        <v>0</v>
      </c>
      <c r="AE195" s="654">
        <f>'CE MINISTERIALE'!AE195</f>
        <v>0</v>
      </c>
      <c r="AF195" s="654"/>
      <c r="AG195" s="654"/>
      <c r="AH195" s="654"/>
      <c r="AI195" s="615"/>
      <c r="AJ195" s="64" t="s">
        <v>389</v>
      </c>
      <c r="AL195" s="295">
        <f>'CE MINISTERIALE'!AL195</f>
        <v>0</v>
      </c>
      <c r="AM195" s="411">
        <f>'CE MINISTERIALE'!AM195</f>
        <v>0</v>
      </c>
    </row>
    <row r="196" spans="1:39" s="68" customFormat="1" ht="15" customHeight="1">
      <c r="A196" s="70"/>
      <c r="B196" s="613" t="s">
        <v>52</v>
      </c>
      <c r="C196" s="656"/>
      <c r="D196" s="656"/>
      <c r="E196" s="656"/>
      <c r="F196" s="656"/>
      <c r="G196" s="657"/>
      <c r="H196" s="658" t="s">
        <v>4536</v>
      </c>
      <c r="I196" s="659"/>
      <c r="J196" s="659"/>
      <c r="K196" s="659"/>
      <c r="L196" s="659"/>
      <c r="M196" s="659"/>
      <c r="N196" s="659"/>
      <c r="O196" s="659"/>
      <c r="P196" s="659"/>
      <c r="Q196" s="659"/>
      <c r="R196" s="659"/>
      <c r="S196" s="659"/>
      <c r="T196" s="659"/>
      <c r="U196" s="659"/>
      <c r="V196" s="659"/>
      <c r="W196" s="659"/>
      <c r="X196" s="659"/>
      <c r="Y196" s="659"/>
      <c r="Z196" s="659"/>
      <c r="AA196" s="659"/>
      <c r="AB196" s="659"/>
      <c r="AC196" s="660"/>
      <c r="AD196" s="295">
        <f>'CE MINISTERIALE'!AD196</f>
        <v>0</v>
      </c>
      <c r="AE196" s="654">
        <f>'CE MINISTERIALE'!AE196</f>
        <v>0</v>
      </c>
      <c r="AF196" s="654"/>
      <c r="AG196" s="654"/>
      <c r="AH196" s="654"/>
      <c r="AI196" s="615"/>
      <c r="AJ196" s="64" t="s">
        <v>389</v>
      </c>
      <c r="AL196" s="295">
        <f>'CE MINISTERIALE'!AL196</f>
        <v>0</v>
      </c>
      <c r="AM196" s="411">
        <f>'CE MINISTERIALE'!AM196</f>
        <v>0</v>
      </c>
    </row>
    <row r="197" spans="1:39" s="68" customFormat="1" ht="15" customHeight="1">
      <c r="A197" s="70"/>
      <c r="B197" s="613" t="s">
        <v>55</v>
      </c>
      <c r="C197" s="656"/>
      <c r="D197" s="656"/>
      <c r="E197" s="656"/>
      <c r="F197" s="656"/>
      <c r="G197" s="657"/>
      <c r="H197" s="658" t="s">
        <v>4537</v>
      </c>
      <c r="I197" s="659"/>
      <c r="J197" s="659"/>
      <c r="K197" s="659"/>
      <c r="L197" s="659"/>
      <c r="M197" s="659"/>
      <c r="N197" s="659"/>
      <c r="O197" s="659"/>
      <c r="P197" s="659"/>
      <c r="Q197" s="659"/>
      <c r="R197" s="659"/>
      <c r="S197" s="659"/>
      <c r="T197" s="659"/>
      <c r="U197" s="659"/>
      <c r="V197" s="659"/>
      <c r="W197" s="659"/>
      <c r="X197" s="659"/>
      <c r="Y197" s="659"/>
      <c r="Z197" s="659"/>
      <c r="AA197" s="659"/>
      <c r="AB197" s="659"/>
      <c r="AC197" s="660"/>
      <c r="AD197" s="295">
        <f>'CE MINISTERIALE'!AD197</f>
        <v>103000</v>
      </c>
      <c r="AE197" s="654">
        <f>'CE MINISTERIALE'!AE197</f>
        <v>103</v>
      </c>
      <c r="AF197" s="654"/>
      <c r="AG197" s="654"/>
      <c r="AH197" s="654"/>
      <c r="AI197" s="615"/>
      <c r="AJ197" s="64" t="s">
        <v>389</v>
      </c>
      <c r="AL197" s="295">
        <f>'CE MINISTERIALE'!AL197</f>
        <v>0</v>
      </c>
      <c r="AM197" s="411">
        <f>'CE MINISTERIALE'!AM197</f>
        <v>0</v>
      </c>
    </row>
    <row r="198" spans="1:39" s="68" customFormat="1" ht="15" customHeight="1">
      <c r="A198" s="64"/>
      <c r="B198" s="606" t="s">
        <v>57</v>
      </c>
      <c r="C198" s="649"/>
      <c r="D198" s="649"/>
      <c r="E198" s="649"/>
      <c r="F198" s="649"/>
      <c r="G198" s="650"/>
      <c r="H198" s="651" t="s">
        <v>4538</v>
      </c>
      <c r="I198" s="652"/>
      <c r="J198" s="652"/>
      <c r="K198" s="652"/>
      <c r="L198" s="652"/>
      <c r="M198" s="652"/>
      <c r="N198" s="652"/>
      <c r="O198" s="652"/>
      <c r="P198" s="652"/>
      <c r="Q198" s="652"/>
      <c r="R198" s="652"/>
      <c r="S198" s="652"/>
      <c r="T198" s="652"/>
      <c r="U198" s="652"/>
      <c r="V198" s="652"/>
      <c r="W198" s="652"/>
      <c r="X198" s="652"/>
      <c r="Y198" s="652"/>
      <c r="Z198" s="652"/>
      <c r="AA198" s="652"/>
      <c r="AB198" s="652"/>
      <c r="AC198" s="653"/>
      <c r="AD198" s="297">
        <f>'CE MINISTERIALE'!AD198</f>
        <v>27870000</v>
      </c>
      <c r="AE198" s="666">
        <f>'CE MINISTERIALE'!AE198</f>
        <v>27870</v>
      </c>
      <c r="AF198" s="666"/>
      <c r="AG198" s="666"/>
      <c r="AH198" s="666"/>
      <c r="AI198" s="608"/>
      <c r="AJ198" s="64" t="s">
        <v>389</v>
      </c>
      <c r="AL198" s="297">
        <f>'CE MINISTERIALE'!AL198</f>
        <v>0</v>
      </c>
      <c r="AM198" s="410">
        <f>'CE MINISTERIALE'!AM198</f>
        <v>0</v>
      </c>
    </row>
    <row r="199" spans="1:39" s="68" customFormat="1" ht="15" customHeight="1">
      <c r="A199" s="64" t="s">
        <v>413</v>
      </c>
      <c r="B199" s="613" t="s">
        <v>60</v>
      </c>
      <c r="C199" s="656"/>
      <c r="D199" s="656"/>
      <c r="E199" s="656"/>
      <c r="F199" s="656"/>
      <c r="G199" s="657"/>
      <c r="H199" s="658" t="s">
        <v>4539</v>
      </c>
      <c r="I199" s="659"/>
      <c r="J199" s="659"/>
      <c r="K199" s="659"/>
      <c r="L199" s="659"/>
      <c r="M199" s="659"/>
      <c r="N199" s="659"/>
      <c r="O199" s="659"/>
      <c r="P199" s="659"/>
      <c r="Q199" s="659"/>
      <c r="R199" s="659"/>
      <c r="S199" s="659"/>
      <c r="T199" s="659"/>
      <c r="U199" s="659"/>
      <c r="V199" s="659"/>
      <c r="W199" s="659"/>
      <c r="X199" s="659"/>
      <c r="Y199" s="659"/>
      <c r="Z199" s="659"/>
      <c r="AA199" s="659"/>
      <c r="AB199" s="659"/>
      <c r="AC199" s="660"/>
      <c r="AD199" s="295">
        <f>'CE MINISTERIALE'!AD199</f>
        <v>0</v>
      </c>
      <c r="AE199" s="654">
        <f>'CE MINISTERIALE'!AE199</f>
        <v>0</v>
      </c>
      <c r="AF199" s="654"/>
      <c r="AG199" s="654"/>
      <c r="AH199" s="654"/>
      <c r="AI199" s="615"/>
      <c r="AJ199" s="64" t="s">
        <v>389</v>
      </c>
      <c r="AL199" s="295">
        <f>'CE MINISTERIALE'!AL199</f>
        <v>0</v>
      </c>
      <c r="AM199" s="411">
        <f>'CE MINISTERIALE'!AM199</f>
        <v>0</v>
      </c>
    </row>
    <row r="200" spans="1:39" s="68" customFormat="1" ht="15" customHeight="1">
      <c r="A200" s="64"/>
      <c r="B200" s="613" t="s">
        <v>63</v>
      </c>
      <c r="C200" s="656"/>
      <c r="D200" s="656"/>
      <c r="E200" s="656"/>
      <c r="F200" s="656"/>
      <c r="G200" s="657"/>
      <c r="H200" s="658" t="s">
        <v>4540</v>
      </c>
      <c r="I200" s="659"/>
      <c r="J200" s="659"/>
      <c r="K200" s="659"/>
      <c r="L200" s="659"/>
      <c r="M200" s="659"/>
      <c r="N200" s="659"/>
      <c r="O200" s="659"/>
      <c r="P200" s="659"/>
      <c r="Q200" s="659"/>
      <c r="R200" s="659"/>
      <c r="S200" s="659"/>
      <c r="T200" s="659"/>
      <c r="U200" s="659"/>
      <c r="V200" s="659"/>
      <c r="W200" s="659"/>
      <c r="X200" s="659"/>
      <c r="Y200" s="659"/>
      <c r="Z200" s="659"/>
      <c r="AA200" s="659"/>
      <c r="AB200" s="659"/>
      <c r="AC200" s="660"/>
      <c r="AD200" s="295">
        <f>'CE MINISTERIALE'!AD200</f>
        <v>1479000</v>
      </c>
      <c r="AE200" s="654">
        <f>'CE MINISTERIALE'!AE200</f>
        <v>1479</v>
      </c>
      <c r="AF200" s="654"/>
      <c r="AG200" s="654"/>
      <c r="AH200" s="654"/>
      <c r="AI200" s="615"/>
      <c r="AJ200" s="64" t="s">
        <v>389</v>
      </c>
      <c r="AL200" s="295">
        <f>'CE MINISTERIALE'!AL200</f>
        <v>0</v>
      </c>
      <c r="AM200" s="411">
        <f>'CE MINISTERIALE'!AM200</f>
        <v>0</v>
      </c>
    </row>
    <row r="201" spans="1:39" s="68" customFormat="1" ht="15" customHeight="1">
      <c r="A201" s="64" t="s">
        <v>1954</v>
      </c>
      <c r="B201" s="613" t="s">
        <v>66</v>
      </c>
      <c r="C201" s="656"/>
      <c r="D201" s="656"/>
      <c r="E201" s="656"/>
      <c r="F201" s="656"/>
      <c r="G201" s="657"/>
      <c r="H201" s="658" t="s">
        <v>4541</v>
      </c>
      <c r="I201" s="659"/>
      <c r="J201" s="659"/>
      <c r="K201" s="659"/>
      <c r="L201" s="659"/>
      <c r="M201" s="659"/>
      <c r="N201" s="659"/>
      <c r="O201" s="659"/>
      <c r="P201" s="659"/>
      <c r="Q201" s="659"/>
      <c r="R201" s="659"/>
      <c r="S201" s="659"/>
      <c r="T201" s="659"/>
      <c r="U201" s="659"/>
      <c r="V201" s="659"/>
      <c r="W201" s="659"/>
      <c r="X201" s="659"/>
      <c r="Y201" s="659"/>
      <c r="Z201" s="659"/>
      <c r="AA201" s="659"/>
      <c r="AB201" s="659"/>
      <c r="AC201" s="660"/>
      <c r="AD201" s="295">
        <f>'CE MINISTERIALE'!AD201</f>
        <v>8000</v>
      </c>
      <c r="AE201" s="654">
        <f>'CE MINISTERIALE'!AE201</f>
        <v>8</v>
      </c>
      <c r="AF201" s="654"/>
      <c r="AG201" s="654"/>
      <c r="AH201" s="654"/>
      <c r="AI201" s="615"/>
      <c r="AJ201" s="64" t="s">
        <v>389</v>
      </c>
      <c r="AL201" s="295">
        <f>'CE MINISTERIALE'!AL201</f>
        <v>0</v>
      </c>
      <c r="AM201" s="411">
        <f>'CE MINISTERIALE'!AM201</f>
        <v>0</v>
      </c>
    </row>
    <row r="202" spans="1:39" s="68" customFormat="1" ht="15" customHeight="1">
      <c r="A202" s="64"/>
      <c r="B202" s="613" t="s">
        <v>69</v>
      </c>
      <c r="C202" s="656"/>
      <c r="D202" s="656"/>
      <c r="E202" s="656"/>
      <c r="F202" s="656"/>
      <c r="G202" s="657"/>
      <c r="H202" s="658" t="s">
        <v>4542</v>
      </c>
      <c r="I202" s="659"/>
      <c r="J202" s="659"/>
      <c r="K202" s="659"/>
      <c r="L202" s="659"/>
      <c r="M202" s="659"/>
      <c r="N202" s="659"/>
      <c r="O202" s="659"/>
      <c r="P202" s="659"/>
      <c r="Q202" s="659"/>
      <c r="R202" s="659"/>
      <c r="S202" s="659"/>
      <c r="T202" s="659"/>
      <c r="U202" s="659"/>
      <c r="V202" s="659"/>
      <c r="W202" s="659"/>
      <c r="X202" s="659"/>
      <c r="Y202" s="659"/>
      <c r="Z202" s="659"/>
      <c r="AA202" s="659"/>
      <c r="AB202" s="659"/>
      <c r="AC202" s="660"/>
      <c r="AD202" s="295">
        <f>'CE MINISTERIALE'!AD202</f>
        <v>26383000</v>
      </c>
      <c r="AE202" s="654">
        <f>'CE MINISTERIALE'!AE202</f>
        <v>26383</v>
      </c>
      <c r="AF202" s="654"/>
      <c r="AG202" s="654"/>
      <c r="AH202" s="654"/>
      <c r="AI202" s="615"/>
      <c r="AJ202" s="64" t="s">
        <v>389</v>
      </c>
      <c r="AL202" s="295">
        <f>'CE MINISTERIALE'!AL202</f>
        <v>0</v>
      </c>
      <c r="AM202" s="411">
        <f>'CE MINISTERIALE'!AM202</f>
        <v>0</v>
      </c>
    </row>
    <row r="203" spans="1:39" s="68" customFormat="1" ht="15" customHeight="1">
      <c r="A203" s="64"/>
      <c r="B203" s="606" t="s">
        <v>72</v>
      </c>
      <c r="C203" s="649"/>
      <c r="D203" s="649"/>
      <c r="E203" s="649"/>
      <c r="F203" s="649"/>
      <c r="G203" s="650"/>
      <c r="H203" s="651" t="s">
        <v>4543</v>
      </c>
      <c r="I203" s="652"/>
      <c r="J203" s="652"/>
      <c r="K203" s="652"/>
      <c r="L203" s="652"/>
      <c r="M203" s="652"/>
      <c r="N203" s="652"/>
      <c r="O203" s="652"/>
      <c r="P203" s="652"/>
      <c r="Q203" s="652"/>
      <c r="R203" s="652"/>
      <c r="S203" s="652"/>
      <c r="T203" s="652"/>
      <c r="U203" s="652"/>
      <c r="V203" s="652"/>
      <c r="W203" s="652"/>
      <c r="X203" s="652"/>
      <c r="Y203" s="652"/>
      <c r="Z203" s="652"/>
      <c r="AA203" s="652"/>
      <c r="AB203" s="652"/>
      <c r="AC203" s="653"/>
      <c r="AD203" s="297">
        <f>'CE MINISTERIALE'!AD203</f>
        <v>7431000</v>
      </c>
      <c r="AE203" s="666">
        <f>'CE MINISTERIALE'!AE203</f>
        <v>7431</v>
      </c>
      <c r="AF203" s="666"/>
      <c r="AG203" s="666"/>
      <c r="AH203" s="666"/>
      <c r="AI203" s="608"/>
      <c r="AJ203" s="64" t="s">
        <v>389</v>
      </c>
      <c r="AL203" s="297">
        <f>'CE MINISTERIALE'!AL203</f>
        <v>0</v>
      </c>
      <c r="AM203" s="410">
        <f>'CE MINISTERIALE'!AM203</f>
        <v>0</v>
      </c>
    </row>
    <row r="204" spans="1:39" s="68" customFormat="1" ht="15" customHeight="1">
      <c r="A204" s="64" t="s">
        <v>413</v>
      </c>
      <c r="B204" s="613" t="s">
        <v>74</v>
      </c>
      <c r="C204" s="656"/>
      <c r="D204" s="656"/>
      <c r="E204" s="656"/>
      <c r="F204" s="656"/>
      <c r="G204" s="657"/>
      <c r="H204" s="658" t="s">
        <v>4544</v>
      </c>
      <c r="I204" s="659"/>
      <c r="J204" s="659"/>
      <c r="K204" s="659"/>
      <c r="L204" s="659"/>
      <c r="M204" s="659"/>
      <c r="N204" s="659"/>
      <c r="O204" s="659"/>
      <c r="P204" s="659"/>
      <c r="Q204" s="659"/>
      <c r="R204" s="659"/>
      <c r="S204" s="659"/>
      <c r="T204" s="659"/>
      <c r="U204" s="659"/>
      <c r="V204" s="659"/>
      <c r="W204" s="659"/>
      <c r="X204" s="659"/>
      <c r="Y204" s="659"/>
      <c r="Z204" s="659"/>
      <c r="AA204" s="659"/>
      <c r="AB204" s="659"/>
      <c r="AC204" s="660"/>
      <c r="AD204" s="295">
        <f>'CE MINISTERIALE'!AD204</f>
        <v>0</v>
      </c>
      <c r="AE204" s="654">
        <f>'CE MINISTERIALE'!AE204</f>
        <v>0</v>
      </c>
      <c r="AF204" s="654"/>
      <c r="AG204" s="654"/>
      <c r="AH204" s="654"/>
      <c r="AI204" s="615"/>
      <c r="AJ204" s="64" t="s">
        <v>389</v>
      </c>
      <c r="AL204" s="295">
        <f>'CE MINISTERIALE'!AL204</f>
        <v>0</v>
      </c>
      <c r="AM204" s="411">
        <f>'CE MINISTERIALE'!AM204</f>
        <v>0</v>
      </c>
    </row>
    <row r="205" spans="1:39" s="68" customFormat="1" ht="15" customHeight="1">
      <c r="A205" s="64"/>
      <c r="B205" s="613" t="s">
        <v>76</v>
      </c>
      <c r="C205" s="656"/>
      <c r="D205" s="656"/>
      <c r="E205" s="656"/>
      <c r="F205" s="656"/>
      <c r="G205" s="657"/>
      <c r="H205" s="658" t="s">
        <v>4545</v>
      </c>
      <c r="I205" s="659"/>
      <c r="J205" s="659"/>
      <c r="K205" s="659"/>
      <c r="L205" s="659"/>
      <c r="M205" s="659"/>
      <c r="N205" s="659"/>
      <c r="O205" s="659"/>
      <c r="P205" s="659"/>
      <c r="Q205" s="659"/>
      <c r="R205" s="659"/>
      <c r="S205" s="659"/>
      <c r="T205" s="659"/>
      <c r="U205" s="659"/>
      <c r="V205" s="659"/>
      <c r="W205" s="659"/>
      <c r="X205" s="659"/>
      <c r="Y205" s="659"/>
      <c r="Z205" s="659"/>
      <c r="AA205" s="659"/>
      <c r="AB205" s="659"/>
      <c r="AC205" s="660"/>
      <c r="AD205" s="295">
        <f>'CE MINISTERIALE'!AD205</f>
        <v>0</v>
      </c>
      <c r="AE205" s="654">
        <f>'CE MINISTERIALE'!AE205</f>
        <v>0</v>
      </c>
      <c r="AF205" s="654"/>
      <c r="AG205" s="654"/>
      <c r="AH205" s="654"/>
      <c r="AI205" s="615"/>
      <c r="AJ205" s="64" t="s">
        <v>389</v>
      </c>
      <c r="AL205" s="295">
        <f>'CE MINISTERIALE'!AL205</f>
        <v>0</v>
      </c>
      <c r="AM205" s="411">
        <f>'CE MINISTERIALE'!AM205</f>
        <v>0</v>
      </c>
    </row>
    <row r="206" spans="1:39" s="68" customFormat="1" ht="15" customHeight="1">
      <c r="A206" s="64" t="s">
        <v>1954</v>
      </c>
      <c r="B206" s="613" t="s">
        <v>78</v>
      </c>
      <c r="C206" s="656"/>
      <c r="D206" s="656"/>
      <c r="E206" s="656"/>
      <c r="F206" s="656"/>
      <c r="G206" s="657"/>
      <c r="H206" s="658" t="s">
        <v>4546</v>
      </c>
      <c r="I206" s="659"/>
      <c r="J206" s="659"/>
      <c r="K206" s="659"/>
      <c r="L206" s="659"/>
      <c r="M206" s="659"/>
      <c r="N206" s="659"/>
      <c r="O206" s="659"/>
      <c r="P206" s="659"/>
      <c r="Q206" s="659"/>
      <c r="R206" s="659"/>
      <c r="S206" s="659"/>
      <c r="T206" s="659"/>
      <c r="U206" s="659"/>
      <c r="V206" s="659"/>
      <c r="W206" s="659"/>
      <c r="X206" s="659"/>
      <c r="Y206" s="659"/>
      <c r="Z206" s="659"/>
      <c r="AA206" s="659"/>
      <c r="AB206" s="659"/>
      <c r="AC206" s="660"/>
      <c r="AD206" s="295">
        <f>'CE MINISTERIALE'!AD206</f>
        <v>0</v>
      </c>
      <c r="AE206" s="654">
        <f>'CE MINISTERIALE'!AE206</f>
        <v>0</v>
      </c>
      <c r="AF206" s="654"/>
      <c r="AG206" s="654"/>
      <c r="AH206" s="654"/>
      <c r="AI206" s="615"/>
      <c r="AJ206" s="64" t="s">
        <v>389</v>
      </c>
      <c r="AL206" s="295">
        <f>'CE MINISTERIALE'!AL206</f>
        <v>0</v>
      </c>
      <c r="AM206" s="411">
        <f>'CE MINISTERIALE'!AM206</f>
        <v>0</v>
      </c>
    </row>
    <row r="207" spans="1:39" s="68" customFormat="1" ht="15" customHeight="1">
      <c r="A207" s="64"/>
      <c r="B207" s="613" t="s">
        <v>80</v>
      </c>
      <c r="C207" s="656"/>
      <c r="D207" s="656"/>
      <c r="E207" s="656"/>
      <c r="F207" s="656"/>
      <c r="G207" s="657"/>
      <c r="H207" s="658" t="s">
        <v>4547</v>
      </c>
      <c r="I207" s="659"/>
      <c r="J207" s="659"/>
      <c r="K207" s="659"/>
      <c r="L207" s="659"/>
      <c r="M207" s="659"/>
      <c r="N207" s="659"/>
      <c r="O207" s="659"/>
      <c r="P207" s="659"/>
      <c r="Q207" s="659"/>
      <c r="R207" s="659"/>
      <c r="S207" s="659"/>
      <c r="T207" s="659"/>
      <c r="U207" s="659"/>
      <c r="V207" s="659"/>
      <c r="W207" s="659"/>
      <c r="X207" s="659"/>
      <c r="Y207" s="659"/>
      <c r="Z207" s="659"/>
      <c r="AA207" s="659"/>
      <c r="AB207" s="659"/>
      <c r="AC207" s="660"/>
      <c r="AD207" s="295">
        <f>'CE MINISTERIALE'!AD207</f>
        <v>7431000</v>
      </c>
      <c r="AE207" s="654">
        <f>'CE MINISTERIALE'!AE207</f>
        <v>7431</v>
      </c>
      <c r="AF207" s="654"/>
      <c r="AG207" s="654"/>
      <c r="AH207" s="654"/>
      <c r="AI207" s="615"/>
      <c r="AJ207" s="64" t="s">
        <v>389</v>
      </c>
      <c r="AL207" s="295">
        <f>'CE MINISTERIALE'!AL207</f>
        <v>0</v>
      </c>
      <c r="AM207" s="411">
        <f>'CE MINISTERIALE'!AM207</f>
        <v>0</v>
      </c>
    </row>
    <row r="208" spans="1:39" s="68" customFormat="1" ht="15" customHeight="1">
      <c r="A208" s="64"/>
      <c r="B208" s="606" t="s">
        <v>82</v>
      </c>
      <c r="C208" s="649"/>
      <c r="D208" s="649"/>
      <c r="E208" s="649"/>
      <c r="F208" s="649"/>
      <c r="G208" s="650"/>
      <c r="H208" s="651" t="s">
        <v>4548</v>
      </c>
      <c r="I208" s="652"/>
      <c r="J208" s="652"/>
      <c r="K208" s="652"/>
      <c r="L208" s="652"/>
      <c r="M208" s="652"/>
      <c r="N208" s="652"/>
      <c r="O208" s="652"/>
      <c r="P208" s="652"/>
      <c r="Q208" s="652"/>
      <c r="R208" s="652"/>
      <c r="S208" s="652"/>
      <c r="T208" s="652"/>
      <c r="U208" s="652"/>
      <c r="V208" s="652"/>
      <c r="W208" s="652"/>
      <c r="X208" s="652"/>
      <c r="Y208" s="652"/>
      <c r="Z208" s="652"/>
      <c r="AA208" s="652"/>
      <c r="AB208" s="652"/>
      <c r="AC208" s="653"/>
      <c r="AD208" s="297">
        <f>'CE MINISTERIALE'!AD208</f>
        <v>46004000</v>
      </c>
      <c r="AE208" s="666">
        <f>'CE MINISTERIALE'!AE208</f>
        <v>46004</v>
      </c>
      <c r="AF208" s="666"/>
      <c r="AG208" s="666"/>
      <c r="AH208" s="666"/>
      <c r="AI208" s="608"/>
      <c r="AJ208" s="64" t="s">
        <v>389</v>
      </c>
      <c r="AL208" s="297">
        <f>'CE MINISTERIALE'!AL208</f>
        <v>0</v>
      </c>
      <c r="AM208" s="410">
        <f>'CE MINISTERIALE'!AM208</f>
        <v>0</v>
      </c>
    </row>
    <row r="209" spans="1:39" s="68" customFormat="1" ht="15" customHeight="1">
      <c r="A209" s="64" t="s">
        <v>413</v>
      </c>
      <c r="B209" s="613" t="s">
        <v>85</v>
      </c>
      <c r="C209" s="656"/>
      <c r="D209" s="656"/>
      <c r="E209" s="656"/>
      <c r="F209" s="656"/>
      <c r="G209" s="657"/>
      <c r="H209" s="658" t="s">
        <v>4549</v>
      </c>
      <c r="I209" s="659"/>
      <c r="J209" s="659"/>
      <c r="K209" s="659"/>
      <c r="L209" s="659"/>
      <c r="M209" s="659"/>
      <c r="N209" s="659"/>
      <c r="O209" s="659"/>
      <c r="P209" s="659"/>
      <c r="Q209" s="659"/>
      <c r="R209" s="659"/>
      <c r="S209" s="659"/>
      <c r="T209" s="659"/>
      <c r="U209" s="659"/>
      <c r="V209" s="659"/>
      <c r="W209" s="659"/>
      <c r="X209" s="659"/>
      <c r="Y209" s="659"/>
      <c r="Z209" s="659"/>
      <c r="AA209" s="659"/>
      <c r="AB209" s="659"/>
      <c r="AC209" s="660"/>
      <c r="AD209" s="295">
        <f>'CE MINISTERIALE'!AD209</f>
        <v>0</v>
      </c>
      <c r="AE209" s="654">
        <f>'CE MINISTERIALE'!AE209</f>
        <v>0</v>
      </c>
      <c r="AF209" s="654"/>
      <c r="AG209" s="654"/>
      <c r="AH209" s="654"/>
      <c r="AI209" s="615"/>
      <c r="AJ209" s="64" t="s">
        <v>389</v>
      </c>
      <c r="AL209" s="295">
        <f>'CE MINISTERIALE'!AL209</f>
        <v>0</v>
      </c>
      <c r="AM209" s="411">
        <f>'CE MINISTERIALE'!AM209</f>
        <v>0</v>
      </c>
    </row>
    <row r="210" spans="1:39" s="68" customFormat="1" ht="15" customHeight="1">
      <c r="A210" s="64"/>
      <c r="B210" s="613" t="s">
        <v>88</v>
      </c>
      <c r="C210" s="656"/>
      <c r="D210" s="656"/>
      <c r="E210" s="656"/>
      <c r="F210" s="656"/>
      <c r="G210" s="657"/>
      <c r="H210" s="658" t="s">
        <v>4550</v>
      </c>
      <c r="I210" s="659"/>
      <c r="J210" s="659"/>
      <c r="K210" s="659"/>
      <c r="L210" s="659"/>
      <c r="M210" s="659"/>
      <c r="N210" s="659"/>
      <c r="O210" s="659"/>
      <c r="P210" s="659"/>
      <c r="Q210" s="659"/>
      <c r="R210" s="659"/>
      <c r="S210" s="659"/>
      <c r="T210" s="659"/>
      <c r="U210" s="659"/>
      <c r="V210" s="659"/>
      <c r="W210" s="659"/>
      <c r="X210" s="659"/>
      <c r="Y210" s="659"/>
      <c r="Z210" s="659"/>
      <c r="AA210" s="659"/>
      <c r="AB210" s="659"/>
      <c r="AC210" s="660"/>
      <c r="AD210" s="295">
        <f>'CE MINISTERIALE'!AD210</f>
        <v>371000</v>
      </c>
      <c r="AE210" s="654">
        <f>'CE MINISTERIALE'!AE210</f>
        <v>371</v>
      </c>
      <c r="AF210" s="654"/>
      <c r="AG210" s="654"/>
      <c r="AH210" s="654"/>
      <c r="AI210" s="615"/>
      <c r="AJ210" s="64" t="s">
        <v>389</v>
      </c>
      <c r="AL210" s="295">
        <f>'CE MINISTERIALE'!AL210</f>
        <v>0</v>
      </c>
      <c r="AM210" s="411">
        <f>'CE MINISTERIALE'!AM210</f>
        <v>0</v>
      </c>
    </row>
    <row r="211" spans="1:39" s="68" customFormat="1" ht="15" customHeight="1">
      <c r="A211" s="64" t="s">
        <v>1954</v>
      </c>
      <c r="B211" s="613" t="s">
        <v>91</v>
      </c>
      <c r="C211" s="656"/>
      <c r="D211" s="656"/>
      <c r="E211" s="656"/>
      <c r="F211" s="656"/>
      <c r="G211" s="657"/>
      <c r="H211" s="658" t="s">
        <v>4551</v>
      </c>
      <c r="I211" s="659"/>
      <c r="J211" s="659"/>
      <c r="K211" s="659"/>
      <c r="L211" s="659"/>
      <c r="M211" s="659"/>
      <c r="N211" s="659"/>
      <c r="O211" s="659"/>
      <c r="P211" s="659"/>
      <c r="Q211" s="659"/>
      <c r="R211" s="659"/>
      <c r="S211" s="659"/>
      <c r="T211" s="659"/>
      <c r="U211" s="659"/>
      <c r="V211" s="659"/>
      <c r="W211" s="659"/>
      <c r="X211" s="659"/>
      <c r="Y211" s="659"/>
      <c r="Z211" s="659"/>
      <c r="AA211" s="659"/>
      <c r="AB211" s="659"/>
      <c r="AC211" s="660"/>
      <c r="AD211" s="295">
        <f>'CE MINISTERIALE'!AD211</f>
        <v>19506000</v>
      </c>
      <c r="AE211" s="654">
        <f>'CE MINISTERIALE'!AE211</f>
        <v>19506</v>
      </c>
      <c r="AF211" s="654"/>
      <c r="AG211" s="654"/>
      <c r="AH211" s="654"/>
      <c r="AI211" s="615"/>
      <c r="AJ211" s="64" t="s">
        <v>389</v>
      </c>
      <c r="AL211" s="295">
        <f>'CE MINISTERIALE'!AL211</f>
        <v>0</v>
      </c>
      <c r="AM211" s="411">
        <f>'CE MINISTERIALE'!AM211</f>
        <v>0</v>
      </c>
    </row>
    <row r="212" spans="1:39" s="68" customFormat="1" ht="15" customHeight="1">
      <c r="A212" s="64"/>
      <c r="B212" s="613" t="s">
        <v>94</v>
      </c>
      <c r="C212" s="656"/>
      <c r="D212" s="656"/>
      <c r="E212" s="656"/>
      <c r="F212" s="656"/>
      <c r="G212" s="657"/>
      <c r="H212" s="658" t="s">
        <v>4552</v>
      </c>
      <c r="I212" s="659"/>
      <c r="J212" s="659"/>
      <c r="K212" s="659"/>
      <c r="L212" s="659"/>
      <c r="M212" s="659"/>
      <c r="N212" s="659"/>
      <c r="O212" s="659"/>
      <c r="P212" s="659"/>
      <c r="Q212" s="659"/>
      <c r="R212" s="659"/>
      <c r="S212" s="659"/>
      <c r="T212" s="659"/>
      <c r="U212" s="659"/>
      <c r="V212" s="659"/>
      <c r="W212" s="659"/>
      <c r="X212" s="659"/>
      <c r="Y212" s="659"/>
      <c r="Z212" s="659"/>
      <c r="AA212" s="659"/>
      <c r="AB212" s="659"/>
      <c r="AC212" s="660"/>
      <c r="AD212" s="295">
        <f>'CE MINISTERIALE'!AD212</f>
        <v>25627000</v>
      </c>
      <c r="AE212" s="666">
        <f>'CE MINISTERIALE'!AE212</f>
        <v>25627</v>
      </c>
      <c r="AF212" s="666"/>
      <c r="AG212" s="666"/>
      <c r="AH212" s="666"/>
      <c r="AI212" s="608"/>
      <c r="AJ212" s="64" t="s">
        <v>389</v>
      </c>
      <c r="AL212" s="295">
        <f>'CE MINISTERIALE'!AL212</f>
        <v>0</v>
      </c>
      <c r="AM212" s="410">
        <f>'CE MINISTERIALE'!AM212</f>
        <v>0</v>
      </c>
    </row>
    <row r="213" spans="1:39" s="68" customFormat="1" ht="15" customHeight="1">
      <c r="A213" s="64"/>
      <c r="B213" s="616" t="s">
        <v>97</v>
      </c>
      <c r="C213" s="661"/>
      <c r="D213" s="661"/>
      <c r="E213" s="661"/>
      <c r="F213" s="661"/>
      <c r="G213" s="662"/>
      <c r="H213" s="663" t="s">
        <v>4553</v>
      </c>
      <c r="I213" s="664"/>
      <c r="J213" s="664"/>
      <c r="K213" s="664"/>
      <c r="L213" s="664"/>
      <c r="M213" s="664"/>
      <c r="N213" s="664"/>
      <c r="O213" s="664"/>
      <c r="P213" s="664"/>
      <c r="Q213" s="664"/>
      <c r="R213" s="664"/>
      <c r="S213" s="664"/>
      <c r="T213" s="664"/>
      <c r="U213" s="664"/>
      <c r="V213" s="664"/>
      <c r="W213" s="664"/>
      <c r="X213" s="664"/>
      <c r="Y213" s="664"/>
      <c r="Z213" s="664"/>
      <c r="AA213" s="664"/>
      <c r="AB213" s="664"/>
      <c r="AC213" s="665"/>
      <c r="AD213" s="295">
        <f>'CE MINISTERIALE'!AD213</f>
        <v>0</v>
      </c>
      <c r="AE213" s="654">
        <f>'CE MINISTERIALE'!AE213</f>
        <v>0</v>
      </c>
      <c r="AF213" s="654"/>
      <c r="AG213" s="654"/>
      <c r="AH213" s="654"/>
      <c r="AI213" s="615"/>
      <c r="AJ213" s="64" t="s">
        <v>389</v>
      </c>
      <c r="AL213" s="295">
        <f>'CE MINISTERIALE'!AL213</f>
        <v>0</v>
      </c>
      <c r="AM213" s="411">
        <f>'CE MINISTERIALE'!AM213</f>
        <v>0</v>
      </c>
    </row>
    <row r="214" spans="1:39" s="68" customFormat="1" ht="15" customHeight="1">
      <c r="A214" s="64"/>
      <c r="B214" s="616" t="s">
        <v>100</v>
      </c>
      <c r="C214" s="661"/>
      <c r="D214" s="661"/>
      <c r="E214" s="661"/>
      <c r="F214" s="661"/>
      <c r="G214" s="662"/>
      <c r="H214" s="663" t="s">
        <v>4554</v>
      </c>
      <c r="I214" s="664"/>
      <c r="J214" s="664"/>
      <c r="K214" s="664"/>
      <c r="L214" s="664"/>
      <c r="M214" s="664"/>
      <c r="N214" s="664"/>
      <c r="O214" s="664"/>
      <c r="P214" s="664"/>
      <c r="Q214" s="664"/>
      <c r="R214" s="664"/>
      <c r="S214" s="664"/>
      <c r="T214" s="664"/>
      <c r="U214" s="664"/>
      <c r="V214" s="664"/>
      <c r="W214" s="664"/>
      <c r="X214" s="664"/>
      <c r="Y214" s="664"/>
      <c r="Z214" s="664"/>
      <c r="AA214" s="664"/>
      <c r="AB214" s="664"/>
      <c r="AC214" s="665"/>
      <c r="AD214" s="295">
        <f>'CE MINISTERIALE'!AD214</f>
        <v>0</v>
      </c>
      <c r="AE214" s="654">
        <f>'CE MINISTERIALE'!AE214</f>
        <v>0</v>
      </c>
      <c r="AF214" s="654"/>
      <c r="AG214" s="654"/>
      <c r="AH214" s="654"/>
      <c r="AI214" s="615"/>
      <c r="AJ214" s="64" t="s">
        <v>389</v>
      </c>
      <c r="AL214" s="295">
        <f>'CE MINISTERIALE'!AL214</f>
        <v>0</v>
      </c>
      <c r="AM214" s="411">
        <f>'CE MINISTERIALE'!AM214</f>
        <v>0</v>
      </c>
    </row>
    <row r="215" spans="1:39" s="68" customFormat="1" ht="15" customHeight="1">
      <c r="A215" s="64"/>
      <c r="B215" s="616" t="s">
        <v>770</v>
      </c>
      <c r="C215" s="661"/>
      <c r="D215" s="661"/>
      <c r="E215" s="661"/>
      <c r="F215" s="661"/>
      <c r="G215" s="662"/>
      <c r="H215" s="663" t="s">
        <v>4555</v>
      </c>
      <c r="I215" s="664"/>
      <c r="J215" s="664"/>
      <c r="K215" s="664"/>
      <c r="L215" s="664"/>
      <c r="M215" s="664"/>
      <c r="N215" s="664"/>
      <c r="O215" s="664"/>
      <c r="P215" s="664"/>
      <c r="Q215" s="664"/>
      <c r="R215" s="664"/>
      <c r="S215" s="664"/>
      <c r="T215" s="664"/>
      <c r="U215" s="664"/>
      <c r="V215" s="664"/>
      <c r="W215" s="664"/>
      <c r="X215" s="664"/>
      <c r="Y215" s="664"/>
      <c r="Z215" s="664"/>
      <c r="AA215" s="664"/>
      <c r="AB215" s="664"/>
      <c r="AC215" s="665"/>
      <c r="AD215" s="295">
        <f>'CE MINISTERIALE'!AD215</f>
        <v>25627000</v>
      </c>
      <c r="AE215" s="654">
        <f>'CE MINISTERIALE'!AE215</f>
        <v>25627</v>
      </c>
      <c r="AF215" s="654"/>
      <c r="AG215" s="654"/>
      <c r="AH215" s="654"/>
      <c r="AI215" s="615"/>
      <c r="AJ215" s="64" t="s">
        <v>389</v>
      </c>
      <c r="AL215" s="295">
        <f>'CE MINISTERIALE'!AL215</f>
        <v>0</v>
      </c>
      <c r="AM215" s="411">
        <f>'CE MINISTERIALE'!AM215</f>
        <v>0</v>
      </c>
    </row>
    <row r="216" spans="1:39" s="68" customFormat="1" ht="15" customHeight="1">
      <c r="A216" s="64"/>
      <c r="B216" s="616" t="s">
        <v>773</v>
      </c>
      <c r="C216" s="661"/>
      <c r="D216" s="661"/>
      <c r="E216" s="661"/>
      <c r="F216" s="661"/>
      <c r="G216" s="662"/>
      <c r="H216" s="663" t="s">
        <v>4556</v>
      </c>
      <c r="I216" s="664"/>
      <c r="J216" s="664"/>
      <c r="K216" s="664"/>
      <c r="L216" s="664"/>
      <c r="M216" s="664"/>
      <c r="N216" s="664"/>
      <c r="O216" s="664"/>
      <c r="P216" s="664"/>
      <c r="Q216" s="664"/>
      <c r="R216" s="664"/>
      <c r="S216" s="664"/>
      <c r="T216" s="664"/>
      <c r="U216" s="664"/>
      <c r="V216" s="664"/>
      <c r="W216" s="664"/>
      <c r="X216" s="664"/>
      <c r="Y216" s="664"/>
      <c r="Z216" s="664"/>
      <c r="AA216" s="664"/>
      <c r="AB216" s="664"/>
      <c r="AC216" s="665"/>
      <c r="AD216" s="295">
        <f>'CE MINISTERIALE'!AD216</f>
        <v>0</v>
      </c>
      <c r="AE216" s="654">
        <f>'CE MINISTERIALE'!AE216</f>
        <v>0</v>
      </c>
      <c r="AF216" s="654"/>
      <c r="AG216" s="654"/>
      <c r="AH216" s="654"/>
      <c r="AI216" s="615"/>
      <c r="AJ216" s="64" t="s">
        <v>389</v>
      </c>
      <c r="AL216" s="295">
        <f>'CE MINISTERIALE'!AL216</f>
        <v>0</v>
      </c>
      <c r="AM216" s="411">
        <f>'CE MINISTERIALE'!AM216</f>
        <v>0</v>
      </c>
    </row>
    <row r="217" spans="1:39" s="68" customFormat="1" ht="29.45" customHeight="1">
      <c r="A217" s="64"/>
      <c r="B217" s="613" t="s">
        <v>776</v>
      </c>
      <c r="C217" s="656"/>
      <c r="D217" s="656"/>
      <c r="E217" s="656"/>
      <c r="F217" s="656"/>
      <c r="G217" s="657"/>
      <c r="H217" s="658" t="s">
        <v>4557</v>
      </c>
      <c r="I217" s="659"/>
      <c r="J217" s="659"/>
      <c r="K217" s="659"/>
      <c r="L217" s="659"/>
      <c r="M217" s="659"/>
      <c r="N217" s="659"/>
      <c r="O217" s="659"/>
      <c r="P217" s="659"/>
      <c r="Q217" s="659"/>
      <c r="R217" s="659"/>
      <c r="S217" s="659"/>
      <c r="T217" s="659"/>
      <c r="U217" s="659"/>
      <c r="V217" s="659"/>
      <c r="W217" s="659"/>
      <c r="X217" s="659"/>
      <c r="Y217" s="659"/>
      <c r="Z217" s="659"/>
      <c r="AA217" s="659"/>
      <c r="AB217" s="659"/>
      <c r="AC217" s="660"/>
      <c r="AD217" s="295">
        <f>'CE MINISTERIALE'!AD217</f>
        <v>500000</v>
      </c>
      <c r="AE217" s="654">
        <f>'CE MINISTERIALE'!AE217</f>
        <v>500</v>
      </c>
      <c r="AF217" s="654"/>
      <c r="AG217" s="654"/>
      <c r="AH217" s="654"/>
      <c r="AI217" s="615"/>
      <c r="AJ217" s="64" t="s">
        <v>389</v>
      </c>
      <c r="AL217" s="295">
        <f>'CE MINISTERIALE'!AL217</f>
        <v>0</v>
      </c>
      <c r="AM217" s="411">
        <f>'CE MINISTERIALE'!AM217</f>
        <v>0</v>
      </c>
    </row>
    <row r="218" spans="1:39" s="68" customFormat="1" ht="30" customHeight="1">
      <c r="A218" s="64"/>
      <c r="B218" s="606" t="s">
        <v>779</v>
      </c>
      <c r="C218" s="649"/>
      <c r="D218" s="649"/>
      <c r="E218" s="649"/>
      <c r="F218" s="649"/>
      <c r="G218" s="650"/>
      <c r="H218" s="651" t="s">
        <v>4558</v>
      </c>
      <c r="I218" s="652"/>
      <c r="J218" s="652"/>
      <c r="K218" s="652"/>
      <c r="L218" s="652"/>
      <c r="M218" s="652"/>
      <c r="N218" s="652"/>
      <c r="O218" s="652"/>
      <c r="P218" s="652"/>
      <c r="Q218" s="652"/>
      <c r="R218" s="652"/>
      <c r="S218" s="652"/>
      <c r="T218" s="652"/>
      <c r="U218" s="652"/>
      <c r="V218" s="652"/>
      <c r="W218" s="652"/>
      <c r="X218" s="652"/>
      <c r="Y218" s="652"/>
      <c r="Z218" s="652"/>
      <c r="AA218" s="652"/>
      <c r="AB218" s="652"/>
      <c r="AC218" s="653"/>
      <c r="AD218" s="297">
        <f>'CE MINISTERIALE'!AD218</f>
        <v>10031000</v>
      </c>
      <c r="AE218" s="666">
        <f>'CE MINISTERIALE'!AE218</f>
        <v>10031</v>
      </c>
      <c r="AF218" s="666"/>
      <c r="AG218" s="666"/>
      <c r="AH218" s="666"/>
      <c r="AI218" s="608"/>
      <c r="AJ218" s="64" t="s">
        <v>389</v>
      </c>
      <c r="AL218" s="297">
        <f>'CE MINISTERIALE'!AL218</f>
        <v>0</v>
      </c>
      <c r="AM218" s="410">
        <f>'CE MINISTERIALE'!AM218</f>
        <v>0</v>
      </c>
    </row>
    <row r="219" spans="1:39" s="68" customFormat="1" ht="15" customHeight="1">
      <c r="A219" s="64" t="s">
        <v>413</v>
      </c>
      <c r="B219" s="613" t="s">
        <v>782</v>
      </c>
      <c r="C219" s="656"/>
      <c r="D219" s="656"/>
      <c r="E219" s="656"/>
      <c r="F219" s="656"/>
      <c r="G219" s="657"/>
      <c r="H219" s="658" t="s">
        <v>4559</v>
      </c>
      <c r="I219" s="659"/>
      <c r="J219" s="659"/>
      <c r="K219" s="659"/>
      <c r="L219" s="659"/>
      <c r="M219" s="659"/>
      <c r="N219" s="659"/>
      <c r="O219" s="659"/>
      <c r="P219" s="659"/>
      <c r="Q219" s="659"/>
      <c r="R219" s="659"/>
      <c r="S219" s="659"/>
      <c r="T219" s="659"/>
      <c r="U219" s="659"/>
      <c r="V219" s="659"/>
      <c r="W219" s="659"/>
      <c r="X219" s="659"/>
      <c r="Y219" s="659"/>
      <c r="Z219" s="659"/>
      <c r="AA219" s="659"/>
      <c r="AB219" s="659"/>
      <c r="AC219" s="660"/>
      <c r="AD219" s="295">
        <f>'CE MINISTERIALE'!AD219</f>
        <v>0</v>
      </c>
      <c r="AE219" s="654">
        <f>'CE MINISTERIALE'!AE219</f>
        <v>0</v>
      </c>
      <c r="AF219" s="654"/>
      <c r="AG219" s="654"/>
      <c r="AH219" s="654"/>
      <c r="AI219" s="615"/>
      <c r="AJ219" s="64" t="s">
        <v>389</v>
      </c>
      <c r="AL219" s="295">
        <f>'CE MINISTERIALE'!AL219</f>
        <v>0</v>
      </c>
      <c r="AM219" s="411">
        <f>'CE MINISTERIALE'!AM219</f>
        <v>0</v>
      </c>
    </row>
    <row r="220" spans="1:39" s="68" customFormat="1" ht="15" customHeight="1">
      <c r="A220" s="64"/>
      <c r="B220" s="613" t="s">
        <v>785</v>
      </c>
      <c r="C220" s="656"/>
      <c r="D220" s="656"/>
      <c r="E220" s="656"/>
      <c r="F220" s="656"/>
      <c r="G220" s="657"/>
      <c r="H220" s="658" t="s">
        <v>4560</v>
      </c>
      <c r="I220" s="659"/>
      <c r="J220" s="659"/>
      <c r="K220" s="659"/>
      <c r="L220" s="659"/>
      <c r="M220" s="659"/>
      <c r="N220" s="659"/>
      <c r="O220" s="659"/>
      <c r="P220" s="659"/>
      <c r="Q220" s="659"/>
      <c r="R220" s="659"/>
      <c r="S220" s="659"/>
      <c r="T220" s="659"/>
      <c r="U220" s="659"/>
      <c r="V220" s="659"/>
      <c r="W220" s="659"/>
      <c r="X220" s="659"/>
      <c r="Y220" s="659"/>
      <c r="Z220" s="659"/>
      <c r="AA220" s="659"/>
      <c r="AB220" s="659"/>
      <c r="AC220" s="660"/>
      <c r="AD220" s="295">
        <f>'CE MINISTERIALE'!AD220</f>
        <v>971000</v>
      </c>
      <c r="AE220" s="654">
        <f>'CE MINISTERIALE'!AE220</f>
        <v>971</v>
      </c>
      <c r="AF220" s="654"/>
      <c r="AG220" s="654"/>
      <c r="AH220" s="654"/>
      <c r="AI220" s="615"/>
      <c r="AJ220" s="64" t="s">
        <v>389</v>
      </c>
      <c r="AL220" s="295">
        <f>'CE MINISTERIALE'!AL220</f>
        <v>0</v>
      </c>
      <c r="AM220" s="411">
        <f>'CE MINISTERIALE'!AM220</f>
        <v>0</v>
      </c>
    </row>
    <row r="221" spans="1:39" s="68" customFormat="1" ht="15" customHeight="1">
      <c r="A221" s="64" t="s">
        <v>1961</v>
      </c>
      <c r="B221" s="613" t="s">
        <v>788</v>
      </c>
      <c r="C221" s="656"/>
      <c r="D221" s="656"/>
      <c r="E221" s="656"/>
      <c r="F221" s="656"/>
      <c r="G221" s="657"/>
      <c r="H221" s="658" t="s">
        <v>4561</v>
      </c>
      <c r="I221" s="659"/>
      <c r="J221" s="659"/>
      <c r="K221" s="659"/>
      <c r="L221" s="659"/>
      <c r="M221" s="659"/>
      <c r="N221" s="659"/>
      <c r="O221" s="659"/>
      <c r="P221" s="659"/>
      <c r="Q221" s="659"/>
      <c r="R221" s="659"/>
      <c r="S221" s="659"/>
      <c r="T221" s="659"/>
      <c r="U221" s="659"/>
      <c r="V221" s="659"/>
      <c r="W221" s="659"/>
      <c r="X221" s="659"/>
      <c r="Y221" s="659"/>
      <c r="Z221" s="659"/>
      <c r="AA221" s="659"/>
      <c r="AB221" s="659"/>
      <c r="AC221" s="660"/>
      <c r="AD221" s="295">
        <f>'CE MINISTERIALE'!AD221</f>
        <v>0</v>
      </c>
      <c r="AE221" s="654">
        <f>'CE MINISTERIALE'!AE221</f>
        <v>0</v>
      </c>
      <c r="AF221" s="654"/>
      <c r="AG221" s="654"/>
      <c r="AH221" s="654"/>
      <c r="AI221" s="615"/>
      <c r="AJ221" s="64" t="s">
        <v>389</v>
      </c>
      <c r="AL221" s="295">
        <f>'CE MINISTERIALE'!AL221</f>
        <v>0</v>
      </c>
      <c r="AM221" s="411">
        <f>'CE MINISTERIALE'!AM221</f>
        <v>0</v>
      </c>
    </row>
    <row r="222" spans="1:39" s="68" customFormat="1" ht="15" customHeight="1">
      <c r="A222" s="64"/>
      <c r="B222" s="613" t="s">
        <v>791</v>
      </c>
      <c r="C222" s="656"/>
      <c r="D222" s="656"/>
      <c r="E222" s="656"/>
      <c r="F222" s="656"/>
      <c r="G222" s="657"/>
      <c r="H222" s="658" t="s">
        <v>4562</v>
      </c>
      <c r="I222" s="659"/>
      <c r="J222" s="659"/>
      <c r="K222" s="659"/>
      <c r="L222" s="659"/>
      <c r="M222" s="659"/>
      <c r="N222" s="659"/>
      <c r="O222" s="659"/>
      <c r="P222" s="659"/>
      <c r="Q222" s="659"/>
      <c r="R222" s="659"/>
      <c r="S222" s="659"/>
      <c r="T222" s="659"/>
      <c r="U222" s="659"/>
      <c r="V222" s="659"/>
      <c r="W222" s="659"/>
      <c r="X222" s="659"/>
      <c r="Y222" s="659"/>
      <c r="Z222" s="659"/>
      <c r="AA222" s="659"/>
      <c r="AB222" s="659"/>
      <c r="AC222" s="660"/>
      <c r="AD222" s="295">
        <f>'CE MINISTERIALE'!AD222</f>
        <v>3800000</v>
      </c>
      <c r="AE222" s="654">
        <f>'CE MINISTERIALE'!AE222</f>
        <v>3800</v>
      </c>
      <c r="AF222" s="654"/>
      <c r="AG222" s="654"/>
      <c r="AH222" s="654"/>
      <c r="AI222" s="615"/>
      <c r="AJ222" s="64" t="s">
        <v>389</v>
      </c>
      <c r="AL222" s="295">
        <f>'CE MINISTERIALE'!AL222</f>
        <v>0</v>
      </c>
      <c r="AM222" s="411">
        <f>'CE MINISTERIALE'!AM222</f>
        <v>0</v>
      </c>
    </row>
    <row r="223" spans="1:39" s="68" customFormat="1" ht="15" customHeight="1">
      <c r="A223" s="70"/>
      <c r="B223" s="613" t="s">
        <v>794</v>
      </c>
      <c r="C223" s="656"/>
      <c r="D223" s="656"/>
      <c r="E223" s="656"/>
      <c r="F223" s="656"/>
      <c r="G223" s="657"/>
      <c r="H223" s="658" t="s">
        <v>4563</v>
      </c>
      <c r="I223" s="659"/>
      <c r="J223" s="659"/>
      <c r="K223" s="659"/>
      <c r="L223" s="659"/>
      <c r="M223" s="659"/>
      <c r="N223" s="659"/>
      <c r="O223" s="659"/>
      <c r="P223" s="659"/>
      <c r="Q223" s="659"/>
      <c r="R223" s="659"/>
      <c r="S223" s="659"/>
      <c r="T223" s="659"/>
      <c r="U223" s="659"/>
      <c r="V223" s="659"/>
      <c r="W223" s="659"/>
      <c r="X223" s="659"/>
      <c r="Y223" s="659"/>
      <c r="Z223" s="659"/>
      <c r="AA223" s="659"/>
      <c r="AB223" s="659"/>
      <c r="AC223" s="660"/>
      <c r="AD223" s="295">
        <f>'CE MINISTERIALE'!AD223</f>
        <v>5260000</v>
      </c>
      <c r="AE223" s="654">
        <f>'CE MINISTERIALE'!AE223</f>
        <v>5260</v>
      </c>
      <c r="AF223" s="654"/>
      <c r="AG223" s="654"/>
      <c r="AH223" s="654"/>
      <c r="AI223" s="615"/>
      <c r="AJ223" s="64" t="s">
        <v>389</v>
      </c>
      <c r="AL223" s="295">
        <f>'CE MINISTERIALE'!AL223</f>
        <v>0</v>
      </c>
      <c r="AM223" s="411">
        <f>'CE MINISTERIALE'!AM223</f>
        <v>0</v>
      </c>
    </row>
    <row r="224" spans="1:39" s="68" customFormat="1" ht="28.15" customHeight="1">
      <c r="A224" s="64"/>
      <c r="B224" s="606" t="s">
        <v>796</v>
      </c>
      <c r="C224" s="649"/>
      <c r="D224" s="649"/>
      <c r="E224" s="649"/>
      <c r="F224" s="649"/>
      <c r="G224" s="650"/>
      <c r="H224" s="651" t="s">
        <v>4564</v>
      </c>
      <c r="I224" s="652"/>
      <c r="J224" s="652"/>
      <c r="K224" s="652"/>
      <c r="L224" s="652"/>
      <c r="M224" s="652"/>
      <c r="N224" s="652"/>
      <c r="O224" s="652"/>
      <c r="P224" s="652"/>
      <c r="Q224" s="652"/>
      <c r="R224" s="652"/>
      <c r="S224" s="652"/>
      <c r="T224" s="652"/>
      <c r="U224" s="652"/>
      <c r="V224" s="652"/>
      <c r="W224" s="652"/>
      <c r="X224" s="652"/>
      <c r="Y224" s="652"/>
      <c r="Z224" s="652"/>
      <c r="AA224" s="652"/>
      <c r="AB224" s="652"/>
      <c r="AC224" s="653"/>
      <c r="AD224" s="297">
        <f>'CE MINISTERIALE'!AD224</f>
        <v>2717500</v>
      </c>
      <c r="AE224" s="666">
        <f>'CE MINISTERIALE'!AE224</f>
        <v>2718</v>
      </c>
      <c r="AF224" s="666"/>
      <c r="AG224" s="666"/>
      <c r="AH224" s="666"/>
      <c r="AI224" s="608"/>
      <c r="AJ224" s="64" t="s">
        <v>389</v>
      </c>
      <c r="AL224" s="297">
        <f>'CE MINISTERIALE'!AL224</f>
        <v>0</v>
      </c>
      <c r="AM224" s="410">
        <f>'CE MINISTERIALE'!AM224</f>
        <v>0</v>
      </c>
    </row>
    <row r="225" spans="1:39" s="68" customFormat="1" ht="30" customHeight="1">
      <c r="A225" s="64" t="s">
        <v>413</v>
      </c>
      <c r="B225" s="613" t="s">
        <v>799</v>
      </c>
      <c r="C225" s="656"/>
      <c r="D225" s="656"/>
      <c r="E225" s="656"/>
      <c r="F225" s="656"/>
      <c r="G225" s="657"/>
      <c r="H225" s="658" t="s">
        <v>4565</v>
      </c>
      <c r="I225" s="659"/>
      <c r="J225" s="659"/>
      <c r="K225" s="659"/>
      <c r="L225" s="659"/>
      <c r="M225" s="659"/>
      <c r="N225" s="659"/>
      <c r="O225" s="659"/>
      <c r="P225" s="659"/>
      <c r="Q225" s="659"/>
      <c r="R225" s="659"/>
      <c r="S225" s="659"/>
      <c r="T225" s="659"/>
      <c r="U225" s="659"/>
      <c r="V225" s="659"/>
      <c r="W225" s="659"/>
      <c r="X225" s="659"/>
      <c r="Y225" s="659"/>
      <c r="Z225" s="659"/>
      <c r="AA225" s="659"/>
      <c r="AB225" s="659"/>
      <c r="AC225" s="660"/>
      <c r="AD225" s="295">
        <f>'CE MINISTERIALE'!AD225</f>
        <v>0</v>
      </c>
      <c r="AE225" s="654">
        <f>'CE MINISTERIALE'!AE225</f>
        <v>0</v>
      </c>
      <c r="AF225" s="654"/>
      <c r="AG225" s="654"/>
      <c r="AH225" s="654"/>
      <c r="AI225" s="615"/>
      <c r="AJ225" s="64" t="s">
        <v>389</v>
      </c>
      <c r="AL225" s="295">
        <f>'CE MINISTERIALE'!AL225</f>
        <v>0</v>
      </c>
      <c r="AM225" s="411">
        <f>'CE MINISTERIALE'!AM225</f>
        <v>0</v>
      </c>
    </row>
    <row r="226" spans="1:39" s="68" customFormat="1" ht="15" customHeight="1">
      <c r="A226" s="64"/>
      <c r="B226" s="613" t="s">
        <v>802</v>
      </c>
      <c r="C226" s="656"/>
      <c r="D226" s="656"/>
      <c r="E226" s="656"/>
      <c r="F226" s="656"/>
      <c r="G226" s="657"/>
      <c r="H226" s="658" t="s">
        <v>4566</v>
      </c>
      <c r="I226" s="659"/>
      <c r="J226" s="659"/>
      <c r="K226" s="659"/>
      <c r="L226" s="659"/>
      <c r="M226" s="659"/>
      <c r="N226" s="659"/>
      <c r="O226" s="659"/>
      <c r="P226" s="659"/>
      <c r="Q226" s="659"/>
      <c r="R226" s="659"/>
      <c r="S226" s="659"/>
      <c r="T226" s="659"/>
      <c r="U226" s="659"/>
      <c r="V226" s="659"/>
      <c r="W226" s="659"/>
      <c r="X226" s="659"/>
      <c r="Y226" s="659"/>
      <c r="Z226" s="659"/>
      <c r="AA226" s="659"/>
      <c r="AB226" s="659"/>
      <c r="AC226" s="660"/>
      <c r="AD226" s="295">
        <f>'CE MINISTERIALE'!AD226</f>
        <v>78500</v>
      </c>
      <c r="AE226" s="654">
        <f>'CE MINISTERIALE'!AE226</f>
        <v>79</v>
      </c>
      <c r="AF226" s="654"/>
      <c r="AG226" s="654"/>
      <c r="AH226" s="654"/>
      <c r="AI226" s="615"/>
      <c r="AJ226" s="64" t="s">
        <v>389</v>
      </c>
      <c r="AL226" s="295">
        <f>'CE MINISTERIALE'!AL226</f>
        <v>0</v>
      </c>
      <c r="AM226" s="411">
        <f>'CE MINISTERIALE'!AM226</f>
        <v>0</v>
      </c>
    </row>
    <row r="227" spans="1:39" s="68" customFormat="1" ht="15" customHeight="1">
      <c r="A227" s="64" t="s">
        <v>1954</v>
      </c>
      <c r="B227" s="613" t="s">
        <v>804</v>
      </c>
      <c r="C227" s="656"/>
      <c r="D227" s="656"/>
      <c r="E227" s="656"/>
      <c r="F227" s="656"/>
      <c r="G227" s="657"/>
      <c r="H227" s="658" t="s">
        <v>4567</v>
      </c>
      <c r="I227" s="659"/>
      <c r="J227" s="659"/>
      <c r="K227" s="659"/>
      <c r="L227" s="659"/>
      <c r="M227" s="659"/>
      <c r="N227" s="659"/>
      <c r="O227" s="659"/>
      <c r="P227" s="659"/>
      <c r="Q227" s="659"/>
      <c r="R227" s="659"/>
      <c r="S227" s="659"/>
      <c r="T227" s="659"/>
      <c r="U227" s="659"/>
      <c r="V227" s="659"/>
      <c r="W227" s="659"/>
      <c r="X227" s="659"/>
      <c r="Y227" s="659"/>
      <c r="Z227" s="659"/>
      <c r="AA227" s="659"/>
      <c r="AB227" s="659"/>
      <c r="AC227" s="660"/>
      <c r="AD227" s="295">
        <f>'CE MINISTERIALE'!AD227</f>
        <v>1314000</v>
      </c>
      <c r="AE227" s="654">
        <f>'CE MINISTERIALE'!AE227</f>
        <v>1314</v>
      </c>
      <c r="AF227" s="654"/>
      <c r="AG227" s="654"/>
      <c r="AH227" s="654"/>
      <c r="AI227" s="615"/>
      <c r="AJ227" s="64" t="s">
        <v>389</v>
      </c>
      <c r="AL227" s="295">
        <f>'CE MINISTERIALE'!AL227</f>
        <v>0</v>
      </c>
      <c r="AM227" s="411">
        <f>'CE MINISTERIALE'!AM227</f>
        <v>0</v>
      </c>
    </row>
    <row r="228" spans="1:39" s="68" customFormat="1" ht="15" customHeight="1">
      <c r="A228" s="64"/>
      <c r="B228" s="613" t="s">
        <v>807</v>
      </c>
      <c r="C228" s="656"/>
      <c r="D228" s="656"/>
      <c r="E228" s="656"/>
      <c r="F228" s="656"/>
      <c r="G228" s="657"/>
      <c r="H228" s="658" t="s">
        <v>4568</v>
      </c>
      <c r="I228" s="659"/>
      <c r="J228" s="659"/>
      <c r="K228" s="659"/>
      <c r="L228" s="659"/>
      <c r="M228" s="659"/>
      <c r="N228" s="659"/>
      <c r="O228" s="659"/>
      <c r="P228" s="659"/>
      <c r="Q228" s="659"/>
      <c r="R228" s="659"/>
      <c r="S228" s="659"/>
      <c r="T228" s="659"/>
      <c r="U228" s="659"/>
      <c r="V228" s="659"/>
      <c r="W228" s="659"/>
      <c r="X228" s="659"/>
      <c r="Y228" s="659"/>
      <c r="Z228" s="659"/>
      <c r="AA228" s="659"/>
      <c r="AB228" s="659"/>
      <c r="AC228" s="660"/>
      <c r="AD228" s="295">
        <f>'CE MINISTERIALE'!AD228</f>
        <v>1325000</v>
      </c>
      <c r="AE228" s="654">
        <f>'CE MINISTERIALE'!AE228</f>
        <v>1325</v>
      </c>
      <c r="AF228" s="654"/>
      <c r="AG228" s="654"/>
      <c r="AH228" s="654"/>
      <c r="AI228" s="615"/>
      <c r="AJ228" s="64" t="s">
        <v>389</v>
      </c>
      <c r="AL228" s="295">
        <f>'CE MINISTERIALE'!AL228</f>
        <v>0</v>
      </c>
      <c r="AM228" s="411">
        <f>'CE MINISTERIALE'!AM228</f>
        <v>0</v>
      </c>
    </row>
    <row r="229" spans="1:39" s="68" customFormat="1" ht="15" customHeight="1">
      <c r="A229" s="70"/>
      <c r="B229" s="613" t="s">
        <v>810</v>
      </c>
      <c r="C229" s="656"/>
      <c r="D229" s="656"/>
      <c r="E229" s="656"/>
      <c r="F229" s="656"/>
      <c r="G229" s="657"/>
      <c r="H229" s="658" t="s">
        <v>4569</v>
      </c>
      <c r="I229" s="659"/>
      <c r="J229" s="659"/>
      <c r="K229" s="659"/>
      <c r="L229" s="659"/>
      <c r="M229" s="659"/>
      <c r="N229" s="659"/>
      <c r="O229" s="659"/>
      <c r="P229" s="659"/>
      <c r="Q229" s="659"/>
      <c r="R229" s="659"/>
      <c r="S229" s="659"/>
      <c r="T229" s="659"/>
      <c r="U229" s="659"/>
      <c r="V229" s="659"/>
      <c r="W229" s="659"/>
      <c r="X229" s="659"/>
      <c r="Y229" s="659"/>
      <c r="Z229" s="659"/>
      <c r="AA229" s="659"/>
      <c r="AB229" s="659"/>
      <c r="AC229" s="660"/>
      <c r="AD229" s="295">
        <f>'CE MINISTERIALE'!AD229</f>
        <v>0</v>
      </c>
      <c r="AE229" s="654">
        <f>'CE MINISTERIALE'!AE229</f>
        <v>0</v>
      </c>
      <c r="AF229" s="654"/>
      <c r="AG229" s="654"/>
      <c r="AH229" s="654"/>
      <c r="AI229" s="615"/>
      <c r="AJ229" s="64" t="s">
        <v>389</v>
      </c>
      <c r="AL229" s="295">
        <f>'CE MINISTERIALE'!AL229</f>
        <v>0</v>
      </c>
      <c r="AM229" s="411">
        <f>'CE MINISTERIALE'!AM229</f>
        <v>0</v>
      </c>
    </row>
    <row r="230" spans="1:39" s="68" customFormat="1" ht="25.5" customHeight="1">
      <c r="A230" s="64"/>
      <c r="B230" s="613" t="s">
        <v>812</v>
      </c>
      <c r="C230" s="656"/>
      <c r="D230" s="656"/>
      <c r="E230" s="656"/>
      <c r="F230" s="656"/>
      <c r="G230" s="657"/>
      <c r="H230" s="658" t="s">
        <v>4570</v>
      </c>
      <c r="I230" s="659"/>
      <c r="J230" s="659"/>
      <c r="K230" s="659"/>
      <c r="L230" s="659"/>
      <c r="M230" s="659"/>
      <c r="N230" s="659"/>
      <c r="O230" s="659"/>
      <c r="P230" s="659"/>
      <c r="Q230" s="659"/>
      <c r="R230" s="659"/>
      <c r="S230" s="659"/>
      <c r="T230" s="659"/>
      <c r="U230" s="659"/>
      <c r="V230" s="659"/>
      <c r="W230" s="659"/>
      <c r="X230" s="659"/>
      <c r="Y230" s="659"/>
      <c r="Z230" s="659"/>
      <c r="AA230" s="659"/>
      <c r="AB230" s="659"/>
      <c r="AC230" s="660"/>
      <c r="AD230" s="295">
        <f>'CE MINISTERIALE'!AD230</f>
        <v>0</v>
      </c>
      <c r="AE230" s="654">
        <f>'CE MINISTERIALE'!AE230</f>
        <v>0</v>
      </c>
      <c r="AF230" s="654"/>
      <c r="AG230" s="654"/>
      <c r="AH230" s="654"/>
      <c r="AI230" s="615"/>
      <c r="AJ230" s="64" t="s">
        <v>389</v>
      </c>
      <c r="AL230" s="295">
        <f>'CE MINISTERIALE'!AL230</f>
        <v>0</v>
      </c>
      <c r="AM230" s="411">
        <f>'CE MINISTERIALE'!AM230</f>
        <v>0</v>
      </c>
    </row>
    <row r="231" spans="1:39" s="68" customFormat="1" ht="15" customHeight="1">
      <c r="A231" s="64"/>
      <c r="B231" s="606" t="s">
        <v>815</v>
      </c>
      <c r="C231" s="649"/>
      <c r="D231" s="649"/>
      <c r="E231" s="649"/>
      <c r="F231" s="649"/>
      <c r="G231" s="650"/>
      <c r="H231" s="651" t="s">
        <v>4571</v>
      </c>
      <c r="I231" s="652"/>
      <c r="J231" s="652"/>
      <c r="K231" s="652"/>
      <c r="L231" s="652"/>
      <c r="M231" s="652"/>
      <c r="N231" s="652"/>
      <c r="O231" s="652"/>
      <c r="P231" s="652"/>
      <c r="Q231" s="652"/>
      <c r="R231" s="652"/>
      <c r="S231" s="652"/>
      <c r="T231" s="652"/>
      <c r="U231" s="652"/>
      <c r="V231" s="652"/>
      <c r="W231" s="652"/>
      <c r="X231" s="652"/>
      <c r="Y231" s="652"/>
      <c r="Z231" s="652"/>
      <c r="AA231" s="652"/>
      <c r="AB231" s="652"/>
      <c r="AC231" s="653"/>
      <c r="AD231" s="297">
        <f>'CE MINISTERIALE'!AD231</f>
        <v>665000</v>
      </c>
      <c r="AE231" s="666">
        <f>'CE MINISTERIALE'!AE231</f>
        <v>665</v>
      </c>
      <c r="AF231" s="666"/>
      <c r="AG231" s="666"/>
      <c r="AH231" s="666"/>
      <c r="AI231" s="608"/>
      <c r="AJ231" s="64" t="s">
        <v>389</v>
      </c>
      <c r="AL231" s="297">
        <f>'CE MINISTERIALE'!AL231</f>
        <v>0</v>
      </c>
      <c r="AM231" s="410">
        <f>'CE MINISTERIALE'!AM231</f>
        <v>0</v>
      </c>
    </row>
    <row r="232" spans="1:39" s="68" customFormat="1" ht="25.5" customHeight="1">
      <c r="A232" s="64" t="s">
        <v>413</v>
      </c>
      <c r="B232" s="613" t="s">
        <v>818</v>
      </c>
      <c r="C232" s="656"/>
      <c r="D232" s="656"/>
      <c r="E232" s="656"/>
      <c r="F232" s="656"/>
      <c r="G232" s="657"/>
      <c r="H232" s="658" t="s">
        <v>4572</v>
      </c>
      <c r="I232" s="659"/>
      <c r="J232" s="659"/>
      <c r="K232" s="659"/>
      <c r="L232" s="659"/>
      <c r="M232" s="659"/>
      <c r="N232" s="659"/>
      <c r="O232" s="659"/>
      <c r="P232" s="659"/>
      <c r="Q232" s="659"/>
      <c r="R232" s="659"/>
      <c r="S232" s="659"/>
      <c r="T232" s="659"/>
      <c r="U232" s="659"/>
      <c r="V232" s="659"/>
      <c r="W232" s="659"/>
      <c r="X232" s="659"/>
      <c r="Y232" s="659"/>
      <c r="Z232" s="659"/>
      <c r="AA232" s="659"/>
      <c r="AB232" s="659"/>
      <c r="AC232" s="660"/>
      <c r="AD232" s="295">
        <f>'CE MINISTERIALE'!AD232</f>
        <v>0</v>
      </c>
      <c r="AE232" s="654">
        <f>'CE MINISTERIALE'!AE232</f>
        <v>0</v>
      </c>
      <c r="AF232" s="654"/>
      <c r="AG232" s="654"/>
      <c r="AH232" s="654"/>
      <c r="AI232" s="615"/>
      <c r="AJ232" s="64" t="s">
        <v>389</v>
      </c>
      <c r="AL232" s="295">
        <f>'CE MINISTERIALE'!AL232</f>
        <v>0</v>
      </c>
      <c r="AM232" s="411">
        <f>'CE MINISTERIALE'!AM232</f>
        <v>0</v>
      </c>
    </row>
    <row r="233" spans="1:39" s="68" customFormat="1" ht="15" customHeight="1">
      <c r="A233" s="64"/>
      <c r="B233" s="613" t="s">
        <v>821</v>
      </c>
      <c r="C233" s="656"/>
      <c r="D233" s="656"/>
      <c r="E233" s="656"/>
      <c r="F233" s="656"/>
      <c r="G233" s="657"/>
      <c r="H233" s="658" t="s">
        <v>4573</v>
      </c>
      <c r="I233" s="659"/>
      <c r="J233" s="659"/>
      <c r="K233" s="659"/>
      <c r="L233" s="659"/>
      <c r="M233" s="659"/>
      <c r="N233" s="659"/>
      <c r="O233" s="659"/>
      <c r="P233" s="659"/>
      <c r="Q233" s="659"/>
      <c r="R233" s="659"/>
      <c r="S233" s="659"/>
      <c r="T233" s="659"/>
      <c r="U233" s="659"/>
      <c r="V233" s="659"/>
      <c r="W233" s="659"/>
      <c r="X233" s="659"/>
      <c r="Y233" s="659"/>
      <c r="Z233" s="659"/>
      <c r="AA233" s="659"/>
      <c r="AB233" s="659"/>
      <c r="AC233" s="660"/>
      <c r="AD233" s="295">
        <f>'CE MINISTERIALE'!AD233</f>
        <v>0</v>
      </c>
      <c r="AE233" s="654">
        <f>'CE MINISTERIALE'!AE233</f>
        <v>0</v>
      </c>
      <c r="AF233" s="654"/>
      <c r="AG233" s="654"/>
      <c r="AH233" s="654"/>
      <c r="AI233" s="615"/>
      <c r="AJ233" s="64" t="s">
        <v>389</v>
      </c>
      <c r="AL233" s="295">
        <f>'CE MINISTERIALE'!AL233</f>
        <v>0</v>
      </c>
      <c r="AM233" s="411">
        <f>'CE MINISTERIALE'!AM233</f>
        <v>0</v>
      </c>
    </row>
    <row r="234" spans="1:39" s="68" customFormat="1" ht="15" customHeight="1">
      <c r="A234" s="64" t="s">
        <v>1954</v>
      </c>
      <c r="B234" s="613" t="s">
        <v>823</v>
      </c>
      <c r="C234" s="656"/>
      <c r="D234" s="656"/>
      <c r="E234" s="656"/>
      <c r="F234" s="656"/>
      <c r="G234" s="657"/>
      <c r="H234" s="658" t="s">
        <v>4574</v>
      </c>
      <c r="I234" s="659"/>
      <c r="J234" s="659"/>
      <c r="K234" s="659"/>
      <c r="L234" s="659"/>
      <c r="M234" s="659"/>
      <c r="N234" s="659"/>
      <c r="O234" s="659"/>
      <c r="P234" s="659"/>
      <c r="Q234" s="659"/>
      <c r="R234" s="659"/>
      <c r="S234" s="659"/>
      <c r="T234" s="659"/>
      <c r="U234" s="659"/>
      <c r="V234" s="659"/>
      <c r="W234" s="659"/>
      <c r="X234" s="659"/>
      <c r="Y234" s="659"/>
      <c r="Z234" s="659"/>
      <c r="AA234" s="659"/>
      <c r="AB234" s="659"/>
      <c r="AC234" s="660"/>
      <c r="AD234" s="295">
        <f>'CE MINISTERIALE'!AD234</f>
        <v>627000</v>
      </c>
      <c r="AE234" s="654">
        <f>'CE MINISTERIALE'!AE234</f>
        <v>627</v>
      </c>
      <c r="AF234" s="654"/>
      <c r="AG234" s="654"/>
      <c r="AH234" s="654"/>
      <c r="AI234" s="615"/>
      <c r="AJ234" s="64" t="s">
        <v>389</v>
      </c>
      <c r="AL234" s="295">
        <f>'CE MINISTERIALE'!AL234</f>
        <v>0</v>
      </c>
      <c r="AM234" s="411">
        <f>'CE MINISTERIALE'!AM234</f>
        <v>0</v>
      </c>
    </row>
    <row r="235" spans="1:39" s="68" customFormat="1" ht="15" customHeight="1">
      <c r="A235" s="64"/>
      <c r="B235" s="613" t="s">
        <v>826</v>
      </c>
      <c r="C235" s="656"/>
      <c r="D235" s="656"/>
      <c r="E235" s="656"/>
      <c r="F235" s="656"/>
      <c r="G235" s="657"/>
      <c r="H235" s="658" t="s">
        <v>4575</v>
      </c>
      <c r="I235" s="659"/>
      <c r="J235" s="659"/>
      <c r="K235" s="659"/>
      <c r="L235" s="659"/>
      <c r="M235" s="659"/>
      <c r="N235" s="659"/>
      <c r="O235" s="659"/>
      <c r="P235" s="659"/>
      <c r="Q235" s="659"/>
      <c r="R235" s="659"/>
      <c r="S235" s="659"/>
      <c r="T235" s="659"/>
      <c r="U235" s="659"/>
      <c r="V235" s="659"/>
      <c r="W235" s="659"/>
      <c r="X235" s="659"/>
      <c r="Y235" s="659"/>
      <c r="Z235" s="659"/>
      <c r="AA235" s="659"/>
      <c r="AB235" s="659"/>
      <c r="AC235" s="660"/>
      <c r="AD235" s="295">
        <f>'CE MINISTERIALE'!AD235</f>
        <v>38000</v>
      </c>
      <c r="AE235" s="654">
        <f>'CE MINISTERIALE'!AE235</f>
        <v>38</v>
      </c>
      <c r="AF235" s="654"/>
      <c r="AG235" s="654"/>
      <c r="AH235" s="654"/>
      <c r="AI235" s="615"/>
      <c r="AJ235" s="64" t="s">
        <v>389</v>
      </c>
      <c r="AL235" s="295">
        <f>'CE MINISTERIALE'!AL235</f>
        <v>0</v>
      </c>
      <c r="AM235" s="411">
        <f>'CE MINISTERIALE'!AM235</f>
        <v>0</v>
      </c>
    </row>
    <row r="236" spans="1:39" s="68" customFormat="1" ht="25.5" customHeight="1">
      <c r="A236" s="64"/>
      <c r="B236" s="613" t="s">
        <v>834</v>
      </c>
      <c r="C236" s="656"/>
      <c r="D236" s="656"/>
      <c r="E236" s="656"/>
      <c r="F236" s="656"/>
      <c r="G236" s="657"/>
      <c r="H236" s="658" t="s">
        <v>4576</v>
      </c>
      <c r="I236" s="659"/>
      <c r="J236" s="659"/>
      <c r="K236" s="659"/>
      <c r="L236" s="659"/>
      <c r="M236" s="659"/>
      <c r="N236" s="659"/>
      <c r="O236" s="659"/>
      <c r="P236" s="659"/>
      <c r="Q236" s="659"/>
      <c r="R236" s="659"/>
      <c r="S236" s="659"/>
      <c r="T236" s="659"/>
      <c r="U236" s="659"/>
      <c r="V236" s="659"/>
      <c r="W236" s="659"/>
      <c r="X236" s="659"/>
      <c r="Y236" s="659"/>
      <c r="Z236" s="659"/>
      <c r="AA236" s="659"/>
      <c r="AB236" s="659"/>
      <c r="AC236" s="660"/>
      <c r="AD236" s="295">
        <f>'CE MINISTERIALE'!AD236</f>
        <v>0</v>
      </c>
      <c r="AE236" s="654">
        <f>'CE MINISTERIALE'!AE236</f>
        <v>0</v>
      </c>
      <c r="AF236" s="654"/>
      <c r="AG236" s="654"/>
      <c r="AH236" s="654"/>
      <c r="AI236" s="615"/>
      <c r="AJ236" s="64" t="s">
        <v>389</v>
      </c>
      <c r="AL236" s="295">
        <f>'CE MINISTERIALE'!AL236</f>
        <v>0</v>
      </c>
      <c r="AM236" s="411">
        <f>'CE MINISTERIALE'!AM236</f>
        <v>0</v>
      </c>
    </row>
    <row r="237" spans="1:39" s="68" customFormat="1" ht="15" customHeight="1">
      <c r="A237" s="64"/>
      <c r="B237" s="606" t="s">
        <v>837</v>
      </c>
      <c r="C237" s="649"/>
      <c r="D237" s="649"/>
      <c r="E237" s="649"/>
      <c r="F237" s="649"/>
      <c r="G237" s="650"/>
      <c r="H237" s="651" t="s">
        <v>4577</v>
      </c>
      <c r="I237" s="652"/>
      <c r="J237" s="652"/>
      <c r="K237" s="652"/>
      <c r="L237" s="652"/>
      <c r="M237" s="652"/>
      <c r="N237" s="652"/>
      <c r="O237" s="652"/>
      <c r="P237" s="652"/>
      <c r="Q237" s="652"/>
      <c r="R237" s="652"/>
      <c r="S237" s="652"/>
      <c r="T237" s="652"/>
      <c r="U237" s="652"/>
      <c r="V237" s="652"/>
      <c r="W237" s="652"/>
      <c r="X237" s="652"/>
      <c r="Y237" s="652"/>
      <c r="Z237" s="652"/>
      <c r="AA237" s="652"/>
      <c r="AB237" s="652"/>
      <c r="AC237" s="653"/>
      <c r="AD237" s="297">
        <f>'CE MINISTERIALE'!AD237</f>
        <v>32615000</v>
      </c>
      <c r="AE237" s="666">
        <f>'CE MINISTERIALE'!AE237</f>
        <v>32615</v>
      </c>
      <c r="AF237" s="666"/>
      <c r="AG237" s="666"/>
      <c r="AH237" s="666"/>
      <c r="AI237" s="608"/>
      <c r="AJ237" s="64" t="s">
        <v>389</v>
      </c>
      <c r="AL237" s="297">
        <f>'CE MINISTERIALE'!AL237</f>
        <v>0</v>
      </c>
      <c r="AM237" s="410">
        <f>'CE MINISTERIALE'!AM237</f>
        <v>0</v>
      </c>
    </row>
    <row r="238" spans="1:39" s="68" customFormat="1" ht="25.5" customHeight="1">
      <c r="A238" s="64" t="s">
        <v>413</v>
      </c>
      <c r="B238" s="613" t="s">
        <v>840</v>
      </c>
      <c r="C238" s="656"/>
      <c r="D238" s="656"/>
      <c r="E238" s="656"/>
      <c r="F238" s="656"/>
      <c r="G238" s="657"/>
      <c r="H238" s="658" t="s">
        <v>4578</v>
      </c>
      <c r="I238" s="659"/>
      <c r="J238" s="659"/>
      <c r="K238" s="659"/>
      <c r="L238" s="659"/>
      <c r="M238" s="659"/>
      <c r="N238" s="659"/>
      <c r="O238" s="659"/>
      <c r="P238" s="659"/>
      <c r="Q238" s="659"/>
      <c r="R238" s="659"/>
      <c r="S238" s="659"/>
      <c r="T238" s="659"/>
      <c r="U238" s="659"/>
      <c r="V238" s="659"/>
      <c r="W238" s="659"/>
      <c r="X238" s="659"/>
      <c r="Y238" s="659"/>
      <c r="Z238" s="659"/>
      <c r="AA238" s="659"/>
      <c r="AB238" s="659"/>
      <c r="AC238" s="660"/>
      <c r="AD238" s="295">
        <f>'CE MINISTERIALE'!AD238</f>
        <v>0</v>
      </c>
      <c r="AE238" s="654">
        <f>'CE MINISTERIALE'!AE238</f>
        <v>0</v>
      </c>
      <c r="AF238" s="654"/>
      <c r="AG238" s="654"/>
      <c r="AH238" s="654"/>
      <c r="AI238" s="615"/>
      <c r="AJ238" s="64" t="s">
        <v>389</v>
      </c>
      <c r="AL238" s="295">
        <f>'CE MINISTERIALE'!AL238</f>
        <v>0</v>
      </c>
      <c r="AM238" s="411">
        <f>'CE MINISTERIALE'!AM238</f>
        <v>0</v>
      </c>
    </row>
    <row r="239" spans="1:39" s="68" customFormat="1" ht="15" customHeight="1">
      <c r="A239" s="64"/>
      <c r="B239" s="613" t="s">
        <v>843</v>
      </c>
      <c r="C239" s="656"/>
      <c r="D239" s="656"/>
      <c r="E239" s="656"/>
      <c r="F239" s="656"/>
      <c r="G239" s="657"/>
      <c r="H239" s="658" t="s">
        <v>4579</v>
      </c>
      <c r="I239" s="659"/>
      <c r="J239" s="659"/>
      <c r="K239" s="659"/>
      <c r="L239" s="659"/>
      <c r="M239" s="659"/>
      <c r="N239" s="659"/>
      <c r="O239" s="659"/>
      <c r="P239" s="659"/>
      <c r="Q239" s="659"/>
      <c r="R239" s="659"/>
      <c r="S239" s="659"/>
      <c r="T239" s="659"/>
      <c r="U239" s="659"/>
      <c r="V239" s="659"/>
      <c r="W239" s="659"/>
      <c r="X239" s="659"/>
      <c r="Y239" s="659"/>
      <c r="Z239" s="659"/>
      <c r="AA239" s="659"/>
      <c r="AB239" s="659"/>
      <c r="AC239" s="660"/>
      <c r="AD239" s="295">
        <f>'CE MINISTERIALE'!AD239</f>
        <v>0</v>
      </c>
      <c r="AE239" s="654">
        <f>'CE MINISTERIALE'!AE239</f>
        <v>0</v>
      </c>
      <c r="AF239" s="654"/>
      <c r="AG239" s="654"/>
      <c r="AH239" s="654"/>
      <c r="AI239" s="615"/>
      <c r="AJ239" s="64" t="s">
        <v>389</v>
      </c>
      <c r="AL239" s="295">
        <f>'CE MINISTERIALE'!AL239</f>
        <v>0</v>
      </c>
      <c r="AM239" s="411">
        <f>'CE MINISTERIALE'!AM239</f>
        <v>0</v>
      </c>
    </row>
    <row r="240" spans="1:39" s="68" customFormat="1" ht="15" customHeight="1">
      <c r="A240" s="64" t="s">
        <v>1954</v>
      </c>
      <c r="B240" s="613" t="s">
        <v>845</v>
      </c>
      <c r="C240" s="656"/>
      <c r="D240" s="656"/>
      <c r="E240" s="656"/>
      <c r="F240" s="656"/>
      <c r="G240" s="657"/>
      <c r="H240" s="658" t="s">
        <v>4580</v>
      </c>
      <c r="I240" s="659"/>
      <c r="J240" s="659"/>
      <c r="K240" s="659"/>
      <c r="L240" s="659"/>
      <c r="M240" s="659"/>
      <c r="N240" s="659"/>
      <c r="O240" s="659"/>
      <c r="P240" s="659"/>
      <c r="Q240" s="659"/>
      <c r="R240" s="659"/>
      <c r="S240" s="659"/>
      <c r="T240" s="659"/>
      <c r="U240" s="659"/>
      <c r="V240" s="659"/>
      <c r="W240" s="659"/>
      <c r="X240" s="659"/>
      <c r="Y240" s="659"/>
      <c r="Z240" s="659"/>
      <c r="AA240" s="659"/>
      <c r="AB240" s="659"/>
      <c r="AC240" s="660"/>
      <c r="AD240" s="295">
        <f>'CE MINISTERIALE'!AD240</f>
        <v>496000</v>
      </c>
      <c r="AE240" s="654">
        <f>'CE MINISTERIALE'!AE240</f>
        <v>496</v>
      </c>
      <c r="AF240" s="654"/>
      <c r="AG240" s="654"/>
      <c r="AH240" s="654"/>
      <c r="AI240" s="615"/>
      <c r="AJ240" s="64" t="s">
        <v>389</v>
      </c>
      <c r="AL240" s="295">
        <f>'CE MINISTERIALE'!AL240</f>
        <v>0</v>
      </c>
      <c r="AM240" s="411">
        <f>'CE MINISTERIALE'!AM240</f>
        <v>0</v>
      </c>
    </row>
    <row r="241" spans="1:39" s="68" customFormat="1" ht="15" customHeight="1">
      <c r="A241" s="64"/>
      <c r="B241" s="613" t="s">
        <v>848</v>
      </c>
      <c r="C241" s="656"/>
      <c r="D241" s="656"/>
      <c r="E241" s="656"/>
      <c r="F241" s="656"/>
      <c r="G241" s="657"/>
      <c r="H241" s="658" t="s">
        <v>4581</v>
      </c>
      <c r="I241" s="659"/>
      <c r="J241" s="659"/>
      <c r="K241" s="659"/>
      <c r="L241" s="659"/>
      <c r="M241" s="659"/>
      <c r="N241" s="659"/>
      <c r="O241" s="659"/>
      <c r="P241" s="659"/>
      <c r="Q241" s="659"/>
      <c r="R241" s="659"/>
      <c r="S241" s="659"/>
      <c r="T241" s="659"/>
      <c r="U241" s="659"/>
      <c r="V241" s="659"/>
      <c r="W241" s="659"/>
      <c r="X241" s="659"/>
      <c r="Y241" s="659"/>
      <c r="Z241" s="659"/>
      <c r="AA241" s="659"/>
      <c r="AB241" s="659"/>
      <c r="AC241" s="660"/>
      <c r="AD241" s="295">
        <f>'CE MINISTERIALE'!AD241</f>
        <v>32119000</v>
      </c>
      <c r="AE241" s="654">
        <f>'CE MINISTERIALE'!AE241</f>
        <v>32119</v>
      </c>
      <c r="AF241" s="654"/>
      <c r="AG241" s="654"/>
      <c r="AH241" s="654"/>
      <c r="AI241" s="615"/>
      <c r="AJ241" s="64" t="s">
        <v>389</v>
      </c>
      <c r="AL241" s="295">
        <f>'CE MINISTERIALE'!AL241</f>
        <v>0</v>
      </c>
      <c r="AM241" s="411">
        <f>'CE MINISTERIALE'!AM241</f>
        <v>0</v>
      </c>
    </row>
    <row r="242" spans="1:39" s="68" customFormat="1" ht="15" customHeight="1">
      <c r="A242" s="64"/>
      <c r="B242" s="606" t="s">
        <v>850</v>
      </c>
      <c r="C242" s="649"/>
      <c r="D242" s="649"/>
      <c r="E242" s="649"/>
      <c r="F242" s="649"/>
      <c r="G242" s="650"/>
      <c r="H242" s="651" t="s">
        <v>4582</v>
      </c>
      <c r="I242" s="652"/>
      <c r="J242" s="652"/>
      <c r="K242" s="652"/>
      <c r="L242" s="652"/>
      <c r="M242" s="652"/>
      <c r="N242" s="652"/>
      <c r="O242" s="652"/>
      <c r="P242" s="652"/>
      <c r="Q242" s="652"/>
      <c r="R242" s="652"/>
      <c r="S242" s="652"/>
      <c r="T242" s="652"/>
      <c r="U242" s="652"/>
      <c r="V242" s="652"/>
      <c r="W242" s="652"/>
      <c r="X242" s="652"/>
      <c r="Y242" s="652"/>
      <c r="Z242" s="652"/>
      <c r="AA242" s="652"/>
      <c r="AB242" s="652"/>
      <c r="AC242" s="653"/>
      <c r="AD242" s="297">
        <f>'CE MINISTERIALE'!AD242</f>
        <v>52087000</v>
      </c>
      <c r="AE242" s="666">
        <f>'CE MINISTERIALE'!AE242</f>
        <v>52087</v>
      </c>
      <c r="AF242" s="666"/>
      <c r="AG242" s="666"/>
      <c r="AH242" s="666"/>
      <c r="AI242" s="608"/>
      <c r="AJ242" s="64" t="s">
        <v>389</v>
      </c>
      <c r="AL242" s="297">
        <f>'CE MINISTERIALE'!AL242</f>
        <v>0</v>
      </c>
      <c r="AM242" s="410">
        <f>'CE MINISTERIALE'!AM242</f>
        <v>0</v>
      </c>
    </row>
    <row r="243" spans="1:39" s="68" customFormat="1" ht="25.5" customHeight="1">
      <c r="A243" s="64" t="s">
        <v>413</v>
      </c>
      <c r="B243" s="613" t="s">
        <v>853</v>
      </c>
      <c r="C243" s="656"/>
      <c r="D243" s="656"/>
      <c r="E243" s="656"/>
      <c r="F243" s="656"/>
      <c r="G243" s="657"/>
      <c r="H243" s="658" t="s">
        <v>4583</v>
      </c>
      <c r="I243" s="659"/>
      <c r="J243" s="659"/>
      <c r="K243" s="659"/>
      <c r="L243" s="659"/>
      <c r="M243" s="659"/>
      <c r="N243" s="659"/>
      <c r="O243" s="659"/>
      <c r="P243" s="659"/>
      <c r="Q243" s="659"/>
      <c r="R243" s="659"/>
      <c r="S243" s="659"/>
      <c r="T243" s="659"/>
      <c r="U243" s="659"/>
      <c r="V243" s="659"/>
      <c r="W243" s="659"/>
      <c r="X243" s="659"/>
      <c r="Y243" s="659"/>
      <c r="Z243" s="659"/>
      <c r="AA243" s="659"/>
      <c r="AB243" s="659"/>
      <c r="AC243" s="660"/>
      <c r="AD243" s="295">
        <f>'CE MINISTERIALE'!AD243</f>
        <v>0</v>
      </c>
      <c r="AE243" s="654">
        <f>'CE MINISTERIALE'!AE243</f>
        <v>0</v>
      </c>
      <c r="AF243" s="654"/>
      <c r="AG243" s="654"/>
      <c r="AH243" s="654"/>
      <c r="AI243" s="615"/>
      <c r="AJ243" s="64" t="s">
        <v>389</v>
      </c>
      <c r="AL243" s="295">
        <f>'CE MINISTERIALE'!AL243</f>
        <v>0</v>
      </c>
      <c r="AM243" s="411">
        <f>'CE MINISTERIALE'!AM243</f>
        <v>0</v>
      </c>
    </row>
    <row r="244" spans="1:39" s="68" customFormat="1" ht="15" customHeight="1">
      <c r="A244" s="64"/>
      <c r="B244" s="613" t="s">
        <v>856</v>
      </c>
      <c r="C244" s="656"/>
      <c r="D244" s="656"/>
      <c r="E244" s="656"/>
      <c r="F244" s="656"/>
      <c r="G244" s="657"/>
      <c r="H244" s="658" t="s">
        <v>4584</v>
      </c>
      <c r="I244" s="659"/>
      <c r="J244" s="659"/>
      <c r="K244" s="659"/>
      <c r="L244" s="659"/>
      <c r="M244" s="659"/>
      <c r="N244" s="659"/>
      <c r="O244" s="659"/>
      <c r="P244" s="659"/>
      <c r="Q244" s="659"/>
      <c r="R244" s="659"/>
      <c r="S244" s="659"/>
      <c r="T244" s="659"/>
      <c r="U244" s="659"/>
      <c r="V244" s="659"/>
      <c r="W244" s="659"/>
      <c r="X244" s="659"/>
      <c r="Y244" s="659"/>
      <c r="Z244" s="659"/>
      <c r="AA244" s="659"/>
      <c r="AB244" s="659"/>
      <c r="AC244" s="660"/>
      <c r="AD244" s="295">
        <f>'CE MINISTERIALE'!AD244</f>
        <v>27440000</v>
      </c>
      <c r="AE244" s="654">
        <f>'CE MINISTERIALE'!AE244</f>
        <v>27440</v>
      </c>
      <c r="AF244" s="654"/>
      <c r="AG244" s="654"/>
      <c r="AH244" s="654"/>
      <c r="AI244" s="615"/>
      <c r="AJ244" s="64" t="s">
        <v>389</v>
      </c>
      <c r="AL244" s="295">
        <f>'CE MINISTERIALE'!AL244</f>
        <v>0</v>
      </c>
      <c r="AM244" s="411">
        <f>'CE MINISTERIALE'!AM244</f>
        <v>0</v>
      </c>
    </row>
    <row r="245" spans="1:39" s="68" customFormat="1" ht="15" customHeight="1">
      <c r="A245" s="64" t="s">
        <v>1961</v>
      </c>
      <c r="B245" s="613" t="s">
        <v>859</v>
      </c>
      <c r="C245" s="656"/>
      <c r="D245" s="656"/>
      <c r="E245" s="656"/>
      <c r="F245" s="656"/>
      <c r="G245" s="657"/>
      <c r="H245" s="658" t="s">
        <v>4585</v>
      </c>
      <c r="I245" s="659"/>
      <c r="J245" s="659"/>
      <c r="K245" s="659"/>
      <c r="L245" s="659"/>
      <c r="M245" s="659"/>
      <c r="N245" s="659"/>
      <c r="O245" s="659"/>
      <c r="P245" s="659"/>
      <c r="Q245" s="659"/>
      <c r="R245" s="659"/>
      <c r="S245" s="659"/>
      <c r="T245" s="659"/>
      <c r="U245" s="659"/>
      <c r="V245" s="659"/>
      <c r="W245" s="659"/>
      <c r="X245" s="659"/>
      <c r="Y245" s="659"/>
      <c r="Z245" s="659"/>
      <c r="AA245" s="659"/>
      <c r="AB245" s="659"/>
      <c r="AC245" s="660"/>
      <c r="AD245" s="295">
        <f>'CE MINISTERIALE'!AD245</f>
        <v>700000</v>
      </c>
      <c r="AE245" s="654">
        <f>'CE MINISTERIALE'!AE245</f>
        <v>700</v>
      </c>
      <c r="AF245" s="654"/>
      <c r="AG245" s="654"/>
      <c r="AH245" s="654"/>
      <c r="AI245" s="615"/>
      <c r="AJ245" s="64" t="s">
        <v>389</v>
      </c>
      <c r="AL245" s="295">
        <f>'CE MINISTERIALE'!AL245</f>
        <v>0</v>
      </c>
      <c r="AM245" s="411">
        <f>'CE MINISTERIALE'!AM245</f>
        <v>0</v>
      </c>
    </row>
    <row r="246" spans="1:39" s="68" customFormat="1" ht="15" customHeight="1">
      <c r="A246" s="64"/>
      <c r="B246" s="613" t="s">
        <v>862</v>
      </c>
      <c r="C246" s="656"/>
      <c r="D246" s="656"/>
      <c r="E246" s="656"/>
      <c r="F246" s="656"/>
      <c r="G246" s="657"/>
      <c r="H246" s="658" t="s">
        <v>4586</v>
      </c>
      <c r="I246" s="659"/>
      <c r="J246" s="659"/>
      <c r="K246" s="659"/>
      <c r="L246" s="659"/>
      <c r="M246" s="659"/>
      <c r="N246" s="659"/>
      <c r="O246" s="659"/>
      <c r="P246" s="659"/>
      <c r="Q246" s="659"/>
      <c r="R246" s="659"/>
      <c r="S246" s="659"/>
      <c r="T246" s="659"/>
      <c r="U246" s="659"/>
      <c r="V246" s="659"/>
      <c r="W246" s="659"/>
      <c r="X246" s="659"/>
      <c r="Y246" s="659"/>
      <c r="Z246" s="659"/>
      <c r="AA246" s="659"/>
      <c r="AB246" s="659"/>
      <c r="AC246" s="660"/>
      <c r="AD246" s="295">
        <f>'CE MINISTERIALE'!AD246</f>
        <v>22380000</v>
      </c>
      <c r="AE246" s="654">
        <f>'CE MINISTERIALE'!AE246</f>
        <v>22380</v>
      </c>
      <c r="AF246" s="654"/>
      <c r="AG246" s="654"/>
      <c r="AH246" s="654"/>
      <c r="AI246" s="615"/>
      <c r="AJ246" s="64" t="s">
        <v>389</v>
      </c>
      <c r="AL246" s="295">
        <f>'CE MINISTERIALE'!AL246</f>
        <v>0</v>
      </c>
      <c r="AM246" s="411">
        <f>'CE MINISTERIALE'!AM246</f>
        <v>0</v>
      </c>
    </row>
    <row r="247" spans="1:39" s="68" customFormat="1" ht="15" customHeight="1">
      <c r="A247" s="64"/>
      <c r="B247" s="613" t="s">
        <v>865</v>
      </c>
      <c r="C247" s="656"/>
      <c r="D247" s="656"/>
      <c r="E247" s="656"/>
      <c r="F247" s="656"/>
      <c r="G247" s="657"/>
      <c r="H247" s="658" t="s">
        <v>4587</v>
      </c>
      <c r="I247" s="659"/>
      <c r="J247" s="659"/>
      <c r="K247" s="659"/>
      <c r="L247" s="659"/>
      <c r="M247" s="659"/>
      <c r="N247" s="659"/>
      <c r="O247" s="659"/>
      <c r="P247" s="659"/>
      <c r="Q247" s="659"/>
      <c r="R247" s="659"/>
      <c r="S247" s="659"/>
      <c r="T247" s="659"/>
      <c r="U247" s="659"/>
      <c r="V247" s="659"/>
      <c r="W247" s="659"/>
      <c r="X247" s="659"/>
      <c r="Y247" s="659"/>
      <c r="Z247" s="659"/>
      <c r="AA247" s="659"/>
      <c r="AB247" s="659"/>
      <c r="AC247" s="660"/>
      <c r="AD247" s="295">
        <f>'CE MINISTERIALE'!AD247</f>
        <v>1567000</v>
      </c>
      <c r="AE247" s="654">
        <f>'CE MINISTERIALE'!AE247</f>
        <v>1567</v>
      </c>
      <c r="AF247" s="654"/>
      <c r="AG247" s="654"/>
      <c r="AH247" s="654"/>
      <c r="AI247" s="615"/>
      <c r="AJ247" s="64" t="s">
        <v>389</v>
      </c>
      <c r="AL247" s="295">
        <f>'CE MINISTERIALE'!AL247</f>
        <v>0</v>
      </c>
      <c r="AM247" s="411">
        <f>'CE MINISTERIALE'!AM247</f>
        <v>0</v>
      </c>
    </row>
    <row r="248" spans="1:39" s="68" customFormat="1" ht="28.15" customHeight="1">
      <c r="A248" s="70"/>
      <c r="B248" s="606" t="s">
        <v>867</v>
      </c>
      <c r="C248" s="649"/>
      <c r="D248" s="649"/>
      <c r="E248" s="649"/>
      <c r="F248" s="649"/>
      <c r="G248" s="650"/>
      <c r="H248" s="651" t="s">
        <v>4588</v>
      </c>
      <c r="I248" s="652"/>
      <c r="J248" s="652"/>
      <c r="K248" s="652"/>
      <c r="L248" s="652"/>
      <c r="M248" s="652"/>
      <c r="N248" s="652"/>
      <c r="O248" s="652"/>
      <c r="P248" s="652"/>
      <c r="Q248" s="652"/>
      <c r="R248" s="652"/>
      <c r="S248" s="652"/>
      <c r="T248" s="652"/>
      <c r="U248" s="652"/>
      <c r="V248" s="652"/>
      <c r="W248" s="652"/>
      <c r="X248" s="652"/>
      <c r="Y248" s="652"/>
      <c r="Z248" s="652"/>
      <c r="AA248" s="652"/>
      <c r="AB248" s="652"/>
      <c r="AC248" s="653"/>
      <c r="AD248" s="297">
        <f>'CE MINISTERIALE'!AD248</f>
        <v>2305000</v>
      </c>
      <c r="AE248" s="666">
        <f>'CE MINISTERIALE'!AE248</f>
        <v>2305</v>
      </c>
      <c r="AF248" s="666"/>
      <c r="AG248" s="666"/>
      <c r="AH248" s="666"/>
      <c r="AI248" s="608"/>
      <c r="AJ248" s="64" t="s">
        <v>389</v>
      </c>
      <c r="AL248" s="297">
        <f>'CE MINISTERIALE'!AL248</f>
        <v>0</v>
      </c>
      <c r="AM248" s="410">
        <f>'CE MINISTERIALE'!AM248</f>
        <v>0</v>
      </c>
    </row>
    <row r="249" spans="1:39" s="68" customFormat="1" ht="30" customHeight="1">
      <c r="A249" s="64"/>
      <c r="B249" s="613" t="s">
        <v>870</v>
      </c>
      <c r="C249" s="656"/>
      <c r="D249" s="656"/>
      <c r="E249" s="656"/>
      <c r="F249" s="656"/>
      <c r="G249" s="657"/>
      <c r="H249" s="658" t="s">
        <v>4589</v>
      </c>
      <c r="I249" s="659"/>
      <c r="J249" s="659"/>
      <c r="K249" s="659"/>
      <c r="L249" s="659"/>
      <c r="M249" s="659"/>
      <c r="N249" s="659"/>
      <c r="O249" s="659"/>
      <c r="P249" s="659"/>
      <c r="Q249" s="659"/>
      <c r="R249" s="659"/>
      <c r="S249" s="659"/>
      <c r="T249" s="659"/>
      <c r="U249" s="659"/>
      <c r="V249" s="659"/>
      <c r="W249" s="659"/>
      <c r="X249" s="659"/>
      <c r="Y249" s="659"/>
      <c r="Z249" s="659"/>
      <c r="AA249" s="659"/>
      <c r="AB249" s="659"/>
      <c r="AC249" s="660"/>
      <c r="AD249" s="295">
        <f>'CE MINISTERIALE'!AD249</f>
        <v>0</v>
      </c>
      <c r="AE249" s="654">
        <f>'CE MINISTERIALE'!AE249</f>
        <v>0</v>
      </c>
      <c r="AF249" s="654"/>
      <c r="AG249" s="654"/>
      <c r="AH249" s="654"/>
      <c r="AI249" s="615"/>
      <c r="AJ249" s="64" t="s">
        <v>389</v>
      </c>
      <c r="AL249" s="295">
        <f>'CE MINISTERIALE'!AL249</f>
        <v>0</v>
      </c>
      <c r="AM249" s="411">
        <f>'CE MINISTERIALE'!AM249</f>
        <v>0</v>
      </c>
    </row>
    <row r="250" spans="1:39" s="68" customFormat="1" ht="19.899999999999999" customHeight="1">
      <c r="A250" s="64"/>
      <c r="B250" s="613" t="s">
        <v>872</v>
      </c>
      <c r="C250" s="656"/>
      <c r="D250" s="656"/>
      <c r="E250" s="656"/>
      <c r="F250" s="656"/>
      <c r="G250" s="657"/>
      <c r="H250" s="658" t="s">
        <v>4590</v>
      </c>
      <c r="I250" s="659"/>
      <c r="J250" s="659"/>
      <c r="K250" s="659"/>
      <c r="L250" s="659"/>
      <c r="M250" s="659"/>
      <c r="N250" s="659"/>
      <c r="O250" s="659"/>
      <c r="P250" s="659"/>
      <c r="Q250" s="659"/>
      <c r="R250" s="659"/>
      <c r="S250" s="659"/>
      <c r="T250" s="659"/>
      <c r="U250" s="659"/>
      <c r="V250" s="659"/>
      <c r="W250" s="659"/>
      <c r="X250" s="659"/>
      <c r="Y250" s="659"/>
      <c r="Z250" s="659"/>
      <c r="AA250" s="659"/>
      <c r="AB250" s="659"/>
      <c r="AC250" s="660"/>
      <c r="AD250" s="295">
        <f>'CE MINISTERIALE'!AD250</f>
        <v>1820000</v>
      </c>
      <c r="AE250" s="654">
        <f>'CE MINISTERIALE'!AE250</f>
        <v>1820</v>
      </c>
      <c r="AF250" s="654"/>
      <c r="AG250" s="654"/>
      <c r="AH250" s="654"/>
      <c r="AI250" s="615"/>
      <c r="AJ250" s="64" t="s">
        <v>389</v>
      </c>
      <c r="AL250" s="295">
        <f>'CE MINISTERIALE'!AL250</f>
        <v>0</v>
      </c>
      <c r="AM250" s="411">
        <f>'CE MINISTERIALE'!AM250</f>
        <v>0</v>
      </c>
    </row>
    <row r="251" spans="1:39" s="68" customFormat="1" ht="30" customHeight="1">
      <c r="A251" s="64"/>
      <c r="B251" s="613" t="s">
        <v>874</v>
      </c>
      <c r="C251" s="656"/>
      <c r="D251" s="656"/>
      <c r="E251" s="656"/>
      <c r="F251" s="656"/>
      <c r="G251" s="657"/>
      <c r="H251" s="658" t="s">
        <v>4591</v>
      </c>
      <c r="I251" s="659"/>
      <c r="J251" s="659"/>
      <c r="K251" s="659"/>
      <c r="L251" s="659"/>
      <c r="M251" s="659"/>
      <c r="N251" s="659"/>
      <c r="O251" s="659"/>
      <c r="P251" s="659"/>
      <c r="Q251" s="659"/>
      <c r="R251" s="659"/>
      <c r="S251" s="659"/>
      <c r="T251" s="659"/>
      <c r="U251" s="659"/>
      <c r="V251" s="659"/>
      <c r="W251" s="659"/>
      <c r="X251" s="659"/>
      <c r="Y251" s="659"/>
      <c r="Z251" s="659"/>
      <c r="AA251" s="659"/>
      <c r="AB251" s="659"/>
      <c r="AC251" s="660"/>
      <c r="AD251" s="295">
        <f>'CE MINISTERIALE'!AD251</f>
        <v>0</v>
      </c>
      <c r="AE251" s="654">
        <f>'CE MINISTERIALE'!AE251</f>
        <v>0</v>
      </c>
      <c r="AF251" s="654"/>
      <c r="AG251" s="654"/>
      <c r="AH251" s="654"/>
      <c r="AI251" s="615"/>
      <c r="AJ251" s="64" t="s">
        <v>389</v>
      </c>
      <c r="AL251" s="295">
        <f>'CE MINISTERIALE'!AL251</f>
        <v>0</v>
      </c>
      <c r="AM251" s="411">
        <f>'CE MINISTERIALE'!AM251</f>
        <v>0</v>
      </c>
    </row>
    <row r="252" spans="1:39" s="68" customFormat="1" ht="28.15" customHeight="1">
      <c r="A252" s="64"/>
      <c r="B252" s="613" t="s">
        <v>435</v>
      </c>
      <c r="C252" s="656"/>
      <c r="D252" s="656"/>
      <c r="E252" s="656"/>
      <c r="F252" s="656"/>
      <c r="G252" s="657"/>
      <c r="H252" s="658" t="s">
        <v>4592</v>
      </c>
      <c r="I252" s="659"/>
      <c r="J252" s="659"/>
      <c r="K252" s="659"/>
      <c r="L252" s="659"/>
      <c r="M252" s="659"/>
      <c r="N252" s="659"/>
      <c r="O252" s="659"/>
      <c r="P252" s="659"/>
      <c r="Q252" s="659"/>
      <c r="R252" s="659"/>
      <c r="S252" s="659"/>
      <c r="T252" s="659"/>
      <c r="U252" s="659"/>
      <c r="V252" s="659"/>
      <c r="W252" s="659"/>
      <c r="X252" s="659"/>
      <c r="Y252" s="659"/>
      <c r="Z252" s="659"/>
      <c r="AA252" s="659"/>
      <c r="AB252" s="659"/>
      <c r="AC252" s="660"/>
      <c r="AD252" s="295">
        <f>'CE MINISTERIALE'!AD252</f>
        <v>120000</v>
      </c>
      <c r="AE252" s="654">
        <f>'CE MINISTERIALE'!AE252</f>
        <v>120</v>
      </c>
      <c r="AF252" s="654"/>
      <c r="AG252" s="654"/>
      <c r="AH252" s="654"/>
      <c r="AI252" s="615"/>
      <c r="AJ252" s="64" t="s">
        <v>389</v>
      </c>
      <c r="AL252" s="295">
        <f>'CE MINISTERIALE'!AL252</f>
        <v>0</v>
      </c>
      <c r="AM252" s="411">
        <f>'CE MINISTERIALE'!AM252</f>
        <v>0</v>
      </c>
    </row>
    <row r="253" spans="1:39" s="68" customFormat="1" ht="29.45" customHeight="1">
      <c r="A253" s="64" t="s">
        <v>413</v>
      </c>
      <c r="B253" s="613" t="s">
        <v>437</v>
      </c>
      <c r="C253" s="656"/>
      <c r="D253" s="656"/>
      <c r="E253" s="656"/>
      <c r="F253" s="656"/>
      <c r="G253" s="657"/>
      <c r="H253" s="658" t="s">
        <v>4593</v>
      </c>
      <c r="I253" s="659"/>
      <c r="J253" s="659"/>
      <c r="K253" s="659"/>
      <c r="L253" s="659"/>
      <c r="M253" s="659"/>
      <c r="N253" s="659"/>
      <c r="O253" s="659"/>
      <c r="P253" s="659"/>
      <c r="Q253" s="659"/>
      <c r="R253" s="659"/>
      <c r="S253" s="659"/>
      <c r="T253" s="659"/>
      <c r="U253" s="659"/>
      <c r="V253" s="659"/>
      <c r="W253" s="659"/>
      <c r="X253" s="659"/>
      <c r="Y253" s="659"/>
      <c r="Z253" s="659"/>
      <c r="AA253" s="659"/>
      <c r="AB253" s="659"/>
      <c r="AC253" s="660"/>
      <c r="AD253" s="295">
        <f>'CE MINISTERIALE'!AD253</f>
        <v>0</v>
      </c>
      <c r="AE253" s="654">
        <f>'CE MINISTERIALE'!AE253</f>
        <v>0</v>
      </c>
      <c r="AF253" s="654"/>
      <c r="AG253" s="654"/>
      <c r="AH253" s="654"/>
      <c r="AI253" s="615"/>
      <c r="AJ253" s="64" t="s">
        <v>389</v>
      </c>
      <c r="AL253" s="295">
        <f>'CE MINISTERIALE'!AL253</f>
        <v>0</v>
      </c>
      <c r="AM253" s="411">
        <f>'CE MINISTERIALE'!AM253</f>
        <v>0</v>
      </c>
    </row>
    <row r="254" spans="1:39" s="68" customFormat="1" ht="15" customHeight="1">
      <c r="A254" s="64"/>
      <c r="B254" s="613" t="s">
        <v>439</v>
      </c>
      <c r="C254" s="656"/>
      <c r="D254" s="656"/>
      <c r="E254" s="656"/>
      <c r="F254" s="656"/>
      <c r="G254" s="657"/>
      <c r="H254" s="658" t="s">
        <v>4594</v>
      </c>
      <c r="I254" s="659"/>
      <c r="J254" s="659"/>
      <c r="K254" s="659"/>
      <c r="L254" s="659"/>
      <c r="M254" s="659"/>
      <c r="N254" s="659"/>
      <c r="O254" s="659"/>
      <c r="P254" s="659"/>
      <c r="Q254" s="659"/>
      <c r="R254" s="659"/>
      <c r="S254" s="659"/>
      <c r="T254" s="659"/>
      <c r="U254" s="659"/>
      <c r="V254" s="659"/>
      <c r="W254" s="659"/>
      <c r="X254" s="659"/>
      <c r="Y254" s="659"/>
      <c r="Z254" s="659"/>
      <c r="AA254" s="659"/>
      <c r="AB254" s="659"/>
      <c r="AC254" s="660"/>
      <c r="AD254" s="295">
        <f>'CE MINISTERIALE'!AD254</f>
        <v>365000</v>
      </c>
      <c r="AE254" s="654">
        <f>'CE MINISTERIALE'!AE254</f>
        <v>365</v>
      </c>
      <c r="AF254" s="654"/>
      <c r="AG254" s="654"/>
      <c r="AH254" s="654"/>
      <c r="AI254" s="615"/>
      <c r="AJ254" s="64" t="s">
        <v>389</v>
      </c>
      <c r="AL254" s="295">
        <f>'CE MINISTERIALE'!AL254</f>
        <v>0</v>
      </c>
      <c r="AM254" s="411">
        <f>'CE MINISTERIALE'!AM254</f>
        <v>0</v>
      </c>
    </row>
    <row r="255" spans="1:39" s="68" customFormat="1" ht="31.15" customHeight="1">
      <c r="A255" s="64" t="s">
        <v>413</v>
      </c>
      <c r="B255" s="613" t="s">
        <v>441</v>
      </c>
      <c r="C255" s="656"/>
      <c r="D255" s="656"/>
      <c r="E255" s="656"/>
      <c r="F255" s="656"/>
      <c r="G255" s="657"/>
      <c r="H255" s="658" t="s">
        <v>4595</v>
      </c>
      <c r="I255" s="659"/>
      <c r="J255" s="659"/>
      <c r="K255" s="659"/>
      <c r="L255" s="659"/>
      <c r="M255" s="659"/>
      <c r="N255" s="659"/>
      <c r="O255" s="659"/>
      <c r="P255" s="659"/>
      <c r="Q255" s="659"/>
      <c r="R255" s="659"/>
      <c r="S255" s="659"/>
      <c r="T255" s="659"/>
      <c r="U255" s="659"/>
      <c r="V255" s="659"/>
      <c r="W255" s="659"/>
      <c r="X255" s="659"/>
      <c r="Y255" s="659"/>
      <c r="Z255" s="659"/>
      <c r="AA255" s="659"/>
      <c r="AB255" s="659"/>
      <c r="AC255" s="660"/>
      <c r="AD255" s="295">
        <f>'CE MINISTERIALE'!AD255</f>
        <v>0</v>
      </c>
      <c r="AE255" s="654">
        <f>'CE MINISTERIALE'!AE255</f>
        <v>0</v>
      </c>
      <c r="AF255" s="654"/>
      <c r="AG255" s="654"/>
      <c r="AH255" s="654"/>
      <c r="AI255" s="615"/>
      <c r="AJ255" s="64" t="s">
        <v>389</v>
      </c>
      <c r="AL255" s="295">
        <f>'CE MINISTERIALE'!AL255</f>
        <v>0</v>
      </c>
      <c r="AM255" s="411">
        <f>'CE MINISTERIALE'!AM255</f>
        <v>0</v>
      </c>
    </row>
    <row r="256" spans="1:39" s="68" customFormat="1" ht="15" customHeight="1">
      <c r="A256" s="64"/>
      <c r="B256" s="606" t="s">
        <v>443</v>
      </c>
      <c r="C256" s="649"/>
      <c r="D256" s="649"/>
      <c r="E256" s="649"/>
      <c r="F256" s="649"/>
      <c r="G256" s="650"/>
      <c r="H256" s="651" t="s">
        <v>4596</v>
      </c>
      <c r="I256" s="652"/>
      <c r="J256" s="652"/>
      <c r="K256" s="652"/>
      <c r="L256" s="652"/>
      <c r="M256" s="652"/>
      <c r="N256" s="652"/>
      <c r="O256" s="652"/>
      <c r="P256" s="652"/>
      <c r="Q256" s="652"/>
      <c r="R256" s="652"/>
      <c r="S256" s="652"/>
      <c r="T256" s="652"/>
      <c r="U256" s="652"/>
      <c r="V256" s="652"/>
      <c r="W256" s="652"/>
      <c r="X256" s="652"/>
      <c r="Y256" s="652"/>
      <c r="Z256" s="652"/>
      <c r="AA256" s="652"/>
      <c r="AB256" s="652"/>
      <c r="AC256" s="653"/>
      <c r="AD256" s="297">
        <f>'CE MINISTERIALE'!AD256</f>
        <v>6662700</v>
      </c>
      <c r="AE256" s="666">
        <f>'CE MINISTERIALE'!AE256</f>
        <v>6663</v>
      </c>
      <c r="AF256" s="666"/>
      <c r="AG256" s="666"/>
      <c r="AH256" s="666"/>
      <c r="AI256" s="608"/>
      <c r="AJ256" s="64" t="s">
        <v>389</v>
      </c>
      <c r="AL256" s="297">
        <f>'CE MINISTERIALE'!AL256</f>
        <v>0</v>
      </c>
      <c r="AM256" s="410">
        <f>'CE MINISTERIALE'!AM256</f>
        <v>0</v>
      </c>
    </row>
    <row r="257" spans="1:39" s="68" customFormat="1" ht="15" customHeight="1">
      <c r="A257" s="70"/>
      <c r="B257" s="613" t="s">
        <v>446</v>
      </c>
      <c r="C257" s="656"/>
      <c r="D257" s="656"/>
      <c r="E257" s="656"/>
      <c r="F257" s="656"/>
      <c r="G257" s="657"/>
      <c r="H257" s="658" t="s">
        <v>4597</v>
      </c>
      <c r="I257" s="659"/>
      <c r="J257" s="659"/>
      <c r="K257" s="659"/>
      <c r="L257" s="659"/>
      <c r="M257" s="659"/>
      <c r="N257" s="659"/>
      <c r="O257" s="659"/>
      <c r="P257" s="659"/>
      <c r="Q257" s="659"/>
      <c r="R257" s="659"/>
      <c r="S257" s="659"/>
      <c r="T257" s="659"/>
      <c r="U257" s="659"/>
      <c r="V257" s="659"/>
      <c r="W257" s="659"/>
      <c r="X257" s="659"/>
      <c r="Y257" s="659"/>
      <c r="Z257" s="659"/>
      <c r="AA257" s="659"/>
      <c r="AB257" s="659"/>
      <c r="AC257" s="660"/>
      <c r="AD257" s="295">
        <f>'CE MINISTERIALE'!AD257</f>
        <v>730000</v>
      </c>
      <c r="AE257" s="654">
        <f>'CE MINISTERIALE'!AE257</f>
        <v>730</v>
      </c>
      <c r="AF257" s="654"/>
      <c r="AG257" s="654"/>
      <c r="AH257" s="654"/>
      <c r="AI257" s="615"/>
      <c r="AJ257" s="64" t="s">
        <v>389</v>
      </c>
      <c r="AL257" s="295">
        <f>'CE MINISTERIALE'!AL257</f>
        <v>0</v>
      </c>
      <c r="AM257" s="411">
        <f>'CE MINISTERIALE'!AM257</f>
        <v>0</v>
      </c>
    </row>
    <row r="258" spans="1:39" s="68" customFormat="1" ht="15" customHeight="1">
      <c r="A258" s="70"/>
      <c r="B258" s="613" t="s">
        <v>449</v>
      </c>
      <c r="C258" s="656"/>
      <c r="D258" s="656"/>
      <c r="E258" s="656"/>
      <c r="F258" s="656"/>
      <c r="G258" s="657"/>
      <c r="H258" s="658" t="s">
        <v>4598</v>
      </c>
      <c r="I258" s="659"/>
      <c r="J258" s="659"/>
      <c r="K258" s="659"/>
      <c r="L258" s="659"/>
      <c r="M258" s="659"/>
      <c r="N258" s="659"/>
      <c r="O258" s="659"/>
      <c r="P258" s="659"/>
      <c r="Q258" s="659"/>
      <c r="R258" s="659"/>
      <c r="S258" s="659"/>
      <c r="T258" s="659"/>
      <c r="U258" s="659"/>
      <c r="V258" s="659"/>
      <c r="W258" s="659"/>
      <c r="X258" s="659"/>
      <c r="Y258" s="659"/>
      <c r="Z258" s="659"/>
      <c r="AA258" s="659"/>
      <c r="AB258" s="659"/>
      <c r="AC258" s="660"/>
      <c r="AD258" s="295">
        <f>'CE MINISTERIALE'!AD258</f>
        <v>295000</v>
      </c>
      <c r="AE258" s="654">
        <f>'CE MINISTERIALE'!AE258</f>
        <v>295</v>
      </c>
      <c r="AF258" s="654"/>
      <c r="AG258" s="654"/>
      <c r="AH258" s="654"/>
      <c r="AI258" s="615"/>
      <c r="AJ258" s="64" t="s">
        <v>389</v>
      </c>
      <c r="AL258" s="295">
        <f>'CE MINISTERIALE'!AL258</f>
        <v>0</v>
      </c>
      <c r="AM258" s="411">
        <f>'CE MINISTERIALE'!AM258</f>
        <v>0</v>
      </c>
    </row>
    <row r="259" spans="1:39" s="68" customFormat="1" ht="15" customHeight="1">
      <c r="A259" s="64"/>
      <c r="B259" s="613" t="s">
        <v>452</v>
      </c>
      <c r="C259" s="656"/>
      <c r="D259" s="656"/>
      <c r="E259" s="656"/>
      <c r="F259" s="656"/>
      <c r="G259" s="657"/>
      <c r="H259" s="658" t="s">
        <v>4599</v>
      </c>
      <c r="I259" s="659"/>
      <c r="J259" s="659"/>
      <c r="K259" s="659"/>
      <c r="L259" s="659"/>
      <c r="M259" s="659"/>
      <c r="N259" s="659"/>
      <c r="O259" s="659"/>
      <c r="P259" s="659"/>
      <c r="Q259" s="659"/>
      <c r="R259" s="659"/>
      <c r="S259" s="659"/>
      <c r="T259" s="659"/>
      <c r="U259" s="659"/>
      <c r="V259" s="659"/>
      <c r="W259" s="659"/>
      <c r="X259" s="659"/>
      <c r="Y259" s="659"/>
      <c r="Z259" s="659"/>
      <c r="AA259" s="659"/>
      <c r="AB259" s="659"/>
      <c r="AC259" s="660"/>
      <c r="AD259" s="295">
        <f>'CE MINISTERIALE'!AD259</f>
        <v>0</v>
      </c>
      <c r="AE259" s="654">
        <f>'CE MINISTERIALE'!AE259</f>
        <v>0</v>
      </c>
      <c r="AF259" s="654"/>
      <c r="AG259" s="654"/>
      <c r="AH259" s="654"/>
      <c r="AI259" s="615"/>
      <c r="AJ259" s="64" t="s">
        <v>389</v>
      </c>
      <c r="AL259" s="295">
        <f>'CE MINISTERIALE'!AL259</f>
        <v>0</v>
      </c>
      <c r="AM259" s="411">
        <f>'CE MINISTERIALE'!AM259</f>
        <v>0</v>
      </c>
    </row>
    <row r="260" spans="1:39" s="68" customFormat="1" ht="15" customHeight="1">
      <c r="A260" s="70"/>
      <c r="B260" s="613" t="s">
        <v>455</v>
      </c>
      <c r="C260" s="656"/>
      <c r="D260" s="656"/>
      <c r="E260" s="656"/>
      <c r="F260" s="656"/>
      <c r="G260" s="657"/>
      <c r="H260" s="658" t="s">
        <v>4600</v>
      </c>
      <c r="I260" s="659"/>
      <c r="J260" s="659"/>
      <c r="K260" s="659"/>
      <c r="L260" s="659"/>
      <c r="M260" s="659"/>
      <c r="N260" s="659"/>
      <c r="O260" s="659"/>
      <c r="P260" s="659"/>
      <c r="Q260" s="659"/>
      <c r="R260" s="659"/>
      <c r="S260" s="659"/>
      <c r="T260" s="659"/>
      <c r="U260" s="659"/>
      <c r="V260" s="659"/>
      <c r="W260" s="659"/>
      <c r="X260" s="659"/>
      <c r="Y260" s="659"/>
      <c r="Z260" s="659"/>
      <c r="AA260" s="659"/>
      <c r="AB260" s="659"/>
      <c r="AC260" s="660"/>
      <c r="AD260" s="295">
        <f>'CE MINISTERIALE'!AD260</f>
        <v>0</v>
      </c>
      <c r="AE260" s="654">
        <f>'CE MINISTERIALE'!AE260</f>
        <v>0</v>
      </c>
      <c r="AF260" s="654"/>
      <c r="AG260" s="654"/>
      <c r="AH260" s="654"/>
      <c r="AI260" s="615"/>
      <c r="AJ260" s="64" t="s">
        <v>389</v>
      </c>
      <c r="AL260" s="295">
        <f>'CE MINISTERIALE'!AL260</f>
        <v>0</v>
      </c>
      <c r="AM260" s="411">
        <f>'CE MINISTERIALE'!AM260</f>
        <v>0</v>
      </c>
    </row>
    <row r="261" spans="1:39" s="68" customFormat="1" ht="15" customHeight="1">
      <c r="A261" s="70"/>
      <c r="B261" s="613" t="s">
        <v>458</v>
      </c>
      <c r="C261" s="656"/>
      <c r="D261" s="656"/>
      <c r="E261" s="656"/>
      <c r="F261" s="656"/>
      <c r="G261" s="657"/>
      <c r="H261" s="658" t="s">
        <v>4601</v>
      </c>
      <c r="I261" s="659"/>
      <c r="J261" s="659"/>
      <c r="K261" s="659"/>
      <c r="L261" s="659"/>
      <c r="M261" s="659"/>
      <c r="N261" s="659"/>
      <c r="O261" s="659"/>
      <c r="P261" s="659"/>
      <c r="Q261" s="659"/>
      <c r="R261" s="659"/>
      <c r="S261" s="659"/>
      <c r="T261" s="659"/>
      <c r="U261" s="659"/>
      <c r="V261" s="659"/>
      <c r="W261" s="659"/>
      <c r="X261" s="659"/>
      <c r="Y261" s="659"/>
      <c r="Z261" s="659"/>
      <c r="AA261" s="659"/>
      <c r="AB261" s="659"/>
      <c r="AC261" s="660"/>
      <c r="AD261" s="295">
        <f>'CE MINISTERIALE'!AD261</f>
        <v>5637700</v>
      </c>
      <c r="AE261" s="654">
        <f>'CE MINISTERIALE'!AE261</f>
        <v>5638</v>
      </c>
      <c r="AF261" s="654"/>
      <c r="AG261" s="654"/>
      <c r="AH261" s="654"/>
      <c r="AI261" s="615"/>
      <c r="AJ261" s="64" t="s">
        <v>389</v>
      </c>
      <c r="AL261" s="295">
        <f>'CE MINISTERIALE'!AL261</f>
        <v>0</v>
      </c>
      <c r="AM261" s="411">
        <f>'CE MINISTERIALE'!AM261</f>
        <v>0</v>
      </c>
    </row>
    <row r="262" spans="1:39" s="68" customFormat="1" ht="15" customHeight="1">
      <c r="A262" s="70" t="s">
        <v>413</v>
      </c>
      <c r="B262" s="613" t="s">
        <v>461</v>
      </c>
      <c r="C262" s="656"/>
      <c r="D262" s="656"/>
      <c r="E262" s="656"/>
      <c r="F262" s="656"/>
      <c r="G262" s="657"/>
      <c r="H262" s="658" t="s">
        <v>4602</v>
      </c>
      <c r="I262" s="659"/>
      <c r="J262" s="659"/>
      <c r="K262" s="659"/>
      <c r="L262" s="659"/>
      <c r="M262" s="659"/>
      <c r="N262" s="659"/>
      <c r="O262" s="659"/>
      <c r="P262" s="659"/>
      <c r="Q262" s="659"/>
      <c r="R262" s="659"/>
      <c r="S262" s="659"/>
      <c r="T262" s="659"/>
      <c r="U262" s="659"/>
      <c r="V262" s="659"/>
      <c r="W262" s="659"/>
      <c r="X262" s="659"/>
      <c r="Y262" s="659"/>
      <c r="Z262" s="659"/>
      <c r="AA262" s="659"/>
      <c r="AB262" s="659"/>
      <c r="AC262" s="660"/>
      <c r="AD262" s="295">
        <f>'CE MINISTERIALE'!AD262</f>
        <v>0</v>
      </c>
      <c r="AE262" s="654">
        <f>'CE MINISTERIALE'!AE262</f>
        <v>0</v>
      </c>
      <c r="AF262" s="654"/>
      <c r="AG262" s="654"/>
      <c r="AH262" s="654"/>
      <c r="AI262" s="615"/>
      <c r="AJ262" s="64" t="s">
        <v>389</v>
      </c>
      <c r="AL262" s="295">
        <f>'CE MINISTERIALE'!AL262</f>
        <v>0</v>
      </c>
      <c r="AM262" s="411">
        <f>'CE MINISTERIALE'!AM262</f>
        <v>0</v>
      </c>
    </row>
    <row r="263" spans="1:39" s="68" customFormat="1" ht="32.450000000000003" customHeight="1">
      <c r="A263" s="64"/>
      <c r="B263" s="606" t="s">
        <v>1617</v>
      </c>
      <c r="C263" s="649"/>
      <c r="D263" s="649"/>
      <c r="E263" s="649"/>
      <c r="F263" s="649"/>
      <c r="G263" s="650"/>
      <c r="H263" s="651" t="s">
        <v>4603</v>
      </c>
      <c r="I263" s="652"/>
      <c r="J263" s="652"/>
      <c r="K263" s="652"/>
      <c r="L263" s="652"/>
      <c r="M263" s="652"/>
      <c r="N263" s="652"/>
      <c r="O263" s="652"/>
      <c r="P263" s="652"/>
      <c r="Q263" s="652"/>
      <c r="R263" s="652"/>
      <c r="S263" s="652"/>
      <c r="T263" s="652"/>
      <c r="U263" s="652"/>
      <c r="V263" s="652"/>
      <c r="W263" s="652"/>
      <c r="X263" s="652"/>
      <c r="Y263" s="652"/>
      <c r="Z263" s="652"/>
      <c r="AA263" s="652"/>
      <c r="AB263" s="652"/>
      <c r="AC263" s="653"/>
      <c r="AD263" s="297">
        <f>'CE MINISTERIALE'!AD263</f>
        <v>3047300</v>
      </c>
      <c r="AE263" s="666">
        <f>'CE MINISTERIALE'!AE263</f>
        <v>3047</v>
      </c>
      <c r="AF263" s="666"/>
      <c r="AG263" s="666"/>
      <c r="AH263" s="666"/>
      <c r="AI263" s="608"/>
      <c r="AJ263" s="64" t="s">
        <v>389</v>
      </c>
      <c r="AL263" s="297">
        <f>'CE MINISTERIALE'!AL263</f>
        <v>0</v>
      </c>
      <c r="AM263" s="410">
        <f>'CE MINISTERIALE'!AM263</f>
        <v>0</v>
      </c>
    </row>
    <row r="264" spans="1:39" s="68" customFormat="1" ht="15" customHeight="1">
      <c r="A264" s="64" t="s">
        <v>413</v>
      </c>
      <c r="B264" s="613" t="s">
        <v>1620</v>
      </c>
      <c r="C264" s="656"/>
      <c r="D264" s="656"/>
      <c r="E264" s="656"/>
      <c r="F264" s="656"/>
      <c r="G264" s="657"/>
      <c r="H264" s="658" t="s">
        <v>4604</v>
      </c>
      <c r="I264" s="659"/>
      <c r="J264" s="659"/>
      <c r="K264" s="659"/>
      <c r="L264" s="659"/>
      <c r="M264" s="659"/>
      <c r="N264" s="659"/>
      <c r="O264" s="659"/>
      <c r="P264" s="659"/>
      <c r="Q264" s="659"/>
      <c r="R264" s="659"/>
      <c r="S264" s="659"/>
      <c r="T264" s="659"/>
      <c r="U264" s="659"/>
      <c r="V264" s="659"/>
      <c r="W264" s="659"/>
      <c r="X264" s="659"/>
      <c r="Y264" s="659"/>
      <c r="Z264" s="659"/>
      <c r="AA264" s="659"/>
      <c r="AB264" s="659"/>
      <c r="AC264" s="660"/>
      <c r="AD264" s="295">
        <f>'CE MINISTERIALE'!AD264</f>
        <v>0</v>
      </c>
      <c r="AE264" s="654">
        <f>'CE MINISTERIALE'!AE264</f>
        <v>0</v>
      </c>
      <c r="AF264" s="654"/>
      <c r="AG264" s="654"/>
      <c r="AH264" s="654"/>
      <c r="AI264" s="615"/>
      <c r="AJ264" s="64" t="s">
        <v>389</v>
      </c>
      <c r="AL264" s="295">
        <f>'CE MINISTERIALE'!AL264</f>
        <v>0</v>
      </c>
      <c r="AM264" s="411">
        <f>'CE MINISTERIALE'!AM264</f>
        <v>0</v>
      </c>
    </row>
    <row r="265" spans="1:39" s="68" customFormat="1" ht="15" customHeight="1">
      <c r="A265" s="64"/>
      <c r="B265" s="613" t="s">
        <v>1623</v>
      </c>
      <c r="C265" s="656"/>
      <c r="D265" s="656"/>
      <c r="E265" s="656"/>
      <c r="F265" s="656"/>
      <c r="G265" s="657"/>
      <c r="H265" s="658" t="s">
        <v>4605</v>
      </c>
      <c r="I265" s="659"/>
      <c r="J265" s="659"/>
      <c r="K265" s="659"/>
      <c r="L265" s="659"/>
      <c r="M265" s="659"/>
      <c r="N265" s="659"/>
      <c r="O265" s="659"/>
      <c r="P265" s="659"/>
      <c r="Q265" s="659"/>
      <c r="R265" s="659"/>
      <c r="S265" s="659"/>
      <c r="T265" s="659"/>
      <c r="U265" s="659"/>
      <c r="V265" s="659"/>
      <c r="W265" s="659"/>
      <c r="X265" s="659"/>
      <c r="Y265" s="659"/>
      <c r="Z265" s="659"/>
      <c r="AA265" s="659"/>
      <c r="AB265" s="659"/>
      <c r="AC265" s="660"/>
      <c r="AD265" s="295">
        <f>'CE MINISTERIALE'!AD265</f>
        <v>0</v>
      </c>
      <c r="AE265" s="654">
        <f>'CE MINISTERIALE'!AE265</f>
        <v>0</v>
      </c>
      <c r="AF265" s="654"/>
      <c r="AG265" s="654"/>
      <c r="AH265" s="654"/>
      <c r="AI265" s="615"/>
      <c r="AJ265" s="64" t="s">
        <v>389</v>
      </c>
      <c r="AL265" s="295">
        <f>'CE MINISTERIALE'!AL265</f>
        <v>0</v>
      </c>
      <c r="AM265" s="411">
        <f>'CE MINISTERIALE'!AM265</f>
        <v>0</v>
      </c>
    </row>
    <row r="266" spans="1:39" s="68" customFormat="1" ht="29.45" customHeight="1">
      <c r="A266" s="64"/>
      <c r="B266" s="613" t="s">
        <v>1626</v>
      </c>
      <c r="C266" s="656"/>
      <c r="D266" s="656"/>
      <c r="E266" s="656"/>
      <c r="F266" s="656"/>
      <c r="G266" s="657"/>
      <c r="H266" s="658" t="s">
        <v>4606</v>
      </c>
      <c r="I266" s="659"/>
      <c r="J266" s="659"/>
      <c r="K266" s="659"/>
      <c r="L266" s="659"/>
      <c r="M266" s="659"/>
      <c r="N266" s="659"/>
      <c r="O266" s="659"/>
      <c r="P266" s="659"/>
      <c r="Q266" s="659"/>
      <c r="R266" s="659"/>
      <c r="S266" s="659"/>
      <c r="T266" s="659"/>
      <c r="U266" s="659"/>
      <c r="V266" s="659"/>
      <c r="W266" s="659"/>
      <c r="X266" s="659"/>
      <c r="Y266" s="659"/>
      <c r="Z266" s="659"/>
      <c r="AA266" s="659"/>
      <c r="AB266" s="659"/>
      <c r="AC266" s="660"/>
      <c r="AD266" s="295">
        <f>'CE MINISTERIALE'!AD266</f>
        <v>2977300</v>
      </c>
      <c r="AE266" s="666">
        <f>'CE MINISTERIALE'!AE266</f>
        <v>2977</v>
      </c>
      <c r="AF266" s="666"/>
      <c r="AG266" s="666"/>
      <c r="AH266" s="666"/>
      <c r="AI266" s="608"/>
      <c r="AJ266" s="64" t="s">
        <v>389</v>
      </c>
      <c r="AL266" s="295">
        <f>'CE MINISTERIALE'!AL266</f>
        <v>0</v>
      </c>
      <c r="AM266" s="410">
        <f>'CE MINISTERIALE'!AM266</f>
        <v>0</v>
      </c>
    </row>
    <row r="267" spans="1:39" s="68" customFormat="1" ht="15" customHeight="1">
      <c r="A267" s="64"/>
      <c r="B267" s="616" t="s">
        <v>1629</v>
      </c>
      <c r="C267" s="661"/>
      <c r="D267" s="661"/>
      <c r="E267" s="661"/>
      <c r="F267" s="661"/>
      <c r="G267" s="662"/>
      <c r="H267" s="663" t="s">
        <v>4607</v>
      </c>
      <c r="I267" s="664"/>
      <c r="J267" s="664"/>
      <c r="K267" s="664"/>
      <c r="L267" s="664"/>
      <c r="M267" s="664"/>
      <c r="N267" s="664"/>
      <c r="O267" s="664"/>
      <c r="P267" s="664"/>
      <c r="Q267" s="664"/>
      <c r="R267" s="664"/>
      <c r="S267" s="664"/>
      <c r="T267" s="664"/>
      <c r="U267" s="664"/>
      <c r="V267" s="664"/>
      <c r="W267" s="664"/>
      <c r="X267" s="664"/>
      <c r="Y267" s="664"/>
      <c r="Z267" s="664"/>
      <c r="AA267" s="664"/>
      <c r="AB267" s="664"/>
      <c r="AC267" s="665"/>
      <c r="AD267" s="295">
        <f>'CE MINISTERIALE'!AD267</f>
        <v>0</v>
      </c>
      <c r="AE267" s="654">
        <f>'CE MINISTERIALE'!AE267</f>
        <v>0</v>
      </c>
      <c r="AF267" s="654"/>
      <c r="AG267" s="654"/>
      <c r="AH267" s="654"/>
      <c r="AI267" s="615"/>
      <c r="AJ267" s="64" t="s">
        <v>389</v>
      </c>
      <c r="AL267" s="295">
        <f>'CE MINISTERIALE'!AL267</f>
        <v>0</v>
      </c>
      <c r="AM267" s="411">
        <f>'CE MINISTERIALE'!AM267</f>
        <v>0</v>
      </c>
    </row>
    <row r="268" spans="1:39" s="68" customFormat="1" ht="15" customHeight="1">
      <c r="A268" s="64"/>
      <c r="B268" s="616" t="s">
        <v>1632</v>
      </c>
      <c r="C268" s="661"/>
      <c r="D268" s="661"/>
      <c r="E268" s="661"/>
      <c r="F268" s="661"/>
      <c r="G268" s="662"/>
      <c r="H268" s="663" t="s">
        <v>4608</v>
      </c>
      <c r="I268" s="664"/>
      <c r="J268" s="664"/>
      <c r="K268" s="664"/>
      <c r="L268" s="664"/>
      <c r="M268" s="664"/>
      <c r="N268" s="664"/>
      <c r="O268" s="664"/>
      <c r="P268" s="664"/>
      <c r="Q268" s="664"/>
      <c r="R268" s="664"/>
      <c r="S268" s="664"/>
      <c r="T268" s="664"/>
      <c r="U268" s="664"/>
      <c r="V268" s="664"/>
      <c r="W268" s="664"/>
      <c r="X268" s="664"/>
      <c r="Y268" s="664"/>
      <c r="Z268" s="664"/>
      <c r="AA268" s="664"/>
      <c r="AB268" s="664"/>
      <c r="AC268" s="665"/>
      <c r="AD268" s="295">
        <f>'CE MINISTERIALE'!AD268</f>
        <v>2300</v>
      </c>
      <c r="AE268" s="654">
        <f>'CE MINISTERIALE'!AE268</f>
        <v>2</v>
      </c>
      <c r="AF268" s="654"/>
      <c r="AG268" s="654"/>
      <c r="AH268" s="654"/>
      <c r="AI268" s="615"/>
      <c r="AJ268" s="64" t="s">
        <v>389</v>
      </c>
      <c r="AL268" s="295">
        <f>'CE MINISTERIALE'!AL268</f>
        <v>0</v>
      </c>
      <c r="AM268" s="411">
        <f>'CE MINISTERIALE'!AM268</f>
        <v>0</v>
      </c>
    </row>
    <row r="269" spans="1:39" s="68" customFormat="1" ht="30" customHeight="1">
      <c r="A269" s="64"/>
      <c r="B269" s="616" t="s">
        <v>1634</v>
      </c>
      <c r="C269" s="661"/>
      <c r="D269" s="661"/>
      <c r="E269" s="661"/>
      <c r="F269" s="661"/>
      <c r="G269" s="662"/>
      <c r="H269" s="663" t="s">
        <v>4609</v>
      </c>
      <c r="I269" s="664"/>
      <c r="J269" s="664"/>
      <c r="K269" s="664"/>
      <c r="L269" s="664"/>
      <c r="M269" s="664"/>
      <c r="N269" s="664"/>
      <c r="O269" s="664"/>
      <c r="P269" s="664"/>
      <c r="Q269" s="664"/>
      <c r="R269" s="664"/>
      <c r="S269" s="664"/>
      <c r="T269" s="664"/>
      <c r="U269" s="664"/>
      <c r="V269" s="664"/>
      <c r="W269" s="664"/>
      <c r="X269" s="664"/>
      <c r="Y269" s="664"/>
      <c r="Z269" s="664"/>
      <c r="AA269" s="664"/>
      <c r="AB269" s="664"/>
      <c r="AC269" s="665"/>
      <c r="AD269" s="295">
        <f>'CE MINISTERIALE'!AD269</f>
        <v>0</v>
      </c>
      <c r="AE269" s="654">
        <f>'CE MINISTERIALE'!AE269</f>
        <v>0</v>
      </c>
      <c r="AF269" s="654"/>
      <c r="AG269" s="654"/>
      <c r="AH269" s="654"/>
      <c r="AI269" s="615"/>
      <c r="AJ269" s="64" t="s">
        <v>389</v>
      </c>
      <c r="AL269" s="295">
        <f>'CE MINISTERIALE'!AL269</f>
        <v>0</v>
      </c>
      <c r="AM269" s="411">
        <f>'CE MINISTERIALE'!AM269</f>
        <v>0</v>
      </c>
    </row>
    <row r="270" spans="1:39" s="68" customFormat="1" ht="15" customHeight="1">
      <c r="A270" s="64"/>
      <c r="B270" s="616" t="s">
        <v>1637</v>
      </c>
      <c r="C270" s="661"/>
      <c r="D270" s="661"/>
      <c r="E270" s="661"/>
      <c r="F270" s="661"/>
      <c r="G270" s="662"/>
      <c r="H270" s="663" t="s">
        <v>4610</v>
      </c>
      <c r="I270" s="664"/>
      <c r="J270" s="664"/>
      <c r="K270" s="664"/>
      <c r="L270" s="664"/>
      <c r="M270" s="664"/>
      <c r="N270" s="664"/>
      <c r="O270" s="664"/>
      <c r="P270" s="664"/>
      <c r="Q270" s="664"/>
      <c r="R270" s="664"/>
      <c r="S270" s="664"/>
      <c r="T270" s="664"/>
      <c r="U270" s="664"/>
      <c r="V270" s="664"/>
      <c r="W270" s="664"/>
      <c r="X270" s="664"/>
      <c r="Y270" s="664"/>
      <c r="Z270" s="664"/>
      <c r="AA270" s="664"/>
      <c r="AB270" s="664"/>
      <c r="AC270" s="665"/>
      <c r="AD270" s="295">
        <f>'CE MINISTERIALE'!AD270</f>
        <v>0</v>
      </c>
      <c r="AE270" s="654">
        <f>'CE MINISTERIALE'!AE270</f>
        <v>0</v>
      </c>
      <c r="AF270" s="654"/>
      <c r="AG270" s="654"/>
      <c r="AH270" s="654"/>
      <c r="AI270" s="615"/>
      <c r="AJ270" s="64" t="s">
        <v>389</v>
      </c>
      <c r="AL270" s="295">
        <f>'CE MINISTERIALE'!AL270</f>
        <v>0</v>
      </c>
      <c r="AM270" s="411">
        <f>'CE MINISTERIALE'!AM270</f>
        <v>0</v>
      </c>
    </row>
    <row r="271" spans="1:39" s="68" customFormat="1" ht="15" customHeight="1">
      <c r="A271" s="64"/>
      <c r="B271" s="616" t="s">
        <v>1640</v>
      </c>
      <c r="C271" s="661"/>
      <c r="D271" s="661"/>
      <c r="E271" s="661"/>
      <c r="F271" s="661"/>
      <c r="G271" s="662"/>
      <c r="H271" s="663" t="s">
        <v>4611</v>
      </c>
      <c r="I271" s="664"/>
      <c r="J271" s="664"/>
      <c r="K271" s="664"/>
      <c r="L271" s="664"/>
      <c r="M271" s="664"/>
      <c r="N271" s="664"/>
      <c r="O271" s="664"/>
      <c r="P271" s="664"/>
      <c r="Q271" s="664"/>
      <c r="R271" s="664"/>
      <c r="S271" s="664"/>
      <c r="T271" s="664"/>
      <c r="U271" s="664"/>
      <c r="V271" s="664"/>
      <c r="W271" s="664"/>
      <c r="X271" s="664"/>
      <c r="Y271" s="664"/>
      <c r="Z271" s="664"/>
      <c r="AA271" s="664"/>
      <c r="AB271" s="664"/>
      <c r="AC271" s="665"/>
      <c r="AD271" s="295">
        <f>'CE MINISTERIALE'!AD271</f>
        <v>2217000</v>
      </c>
      <c r="AE271" s="654">
        <f>'CE MINISTERIALE'!AE271</f>
        <v>2217</v>
      </c>
      <c r="AF271" s="654"/>
      <c r="AG271" s="654"/>
      <c r="AH271" s="654"/>
      <c r="AI271" s="615"/>
      <c r="AJ271" s="64" t="s">
        <v>389</v>
      </c>
      <c r="AL271" s="295">
        <f>'CE MINISTERIALE'!AL271</f>
        <v>0</v>
      </c>
      <c r="AM271" s="411">
        <f>'CE MINISTERIALE'!AM271</f>
        <v>0</v>
      </c>
    </row>
    <row r="272" spans="1:39" s="68" customFormat="1" ht="15" customHeight="1">
      <c r="A272" s="64"/>
      <c r="B272" s="616" t="s">
        <v>1643</v>
      </c>
      <c r="C272" s="661"/>
      <c r="D272" s="661"/>
      <c r="E272" s="661"/>
      <c r="F272" s="661"/>
      <c r="G272" s="662"/>
      <c r="H272" s="663" t="s">
        <v>4612</v>
      </c>
      <c r="I272" s="664"/>
      <c r="J272" s="664"/>
      <c r="K272" s="664"/>
      <c r="L272" s="664"/>
      <c r="M272" s="664"/>
      <c r="N272" s="664"/>
      <c r="O272" s="664"/>
      <c r="P272" s="664"/>
      <c r="Q272" s="664"/>
      <c r="R272" s="664"/>
      <c r="S272" s="664"/>
      <c r="T272" s="664"/>
      <c r="U272" s="664"/>
      <c r="V272" s="664"/>
      <c r="W272" s="664"/>
      <c r="X272" s="664"/>
      <c r="Y272" s="664"/>
      <c r="Z272" s="664"/>
      <c r="AA272" s="664"/>
      <c r="AB272" s="664"/>
      <c r="AC272" s="665"/>
      <c r="AD272" s="295">
        <f>'CE MINISTERIALE'!AD272</f>
        <v>758000</v>
      </c>
      <c r="AE272" s="654">
        <f>'CE MINISTERIALE'!AE272</f>
        <v>758</v>
      </c>
      <c r="AF272" s="654"/>
      <c r="AG272" s="654"/>
      <c r="AH272" s="654"/>
      <c r="AI272" s="615"/>
      <c r="AJ272" s="64" t="s">
        <v>389</v>
      </c>
      <c r="AL272" s="295">
        <f>'CE MINISTERIALE'!AL272</f>
        <v>0</v>
      </c>
      <c r="AM272" s="411">
        <f>'CE MINISTERIALE'!AM272</f>
        <v>0</v>
      </c>
    </row>
    <row r="273" spans="1:39" s="68" customFormat="1" ht="15" customHeight="1">
      <c r="A273" s="64"/>
      <c r="B273" s="613" t="s">
        <v>1646</v>
      </c>
      <c r="C273" s="656"/>
      <c r="D273" s="656"/>
      <c r="E273" s="656"/>
      <c r="F273" s="656"/>
      <c r="G273" s="657"/>
      <c r="H273" s="673" t="s">
        <v>4613</v>
      </c>
      <c r="I273" s="674"/>
      <c r="J273" s="674"/>
      <c r="K273" s="674"/>
      <c r="L273" s="674"/>
      <c r="M273" s="674"/>
      <c r="N273" s="674"/>
      <c r="O273" s="674"/>
      <c r="P273" s="674"/>
      <c r="Q273" s="674"/>
      <c r="R273" s="674"/>
      <c r="S273" s="674"/>
      <c r="T273" s="674"/>
      <c r="U273" s="674"/>
      <c r="V273" s="674"/>
      <c r="W273" s="674"/>
      <c r="X273" s="674"/>
      <c r="Y273" s="674"/>
      <c r="Z273" s="674"/>
      <c r="AA273" s="674"/>
      <c r="AB273" s="674"/>
      <c r="AC273" s="675"/>
      <c r="AD273" s="295">
        <f>'CE MINISTERIALE'!AD273</f>
        <v>70000</v>
      </c>
      <c r="AE273" s="666">
        <f>'CE MINISTERIALE'!AE273</f>
        <v>70</v>
      </c>
      <c r="AF273" s="666"/>
      <c r="AG273" s="666"/>
      <c r="AH273" s="666"/>
      <c r="AI273" s="608"/>
      <c r="AJ273" s="64" t="s">
        <v>389</v>
      </c>
      <c r="AL273" s="295">
        <f>'CE MINISTERIALE'!AL273</f>
        <v>0</v>
      </c>
      <c r="AM273" s="410">
        <f>'CE MINISTERIALE'!AM273</f>
        <v>0</v>
      </c>
    </row>
    <row r="274" spans="1:39" s="68" customFormat="1" ht="29.45" customHeight="1">
      <c r="A274" s="64" t="s">
        <v>413</v>
      </c>
      <c r="B274" s="616" t="s">
        <v>1649</v>
      </c>
      <c r="C274" s="661"/>
      <c r="D274" s="661"/>
      <c r="E274" s="661"/>
      <c r="F274" s="661"/>
      <c r="G274" s="662"/>
      <c r="H274" s="663" t="s">
        <v>4614</v>
      </c>
      <c r="I274" s="664"/>
      <c r="J274" s="664"/>
      <c r="K274" s="664"/>
      <c r="L274" s="664"/>
      <c r="M274" s="664"/>
      <c r="N274" s="664"/>
      <c r="O274" s="664"/>
      <c r="P274" s="664"/>
      <c r="Q274" s="664"/>
      <c r="R274" s="664"/>
      <c r="S274" s="664"/>
      <c r="T274" s="664"/>
      <c r="U274" s="664"/>
      <c r="V274" s="664"/>
      <c r="W274" s="664"/>
      <c r="X274" s="664"/>
      <c r="Y274" s="664"/>
      <c r="Z274" s="664"/>
      <c r="AA274" s="664"/>
      <c r="AB274" s="664"/>
      <c r="AC274" s="665"/>
      <c r="AD274" s="295">
        <f>'CE MINISTERIALE'!AD274</f>
        <v>0</v>
      </c>
      <c r="AE274" s="654">
        <f>'CE MINISTERIALE'!AE274</f>
        <v>0</v>
      </c>
      <c r="AF274" s="654"/>
      <c r="AG274" s="654"/>
      <c r="AH274" s="654"/>
      <c r="AI274" s="615"/>
      <c r="AJ274" s="64" t="s">
        <v>389</v>
      </c>
      <c r="AL274" s="295">
        <f>'CE MINISTERIALE'!AL274</f>
        <v>0</v>
      </c>
      <c r="AM274" s="411">
        <f>'CE MINISTERIALE'!AM274</f>
        <v>0</v>
      </c>
    </row>
    <row r="275" spans="1:39" s="68" customFormat="1" ht="31.15" customHeight="1">
      <c r="A275" s="64"/>
      <c r="B275" s="616" t="s">
        <v>1652</v>
      </c>
      <c r="C275" s="661"/>
      <c r="D275" s="661"/>
      <c r="E275" s="661"/>
      <c r="F275" s="661"/>
      <c r="G275" s="662"/>
      <c r="H275" s="663" t="s">
        <v>4615</v>
      </c>
      <c r="I275" s="664"/>
      <c r="J275" s="664"/>
      <c r="K275" s="664"/>
      <c r="L275" s="664"/>
      <c r="M275" s="664"/>
      <c r="N275" s="664"/>
      <c r="O275" s="664"/>
      <c r="P275" s="664"/>
      <c r="Q275" s="664"/>
      <c r="R275" s="664"/>
      <c r="S275" s="664"/>
      <c r="T275" s="664"/>
      <c r="U275" s="664"/>
      <c r="V275" s="664"/>
      <c r="W275" s="664"/>
      <c r="X275" s="664"/>
      <c r="Y275" s="664"/>
      <c r="Z275" s="664"/>
      <c r="AA275" s="664"/>
      <c r="AB275" s="664"/>
      <c r="AC275" s="665"/>
      <c r="AD275" s="295">
        <f>'CE MINISTERIALE'!AD275</f>
        <v>70000</v>
      </c>
      <c r="AE275" s="654">
        <f>'CE MINISTERIALE'!AE275</f>
        <v>70</v>
      </c>
      <c r="AF275" s="654"/>
      <c r="AG275" s="654"/>
      <c r="AH275" s="654"/>
      <c r="AI275" s="615"/>
      <c r="AJ275" s="64" t="s">
        <v>389</v>
      </c>
      <c r="AL275" s="295">
        <f>'CE MINISTERIALE'!AL275</f>
        <v>0</v>
      </c>
      <c r="AM275" s="411">
        <f>'CE MINISTERIALE'!AM275</f>
        <v>0</v>
      </c>
    </row>
    <row r="276" spans="1:39" s="68" customFormat="1" ht="30.6" customHeight="1">
      <c r="A276" s="64" t="s">
        <v>1961</v>
      </c>
      <c r="B276" s="616" t="s">
        <v>1655</v>
      </c>
      <c r="C276" s="661"/>
      <c r="D276" s="661"/>
      <c r="E276" s="661"/>
      <c r="F276" s="661"/>
      <c r="G276" s="662"/>
      <c r="H276" s="663" t="s">
        <v>4616</v>
      </c>
      <c r="I276" s="664"/>
      <c r="J276" s="664"/>
      <c r="K276" s="664"/>
      <c r="L276" s="664"/>
      <c r="M276" s="664"/>
      <c r="N276" s="664"/>
      <c r="O276" s="664"/>
      <c r="P276" s="664"/>
      <c r="Q276" s="664"/>
      <c r="R276" s="664"/>
      <c r="S276" s="664"/>
      <c r="T276" s="664"/>
      <c r="U276" s="664"/>
      <c r="V276" s="664"/>
      <c r="W276" s="664"/>
      <c r="X276" s="664"/>
      <c r="Y276" s="664"/>
      <c r="Z276" s="664"/>
      <c r="AA276" s="664"/>
      <c r="AB276" s="664"/>
      <c r="AC276" s="665"/>
      <c r="AD276" s="295">
        <f>'CE MINISTERIALE'!AD276</f>
        <v>0</v>
      </c>
      <c r="AE276" s="654">
        <f>'CE MINISTERIALE'!AE276</f>
        <v>0</v>
      </c>
      <c r="AF276" s="654"/>
      <c r="AG276" s="654"/>
      <c r="AH276" s="654"/>
      <c r="AI276" s="615"/>
      <c r="AJ276" s="64" t="s">
        <v>389</v>
      </c>
      <c r="AL276" s="295">
        <f>'CE MINISTERIALE'!AL276</f>
        <v>0</v>
      </c>
      <c r="AM276" s="411">
        <f>'CE MINISTERIALE'!AM276</f>
        <v>0</v>
      </c>
    </row>
    <row r="277" spans="1:39" s="68" customFormat="1" ht="28.9" customHeight="1">
      <c r="A277" s="64"/>
      <c r="B277" s="606" t="s">
        <v>2526</v>
      </c>
      <c r="C277" s="649"/>
      <c r="D277" s="649"/>
      <c r="E277" s="649"/>
      <c r="F277" s="649"/>
      <c r="G277" s="650"/>
      <c r="H277" s="651" t="s">
        <v>4617</v>
      </c>
      <c r="I277" s="652"/>
      <c r="J277" s="652"/>
      <c r="K277" s="652"/>
      <c r="L277" s="652"/>
      <c r="M277" s="652"/>
      <c r="N277" s="652"/>
      <c r="O277" s="652"/>
      <c r="P277" s="652"/>
      <c r="Q277" s="652"/>
      <c r="R277" s="652"/>
      <c r="S277" s="652"/>
      <c r="T277" s="652"/>
      <c r="U277" s="652"/>
      <c r="V277" s="652"/>
      <c r="W277" s="652"/>
      <c r="X277" s="652"/>
      <c r="Y277" s="652"/>
      <c r="Z277" s="652"/>
      <c r="AA277" s="652"/>
      <c r="AB277" s="652"/>
      <c r="AC277" s="653"/>
      <c r="AD277" s="297">
        <f>'CE MINISTERIALE'!AD277</f>
        <v>27514000</v>
      </c>
      <c r="AE277" s="666">
        <f>'CE MINISTERIALE'!AE277</f>
        <v>27514</v>
      </c>
      <c r="AF277" s="666"/>
      <c r="AG277" s="666"/>
      <c r="AH277" s="666"/>
      <c r="AI277" s="608"/>
      <c r="AJ277" s="64" t="s">
        <v>389</v>
      </c>
      <c r="AL277" s="297">
        <f>'CE MINISTERIALE'!AL277</f>
        <v>0</v>
      </c>
      <c r="AM277" s="410">
        <f>'CE MINISTERIALE'!AM277</f>
        <v>0</v>
      </c>
    </row>
    <row r="278" spans="1:39" s="68" customFormat="1" ht="29.45" customHeight="1">
      <c r="A278" s="70" t="s">
        <v>413</v>
      </c>
      <c r="B278" s="613" t="s">
        <v>2529</v>
      </c>
      <c r="C278" s="656"/>
      <c r="D278" s="656"/>
      <c r="E278" s="656"/>
      <c r="F278" s="656"/>
      <c r="G278" s="657"/>
      <c r="H278" s="658" t="s">
        <v>4618</v>
      </c>
      <c r="I278" s="659"/>
      <c r="J278" s="659"/>
      <c r="K278" s="659"/>
      <c r="L278" s="659"/>
      <c r="M278" s="659"/>
      <c r="N278" s="659"/>
      <c r="O278" s="659"/>
      <c r="P278" s="659"/>
      <c r="Q278" s="659"/>
      <c r="R278" s="659"/>
      <c r="S278" s="659"/>
      <c r="T278" s="659"/>
      <c r="U278" s="659"/>
      <c r="V278" s="659"/>
      <c r="W278" s="659"/>
      <c r="X278" s="659"/>
      <c r="Y278" s="659"/>
      <c r="Z278" s="659"/>
      <c r="AA278" s="659"/>
      <c r="AB278" s="659"/>
      <c r="AC278" s="660"/>
      <c r="AD278" s="295">
        <f>'CE MINISTERIALE'!AD278</f>
        <v>0</v>
      </c>
      <c r="AE278" s="654">
        <f>'CE MINISTERIALE'!AE278</f>
        <v>0</v>
      </c>
      <c r="AF278" s="654"/>
      <c r="AG278" s="654"/>
      <c r="AH278" s="654"/>
      <c r="AI278" s="615"/>
      <c r="AJ278" s="64" t="s">
        <v>389</v>
      </c>
      <c r="AL278" s="295">
        <f>'CE MINISTERIALE'!AL278</f>
        <v>0</v>
      </c>
      <c r="AM278" s="411">
        <f>'CE MINISTERIALE'!AM278</f>
        <v>0</v>
      </c>
    </row>
    <row r="279" spans="1:39" s="68" customFormat="1" ht="33" customHeight="1">
      <c r="A279" s="64"/>
      <c r="B279" s="613" t="s">
        <v>2532</v>
      </c>
      <c r="C279" s="656"/>
      <c r="D279" s="656"/>
      <c r="E279" s="656"/>
      <c r="F279" s="656"/>
      <c r="G279" s="657"/>
      <c r="H279" s="658" t="s">
        <v>4619</v>
      </c>
      <c r="I279" s="659"/>
      <c r="J279" s="659"/>
      <c r="K279" s="659"/>
      <c r="L279" s="659"/>
      <c r="M279" s="659"/>
      <c r="N279" s="659"/>
      <c r="O279" s="659"/>
      <c r="P279" s="659"/>
      <c r="Q279" s="659"/>
      <c r="R279" s="659"/>
      <c r="S279" s="659"/>
      <c r="T279" s="659"/>
      <c r="U279" s="659"/>
      <c r="V279" s="659"/>
      <c r="W279" s="659"/>
      <c r="X279" s="659"/>
      <c r="Y279" s="659"/>
      <c r="Z279" s="659"/>
      <c r="AA279" s="659"/>
      <c r="AB279" s="659"/>
      <c r="AC279" s="660"/>
      <c r="AD279" s="295">
        <f>'CE MINISTERIALE'!AD279</f>
        <v>0</v>
      </c>
      <c r="AE279" s="654">
        <f>'CE MINISTERIALE'!AE279</f>
        <v>0</v>
      </c>
      <c r="AF279" s="654"/>
      <c r="AG279" s="654"/>
      <c r="AH279" s="654"/>
      <c r="AI279" s="615"/>
      <c r="AJ279" s="64" t="s">
        <v>389</v>
      </c>
      <c r="AL279" s="295">
        <f>'CE MINISTERIALE'!AL279</f>
        <v>0</v>
      </c>
      <c r="AM279" s="411">
        <f>'CE MINISTERIALE'!AM279</f>
        <v>0</v>
      </c>
    </row>
    <row r="280" spans="1:39" s="68" customFormat="1" ht="30" customHeight="1">
      <c r="A280" s="64"/>
      <c r="B280" s="613" t="s">
        <v>250</v>
      </c>
      <c r="C280" s="656"/>
      <c r="D280" s="656"/>
      <c r="E280" s="656"/>
      <c r="F280" s="656"/>
      <c r="G280" s="657"/>
      <c r="H280" s="658" t="s">
        <v>4620</v>
      </c>
      <c r="I280" s="659"/>
      <c r="J280" s="659"/>
      <c r="K280" s="659"/>
      <c r="L280" s="659"/>
      <c r="M280" s="659"/>
      <c r="N280" s="659"/>
      <c r="O280" s="659"/>
      <c r="P280" s="659"/>
      <c r="Q280" s="659"/>
      <c r="R280" s="659"/>
      <c r="S280" s="659"/>
      <c r="T280" s="659"/>
      <c r="U280" s="659"/>
      <c r="V280" s="659"/>
      <c r="W280" s="659"/>
      <c r="X280" s="659"/>
      <c r="Y280" s="659"/>
      <c r="Z280" s="659"/>
      <c r="AA280" s="659"/>
      <c r="AB280" s="659"/>
      <c r="AC280" s="660"/>
      <c r="AD280" s="295">
        <f>'CE MINISTERIALE'!AD280</f>
        <v>1855000</v>
      </c>
      <c r="AE280" s="654">
        <f>'CE MINISTERIALE'!AE280</f>
        <v>1855</v>
      </c>
      <c r="AF280" s="654"/>
      <c r="AG280" s="654"/>
      <c r="AH280" s="654"/>
      <c r="AI280" s="615"/>
      <c r="AJ280" s="64" t="s">
        <v>389</v>
      </c>
      <c r="AL280" s="295">
        <f>'CE MINISTERIALE'!AL280</f>
        <v>0</v>
      </c>
      <c r="AM280" s="411">
        <f>'CE MINISTERIALE'!AM280</f>
        <v>0</v>
      </c>
    </row>
    <row r="281" spans="1:39" s="68" customFormat="1" ht="15" customHeight="1">
      <c r="A281" s="70"/>
      <c r="B281" s="613" t="s">
        <v>253</v>
      </c>
      <c r="C281" s="656"/>
      <c r="D281" s="656"/>
      <c r="E281" s="656"/>
      <c r="F281" s="656"/>
      <c r="G281" s="657"/>
      <c r="H281" s="658" t="s">
        <v>4621</v>
      </c>
      <c r="I281" s="659"/>
      <c r="J281" s="659"/>
      <c r="K281" s="659"/>
      <c r="L281" s="659"/>
      <c r="M281" s="659"/>
      <c r="N281" s="659"/>
      <c r="O281" s="659"/>
      <c r="P281" s="659"/>
      <c r="Q281" s="659"/>
      <c r="R281" s="659"/>
      <c r="S281" s="659"/>
      <c r="T281" s="659"/>
      <c r="U281" s="659"/>
      <c r="V281" s="659"/>
      <c r="W281" s="659"/>
      <c r="X281" s="659"/>
      <c r="Y281" s="659"/>
      <c r="Z281" s="659"/>
      <c r="AA281" s="659"/>
      <c r="AB281" s="659"/>
      <c r="AC281" s="660"/>
      <c r="AD281" s="295">
        <f>'CE MINISTERIALE'!AD281</f>
        <v>460000</v>
      </c>
      <c r="AE281" s="654">
        <f>'CE MINISTERIALE'!AE281</f>
        <v>460</v>
      </c>
      <c r="AF281" s="654"/>
      <c r="AG281" s="654"/>
      <c r="AH281" s="654"/>
      <c r="AI281" s="615"/>
      <c r="AJ281" s="64" t="s">
        <v>389</v>
      </c>
      <c r="AL281" s="295">
        <f>'CE MINISTERIALE'!AL281</f>
        <v>0</v>
      </c>
      <c r="AM281" s="411">
        <f>'CE MINISTERIALE'!AM281</f>
        <v>0</v>
      </c>
    </row>
    <row r="282" spans="1:39" s="68" customFormat="1" ht="15" customHeight="1">
      <c r="A282" s="70"/>
      <c r="B282" s="613" t="s">
        <v>256</v>
      </c>
      <c r="C282" s="656"/>
      <c r="D282" s="656"/>
      <c r="E282" s="656"/>
      <c r="F282" s="656"/>
      <c r="G282" s="657"/>
      <c r="H282" s="658" t="s">
        <v>4622</v>
      </c>
      <c r="I282" s="659"/>
      <c r="J282" s="659"/>
      <c r="K282" s="659"/>
      <c r="L282" s="659"/>
      <c r="M282" s="659"/>
      <c r="N282" s="659"/>
      <c r="O282" s="659"/>
      <c r="P282" s="659"/>
      <c r="Q282" s="659"/>
      <c r="R282" s="659"/>
      <c r="S282" s="659"/>
      <c r="T282" s="659"/>
      <c r="U282" s="659"/>
      <c r="V282" s="659"/>
      <c r="W282" s="659"/>
      <c r="X282" s="659"/>
      <c r="Y282" s="659"/>
      <c r="Z282" s="659"/>
      <c r="AA282" s="659"/>
      <c r="AB282" s="659"/>
      <c r="AC282" s="660"/>
      <c r="AD282" s="295">
        <f>'CE MINISTERIALE'!AD282</f>
        <v>25199000</v>
      </c>
      <c r="AE282" s="654">
        <f>'CE MINISTERIALE'!AE282</f>
        <v>25199</v>
      </c>
      <c r="AF282" s="654"/>
      <c r="AG282" s="654"/>
      <c r="AH282" s="654"/>
      <c r="AI282" s="615"/>
      <c r="AJ282" s="64" t="s">
        <v>389</v>
      </c>
      <c r="AL282" s="295">
        <f>'CE MINISTERIALE'!AL282</f>
        <v>0</v>
      </c>
      <c r="AM282" s="411">
        <f>'CE MINISTERIALE'!AM282</f>
        <v>0</v>
      </c>
    </row>
    <row r="283" spans="1:39" s="68" customFormat="1" ht="15" customHeight="1">
      <c r="A283" s="70" t="s">
        <v>1954</v>
      </c>
      <c r="B283" s="606" t="s">
        <v>1120</v>
      </c>
      <c r="C283" s="649"/>
      <c r="D283" s="649"/>
      <c r="E283" s="649"/>
      <c r="F283" s="649"/>
      <c r="G283" s="650"/>
      <c r="H283" s="651" t="s">
        <v>4623</v>
      </c>
      <c r="I283" s="652"/>
      <c r="J283" s="652"/>
      <c r="K283" s="652"/>
      <c r="L283" s="652"/>
      <c r="M283" s="652"/>
      <c r="N283" s="652"/>
      <c r="O283" s="652"/>
      <c r="P283" s="652"/>
      <c r="Q283" s="652"/>
      <c r="R283" s="652"/>
      <c r="S283" s="652"/>
      <c r="T283" s="652"/>
      <c r="U283" s="652"/>
      <c r="V283" s="652"/>
      <c r="W283" s="652"/>
      <c r="X283" s="652"/>
      <c r="Y283" s="652"/>
      <c r="Z283" s="652"/>
      <c r="AA283" s="652"/>
      <c r="AB283" s="652"/>
      <c r="AC283" s="653"/>
      <c r="AD283" s="295">
        <f>'CE MINISTERIALE'!AD283</f>
        <v>0</v>
      </c>
      <c r="AE283" s="666">
        <f>'CE MINISTERIALE'!AE283</f>
        <v>0</v>
      </c>
      <c r="AF283" s="666"/>
      <c r="AG283" s="666"/>
      <c r="AH283" s="666"/>
      <c r="AI283" s="608"/>
      <c r="AJ283" s="64" t="s">
        <v>389</v>
      </c>
      <c r="AL283" s="295">
        <f>'CE MINISTERIALE'!AL283</f>
        <v>0</v>
      </c>
      <c r="AM283" s="410">
        <f>'CE MINISTERIALE'!AM283</f>
        <v>0</v>
      </c>
    </row>
    <row r="284" spans="1:39" s="68" customFormat="1" ht="15" customHeight="1">
      <c r="A284" s="70"/>
      <c r="B284" s="609" t="s">
        <v>1122</v>
      </c>
      <c r="C284" s="643"/>
      <c r="D284" s="643"/>
      <c r="E284" s="643"/>
      <c r="F284" s="643"/>
      <c r="G284" s="644"/>
      <c r="H284" s="645" t="s">
        <v>4624</v>
      </c>
      <c r="I284" s="646"/>
      <c r="J284" s="646"/>
      <c r="K284" s="646"/>
      <c r="L284" s="646"/>
      <c r="M284" s="646"/>
      <c r="N284" s="646"/>
      <c r="O284" s="646"/>
      <c r="P284" s="646"/>
      <c r="Q284" s="646"/>
      <c r="R284" s="646"/>
      <c r="S284" s="646"/>
      <c r="T284" s="646"/>
      <c r="U284" s="646"/>
      <c r="V284" s="646"/>
      <c r="W284" s="646"/>
      <c r="X284" s="646"/>
      <c r="Y284" s="646"/>
      <c r="Z284" s="646"/>
      <c r="AA284" s="646"/>
      <c r="AB284" s="646"/>
      <c r="AC284" s="647"/>
      <c r="AD284" s="297">
        <f>'CE MINISTERIALE'!AD284</f>
        <v>65645850</v>
      </c>
      <c r="AE284" s="666">
        <f>'CE MINISTERIALE'!AE284</f>
        <v>65647</v>
      </c>
      <c r="AF284" s="666"/>
      <c r="AG284" s="666"/>
      <c r="AH284" s="666"/>
      <c r="AI284" s="608"/>
      <c r="AJ284" s="64" t="s">
        <v>389</v>
      </c>
      <c r="AL284" s="297">
        <f>'CE MINISTERIALE'!AL284</f>
        <v>0</v>
      </c>
      <c r="AM284" s="410">
        <f>'CE MINISTERIALE'!AM284</f>
        <v>0</v>
      </c>
    </row>
    <row r="285" spans="1:39" s="68" customFormat="1" ht="15" customHeight="1">
      <c r="A285" s="64"/>
      <c r="B285" s="606" t="s">
        <v>1124</v>
      </c>
      <c r="C285" s="649"/>
      <c r="D285" s="649"/>
      <c r="E285" s="649"/>
      <c r="F285" s="649"/>
      <c r="G285" s="650"/>
      <c r="H285" s="651" t="s">
        <v>4625</v>
      </c>
      <c r="I285" s="652"/>
      <c r="J285" s="652"/>
      <c r="K285" s="652"/>
      <c r="L285" s="652"/>
      <c r="M285" s="652"/>
      <c r="N285" s="652"/>
      <c r="O285" s="652"/>
      <c r="P285" s="652"/>
      <c r="Q285" s="652"/>
      <c r="R285" s="652"/>
      <c r="S285" s="652"/>
      <c r="T285" s="652"/>
      <c r="U285" s="652"/>
      <c r="V285" s="652"/>
      <c r="W285" s="652"/>
      <c r="X285" s="652"/>
      <c r="Y285" s="652"/>
      <c r="Z285" s="652"/>
      <c r="AA285" s="652"/>
      <c r="AB285" s="652"/>
      <c r="AC285" s="653"/>
      <c r="AD285" s="297">
        <f>'CE MINISTERIALE'!AD285</f>
        <v>62172050</v>
      </c>
      <c r="AE285" s="666">
        <f>'CE MINISTERIALE'!AE285</f>
        <v>62173</v>
      </c>
      <c r="AF285" s="666"/>
      <c r="AG285" s="666"/>
      <c r="AH285" s="666"/>
      <c r="AI285" s="608"/>
      <c r="AJ285" s="64" t="s">
        <v>389</v>
      </c>
      <c r="AL285" s="297">
        <f>'CE MINISTERIALE'!AL285</f>
        <v>0</v>
      </c>
      <c r="AM285" s="410">
        <f>'CE MINISTERIALE'!AM285</f>
        <v>0</v>
      </c>
    </row>
    <row r="286" spans="1:39" s="68" customFormat="1" ht="15" customHeight="1">
      <c r="A286" s="64"/>
      <c r="B286" s="613" t="s">
        <v>1126</v>
      </c>
      <c r="C286" s="656"/>
      <c r="D286" s="656"/>
      <c r="E286" s="656"/>
      <c r="F286" s="656"/>
      <c r="G286" s="657"/>
      <c r="H286" s="658" t="s">
        <v>4626</v>
      </c>
      <c r="I286" s="659"/>
      <c r="J286" s="659"/>
      <c r="K286" s="659"/>
      <c r="L286" s="659"/>
      <c r="M286" s="659"/>
      <c r="N286" s="659"/>
      <c r="O286" s="659"/>
      <c r="P286" s="659"/>
      <c r="Q286" s="659"/>
      <c r="R286" s="659"/>
      <c r="S286" s="659"/>
      <c r="T286" s="659"/>
      <c r="U286" s="659"/>
      <c r="V286" s="659"/>
      <c r="W286" s="659"/>
      <c r="X286" s="659"/>
      <c r="Y286" s="659"/>
      <c r="Z286" s="659"/>
      <c r="AA286" s="659"/>
      <c r="AB286" s="659"/>
      <c r="AC286" s="660"/>
      <c r="AD286" s="295">
        <f>'CE MINISTERIALE'!AD286</f>
        <v>8610000</v>
      </c>
      <c r="AE286" s="654">
        <f>'CE MINISTERIALE'!AE286</f>
        <v>8610</v>
      </c>
      <c r="AF286" s="654"/>
      <c r="AG286" s="654"/>
      <c r="AH286" s="654"/>
      <c r="AI286" s="615"/>
      <c r="AJ286" s="64" t="s">
        <v>389</v>
      </c>
      <c r="AL286" s="295">
        <f>'CE MINISTERIALE'!AL286</f>
        <v>0</v>
      </c>
      <c r="AM286" s="411">
        <f>'CE MINISTERIALE'!AM286</f>
        <v>0</v>
      </c>
    </row>
    <row r="287" spans="1:39" s="68" customFormat="1" ht="15" customHeight="1">
      <c r="A287" s="64"/>
      <c r="B287" s="613" t="s">
        <v>1128</v>
      </c>
      <c r="C287" s="656"/>
      <c r="D287" s="656"/>
      <c r="E287" s="656"/>
      <c r="F287" s="656"/>
      <c r="G287" s="657"/>
      <c r="H287" s="658" t="s">
        <v>4627</v>
      </c>
      <c r="I287" s="659"/>
      <c r="J287" s="659"/>
      <c r="K287" s="659"/>
      <c r="L287" s="659"/>
      <c r="M287" s="659"/>
      <c r="N287" s="659"/>
      <c r="O287" s="659"/>
      <c r="P287" s="659"/>
      <c r="Q287" s="659"/>
      <c r="R287" s="659"/>
      <c r="S287" s="659"/>
      <c r="T287" s="659"/>
      <c r="U287" s="659"/>
      <c r="V287" s="659"/>
      <c r="W287" s="659"/>
      <c r="X287" s="659"/>
      <c r="Y287" s="659"/>
      <c r="Z287" s="659"/>
      <c r="AA287" s="659"/>
      <c r="AB287" s="659"/>
      <c r="AC287" s="660"/>
      <c r="AD287" s="295">
        <f>'CE MINISTERIALE'!AD287</f>
        <v>13900000</v>
      </c>
      <c r="AE287" s="654">
        <f>'CE MINISTERIALE'!AE287</f>
        <v>13900</v>
      </c>
      <c r="AF287" s="654"/>
      <c r="AG287" s="654"/>
      <c r="AH287" s="654"/>
      <c r="AI287" s="615"/>
      <c r="AJ287" s="64" t="s">
        <v>389</v>
      </c>
      <c r="AL287" s="295">
        <f>'CE MINISTERIALE'!AL287</f>
        <v>0</v>
      </c>
      <c r="AM287" s="411">
        <f>'CE MINISTERIALE'!AM287</f>
        <v>0</v>
      </c>
    </row>
    <row r="288" spans="1:39" s="68" customFormat="1" ht="15" customHeight="1">
      <c r="A288" s="64"/>
      <c r="B288" s="613" t="s">
        <v>1130</v>
      </c>
      <c r="C288" s="656"/>
      <c r="D288" s="656"/>
      <c r="E288" s="656"/>
      <c r="F288" s="656"/>
      <c r="G288" s="657"/>
      <c r="H288" s="658" t="s">
        <v>1131</v>
      </c>
      <c r="I288" s="659"/>
      <c r="J288" s="659"/>
      <c r="K288" s="659"/>
      <c r="L288" s="659"/>
      <c r="M288" s="659"/>
      <c r="N288" s="659"/>
      <c r="O288" s="659"/>
      <c r="P288" s="659"/>
      <c r="Q288" s="659"/>
      <c r="R288" s="659"/>
      <c r="S288" s="659"/>
      <c r="T288" s="659"/>
      <c r="U288" s="659"/>
      <c r="V288" s="659"/>
      <c r="W288" s="659"/>
      <c r="X288" s="659"/>
      <c r="Y288" s="659"/>
      <c r="Z288" s="659"/>
      <c r="AA288" s="659"/>
      <c r="AB288" s="659"/>
      <c r="AC288" s="660"/>
      <c r="AD288" s="295">
        <f>'CE MINISTERIALE'!AD288</f>
        <v>461550</v>
      </c>
      <c r="AE288" s="654">
        <f>'CE MINISTERIALE'!AE288</f>
        <v>462</v>
      </c>
      <c r="AF288" s="654"/>
      <c r="AG288" s="654"/>
      <c r="AH288" s="654"/>
      <c r="AI288" s="615"/>
      <c r="AJ288" s="64" t="s">
        <v>389</v>
      </c>
      <c r="AL288" s="295">
        <f>'CE MINISTERIALE'!AL288</f>
        <v>0</v>
      </c>
      <c r="AM288" s="411">
        <f>'CE MINISTERIALE'!AM288</f>
        <v>0</v>
      </c>
    </row>
    <row r="289" spans="1:39" s="68" customFormat="1" ht="15" customHeight="1">
      <c r="A289" s="64"/>
      <c r="B289" s="613" t="s">
        <v>1132</v>
      </c>
      <c r="C289" s="656"/>
      <c r="D289" s="656"/>
      <c r="E289" s="656"/>
      <c r="F289" s="656"/>
      <c r="G289" s="657"/>
      <c r="H289" s="658" t="s">
        <v>4628</v>
      </c>
      <c r="I289" s="659"/>
      <c r="J289" s="659"/>
      <c r="K289" s="659"/>
      <c r="L289" s="659"/>
      <c r="M289" s="659"/>
      <c r="N289" s="659"/>
      <c r="O289" s="659"/>
      <c r="P289" s="659"/>
      <c r="Q289" s="659"/>
      <c r="R289" s="659"/>
      <c r="S289" s="659"/>
      <c r="T289" s="659"/>
      <c r="U289" s="659"/>
      <c r="V289" s="659"/>
      <c r="W289" s="659"/>
      <c r="X289" s="659"/>
      <c r="Y289" s="659"/>
      <c r="Z289" s="659"/>
      <c r="AA289" s="659"/>
      <c r="AB289" s="659"/>
      <c r="AC289" s="660"/>
      <c r="AD289" s="295">
        <f>'CE MINISTERIALE'!AD289</f>
        <v>2902000</v>
      </c>
      <c r="AE289" s="654">
        <f>'CE MINISTERIALE'!AE289</f>
        <v>2902</v>
      </c>
      <c r="AF289" s="654"/>
      <c r="AG289" s="654"/>
      <c r="AH289" s="654"/>
      <c r="AI289" s="615"/>
      <c r="AJ289" s="64" t="s">
        <v>389</v>
      </c>
      <c r="AL289" s="295">
        <f>'CE MINISTERIALE'!AL289</f>
        <v>0</v>
      </c>
      <c r="AM289" s="411">
        <f>'CE MINISTERIALE'!AM289</f>
        <v>0</v>
      </c>
    </row>
    <row r="290" spans="1:39" s="68" customFormat="1" ht="15" customHeight="1">
      <c r="A290" s="64"/>
      <c r="B290" s="613" t="s">
        <v>1134</v>
      </c>
      <c r="C290" s="656"/>
      <c r="D290" s="656"/>
      <c r="E290" s="656"/>
      <c r="F290" s="656"/>
      <c r="G290" s="657"/>
      <c r="H290" s="658" t="s">
        <v>4629</v>
      </c>
      <c r="I290" s="659"/>
      <c r="J290" s="659"/>
      <c r="K290" s="659"/>
      <c r="L290" s="659"/>
      <c r="M290" s="659"/>
      <c r="N290" s="659"/>
      <c r="O290" s="659"/>
      <c r="P290" s="659"/>
      <c r="Q290" s="659"/>
      <c r="R290" s="659"/>
      <c r="S290" s="659"/>
      <c r="T290" s="659"/>
      <c r="U290" s="659"/>
      <c r="V290" s="659"/>
      <c r="W290" s="659"/>
      <c r="X290" s="659"/>
      <c r="Y290" s="659"/>
      <c r="Z290" s="659"/>
      <c r="AA290" s="659"/>
      <c r="AB290" s="659"/>
      <c r="AC290" s="660"/>
      <c r="AD290" s="295">
        <f>'CE MINISTERIALE'!AD290</f>
        <v>665000</v>
      </c>
      <c r="AE290" s="654">
        <f>'CE MINISTERIALE'!AE290</f>
        <v>665</v>
      </c>
      <c r="AF290" s="654"/>
      <c r="AG290" s="654"/>
      <c r="AH290" s="654"/>
      <c r="AI290" s="615"/>
      <c r="AJ290" s="64" t="s">
        <v>389</v>
      </c>
      <c r="AL290" s="295">
        <f>'CE MINISTERIALE'!AL290</f>
        <v>0</v>
      </c>
      <c r="AM290" s="411">
        <f>'CE MINISTERIALE'!AM290</f>
        <v>0</v>
      </c>
    </row>
    <row r="291" spans="1:39" s="68" customFormat="1" ht="15" customHeight="1">
      <c r="A291" s="64"/>
      <c r="B291" s="613" t="s">
        <v>1137</v>
      </c>
      <c r="C291" s="656"/>
      <c r="D291" s="656"/>
      <c r="E291" s="656"/>
      <c r="F291" s="656"/>
      <c r="G291" s="657"/>
      <c r="H291" s="658" t="s">
        <v>4630</v>
      </c>
      <c r="I291" s="659"/>
      <c r="J291" s="659"/>
      <c r="K291" s="659"/>
      <c r="L291" s="659"/>
      <c r="M291" s="659"/>
      <c r="N291" s="659"/>
      <c r="O291" s="659"/>
      <c r="P291" s="659"/>
      <c r="Q291" s="659"/>
      <c r="R291" s="659"/>
      <c r="S291" s="659"/>
      <c r="T291" s="659"/>
      <c r="U291" s="659"/>
      <c r="V291" s="659"/>
      <c r="W291" s="659"/>
      <c r="X291" s="659"/>
      <c r="Y291" s="659"/>
      <c r="Z291" s="659"/>
      <c r="AA291" s="659"/>
      <c r="AB291" s="659"/>
      <c r="AC291" s="660"/>
      <c r="AD291" s="295">
        <f>'CE MINISTERIALE'!AD291</f>
        <v>260000</v>
      </c>
      <c r="AE291" s="654">
        <f>'CE MINISTERIALE'!AE291</f>
        <v>260</v>
      </c>
      <c r="AF291" s="654"/>
      <c r="AG291" s="654"/>
      <c r="AH291" s="654"/>
      <c r="AI291" s="615"/>
      <c r="AJ291" s="64" t="s">
        <v>389</v>
      </c>
      <c r="AL291" s="295">
        <f>'CE MINISTERIALE'!AL291</f>
        <v>0</v>
      </c>
      <c r="AM291" s="411">
        <f>'CE MINISTERIALE'!AM291</f>
        <v>0</v>
      </c>
    </row>
    <row r="292" spans="1:39" s="68" customFormat="1" ht="15" customHeight="1">
      <c r="A292" s="64"/>
      <c r="B292" s="613" t="s">
        <v>1139</v>
      </c>
      <c r="C292" s="656"/>
      <c r="D292" s="656"/>
      <c r="E292" s="656"/>
      <c r="F292" s="656"/>
      <c r="G292" s="657"/>
      <c r="H292" s="658" t="s">
        <v>4631</v>
      </c>
      <c r="I292" s="659"/>
      <c r="J292" s="659"/>
      <c r="K292" s="659"/>
      <c r="L292" s="659"/>
      <c r="M292" s="659"/>
      <c r="N292" s="659"/>
      <c r="O292" s="659"/>
      <c r="P292" s="659"/>
      <c r="Q292" s="659"/>
      <c r="R292" s="659"/>
      <c r="S292" s="659"/>
      <c r="T292" s="659"/>
      <c r="U292" s="659"/>
      <c r="V292" s="659"/>
      <c r="W292" s="659"/>
      <c r="X292" s="659"/>
      <c r="Y292" s="659"/>
      <c r="Z292" s="659"/>
      <c r="AA292" s="659"/>
      <c r="AB292" s="659"/>
      <c r="AC292" s="660"/>
      <c r="AD292" s="295">
        <f>'CE MINISTERIALE'!AD292</f>
        <v>2193000</v>
      </c>
      <c r="AE292" s="654">
        <f>'CE MINISTERIALE'!AE292</f>
        <v>2193</v>
      </c>
      <c r="AF292" s="654"/>
      <c r="AG292" s="654"/>
      <c r="AH292" s="654"/>
      <c r="AI292" s="615"/>
      <c r="AJ292" s="64" t="s">
        <v>389</v>
      </c>
      <c r="AL292" s="295">
        <f>'CE MINISTERIALE'!AL292</f>
        <v>0</v>
      </c>
      <c r="AM292" s="411">
        <f>'CE MINISTERIALE'!AM292</f>
        <v>0</v>
      </c>
    </row>
    <row r="293" spans="1:39" s="68" customFormat="1" ht="15" customHeight="1">
      <c r="A293" s="64"/>
      <c r="B293" s="613" t="s">
        <v>1141</v>
      </c>
      <c r="C293" s="656"/>
      <c r="D293" s="656"/>
      <c r="E293" s="656"/>
      <c r="F293" s="656"/>
      <c r="G293" s="657"/>
      <c r="H293" s="658" t="s">
        <v>4632</v>
      </c>
      <c r="I293" s="659"/>
      <c r="J293" s="659"/>
      <c r="K293" s="659"/>
      <c r="L293" s="659"/>
      <c r="M293" s="659"/>
      <c r="N293" s="659"/>
      <c r="O293" s="659"/>
      <c r="P293" s="659"/>
      <c r="Q293" s="659"/>
      <c r="R293" s="659"/>
      <c r="S293" s="659"/>
      <c r="T293" s="659"/>
      <c r="U293" s="659"/>
      <c r="V293" s="659"/>
      <c r="W293" s="659"/>
      <c r="X293" s="659"/>
      <c r="Y293" s="659"/>
      <c r="Z293" s="659"/>
      <c r="AA293" s="659"/>
      <c r="AB293" s="659"/>
      <c r="AC293" s="660"/>
      <c r="AD293" s="295">
        <f>'CE MINISTERIALE'!AD293</f>
        <v>1217000</v>
      </c>
      <c r="AE293" s="654">
        <f>'CE MINISTERIALE'!AE293</f>
        <v>1217</v>
      </c>
      <c r="AF293" s="654"/>
      <c r="AG293" s="654"/>
      <c r="AH293" s="654"/>
      <c r="AI293" s="615"/>
      <c r="AJ293" s="64" t="s">
        <v>389</v>
      </c>
      <c r="AL293" s="295">
        <f>'CE MINISTERIALE'!AL293</f>
        <v>0</v>
      </c>
      <c r="AM293" s="411">
        <f>'CE MINISTERIALE'!AM293</f>
        <v>0</v>
      </c>
    </row>
    <row r="294" spans="1:39" s="68" customFormat="1" ht="15" customHeight="1">
      <c r="A294" s="64"/>
      <c r="B294" s="613" t="s">
        <v>1143</v>
      </c>
      <c r="C294" s="656"/>
      <c r="D294" s="656"/>
      <c r="E294" s="656"/>
      <c r="F294" s="656"/>
      <c r="G294" s="657"/>
      <c r="H294" s="658" t="s">
        <v>4633</v>
      </c>
      <c r="I294" s="659"/>
      <c r="J294" s="659"/>
      <c r="K294" s="659"/>
      <c r="L294" s="659"/>
      <c r="M294" s="659"/>
      <c r="N294" s="659"/>
      <c r="O294" s="659"/>
      <c r="P294" s="659"/>
      <c r="Q294" s="659"/>
      <c r="R294" s="659"/>
      <c r="S294" s="659"/>
      <c r="T294" s="659"/>
      <c r="U294" s="659"/>
      <c r="V294" s="659"/>
      <c r="W294" s="659"/>
      <c r="X294" s="659"/>
      <c r="Y294" s="659"/>
      <c r="Z294" s="659"/>
      <c r="AA294" s="659"/>
      <c r="AB294" s="659"/>
      <c r="AC294" s="660"/>
      <c r="AD294" s="295">
        <f>'CE MINISTERIALE'!AD294</f>
        <v>8858000</v>
      </c>
      <c r="AE294" s="654">
        <f>'CE MINISTERIALE'!AE294</f>
        <v>8858</v>
      </c>
      <c r="AF294" s="654"/>
      <c r="AG294" s="654"/>
      <c r="AH294" s="654"/>
      <c r="AI294" s="615"/>
      <c r="AJ294" s="64" t="s">
        <v>389</v>
      </c>
      <c r="AL294" s="295">
        <f>'CE MINISTERIALE'!AL294</f>
        <v>0</v>
      </c>
      <c r="AM294" s="411">
        <f>'CE MINISTERIALE'!AM294</f>
        <v>0</v>
      </c>
    </row>
    <row r="295" spans="1:39" s="68" customFormat="1" ht="15" customHeight="1">
      <c r="A295" s="64"/>
      <c r="B295" s="613" t="s">
        <v>1145</v>
      </c>
      <c r="C295" s="656"/>
      <c r="D295" s="656"/>
      <c r="E295" s="656"/>
      <c r="F295" s="656"/>
      <c r="G295" s="657"/>
      <c r="H295" s="658" t="s">
        <v>4634</v>
      </c>
      <c r="I295" s="659"/>
      <c r="J295" s="659"/>
      <c r="K295" s="659"/>
      <c r="L295" s="659"/>
      <c r="M295" s="659"/>
      <c r="N295" s="659"/>
      <c r="O295" s="659"/>
      <c r="P295" s="659"/>
      <c r="Q295" s="659"/>
      <c r="R295" s="659"/>
      <c r="S295" s="659"/>
      <c r="T295" s="659"/>
      <c r="U295" s="659"/>
      <c r="V295" s="659"/>
      <c r="W295" s="659"/>
      <c r="X295" s="659"/>
      <c r="Y295" s="659"/>
      <c r="Z295" s="659"/>
      <c r="AA295" s="659"/>
      <c r="AB295" s="659"/>
      <c r="AC295" s="660"/>
      <c r="AD295" s="295">
        <f>'CE MINISTERIALE'!AD295</f>
        <v>1064000</v>
      </c>
      <c r="AE295" s="654">
        <f>'CE MINISTERIALE'!AE295</f>
        <v>1064</v>
      </c>
      <c r="AF295" s="654"/>
      <c r="AG295" s="654"/>
      <c r="AH295" s="654"/>
      <c r="AI295" s="615"/>
      <c r="AJ295" s="64" t="s">
        <v>389</v>
      </c>
      <c r="AL295" s="295">
        <f>'CE MINISTERIALE'!AL295</f>
        <v>0</v>
      </c>
      <c r="AM295" s="411">
        <f>'CE MINISTERIALE'!AM295</f>
        <v>0</v>
      </c>
    </row>
    <row r="296" spans="1:39" s="68" customFormat="1" ht="15" customHeight="1">
      <c r="A296" s="70"/>
      <c r="B296" s="613" t="s">
        <v>1147</v>
      </c>
      <c r="C296" s="656"/>
      <c r="D296" s="656"/>
      <c r="E296" s="656"/>
      <c r="F296" s="656"/>
      <c r="G296" s="657"/>
      <c r="H296" s="658" t="s">
        <v>4635</v>
      </c>
      <c r="I296" s="659"/>
      <c r="J296" s="659"/>
      <c r="K296" s="659"/>
      <c r="L296" s="659"/>
      <c r="M296" s="659"/>
      <c r="N296" s="659"/>
      <c r="O296" s="659"/>
      <c r="P296" s="659"/>
      <c r="Q296" s="659"/>
      <c r="R296" s="659"/>
      <c r="S296" s="659"/>
      <c r="T296" s="659"/>
      <c r="U296" s="659"/>
      <c r="V296" s="659"/>
      <c r="W296" s="659"/>
      <c r="X296" s="659"/>
      <c r="Y296" s="659"/>
      <c r="Z296" s="659"/>
      <c r="AA296" s="659"/>
      <c r="AB296" s="659"/>
      <c r="AC296" s="660"/>
      <c r="AD296" s="295">
        <f>'CE MINISTERIALE'!AD296</f>
        <v>7861000</v>
      </c>
      <c r="AE296" s="666">
        <f>'CE MINISTERIALE'!AE296</f>
        <v>7861</v>
      </c>
      <c r="AF296" s="666"/>
      <c r="AG296" s="666"/>
      <c r="AH296" s="666"/>
      <c r="AI296" s="608"/>
      <c r="AJ296" s="64" t="s">
        <v>389</v>
      </c>
      <c r="AL296" s="295">
        <f>'CE MINISTERIALE'!AL296</f>
        <v>0</v>
      </c>
      <c r="AM296" s="410">
        <f>'CE MINISTERIALE'!AM296</f>
        <v>0</v>
      </c>
    </row>
    <row r="297" spans="1:39" s="68" customFormat="1" ht="15" customHeight="1">
      <c r="A297" s="70"/>
      <c r="B297" s="616" t="s">
        <v>1149</v>
      </c>
      <c r="C297" s="661"/>
      <c r="D297" s="661"/>
      <c r="E297" s="661"/>
      <c r="F297" s="661"/>
      <c r="G297" s="662"/>
      <c r="H297" s="663" t="s">
        <v>4636</v>
      </c>
      <c r="I297" s="664"/>
      <c r="J297" s="664"/>
      <c r="K297" s="664"/>
      <c r="L297" s="664"/>
      <c r="M297" s="664"/>
      <c r="N297" s="664"/>
      <c r="O297" s="664"/>
      <c r="P297" s="664"/>
      <c r="Q297" s="664"/>
      <c r="R297" s="664"/>
      <c r="S297" s="664"/>
      <c r="T297" s="664"/>
      <c r="U297" s="664"/>
      <c r="V297" s="664"/>
      <c r="W297" s="664"/>
      <c r="X297" s="664"/>
      <c r="Y297" s="664"/>
      <c r="Z297" s="664"/>
      <c r="AA297" s="664"/>
      <c r="AB297" s="664"/>
      <c r="AC297" s="665"/>
      <c r="AD297" s="295">
        <f>'CE MINISTERIALE'!AD297</f>
        <v>7739000</v>
      </c>
      <c r="AE297" s="654">
        <f>'CE MINISTERIALE'!AE297</f>
        <v>7739</v>
      </c>
      <c r="AF297" s="654"/>
      <c r="AG297" s="654"/>
      <c r="AH297" s="654"/>
      <c r="AI297" s="615"/>
      <c r="AJ297" s="64" t="s">
        <v>389</v>
      </c>
      <c r="AL297" s="295">
        <f>'CE MINISTERIALE'!AL297</f>
        <v>0</v>
      </c>
      <c r="AM297" s="411">
        <f>'CE MINISTERIALE'!AM297</f>
        <v>0</v>
      </c>
    </row>
    <row r="298" spans="1:39" s="68" customFormat="1" ht="15" customHeight="1">
      <c r="A298" s="70"/>
      <c r="B298" s="616" t="s">
        <v>1151</v>
      </c>
      <c r="C298" s="661"/>
      <c r="D298" s="661"/>
      <c r="E298" s="661"/>
      <c r="F298" s="661"/>
      <c r="G298" s="662"/>
      <c r="H298" s="663" t="s">
        <v>4637</v>
      </c>
      <c r="I298" s="664"/>
      <c r="J298" s="664"/>
      <c r="K298" s="664"/>
      <c r="L298" s="664"/>
      <c r="M298" s="664"/>
      <c r="N298" s="664"/>
      <c r="O298" s="664"/>
      <c r="P298" s="664"/>
      <c r="Q298" s="664"/>
      <c r="R298" s="664"/>
      <c r="S298" s="664"/>
      <c r="T298" s="664"/>
      <c r="U298" s="664"/>
      <c r="V298" s="664"/>
      <c r="W298" s="664"/>
      <c r="X298" s="664"/>
      <c r="Y298" s="664"/>
      <c r="Z298" s="664"/>
      <c r="AA298" s="664"/>
      <c r="AB298" s="664"/>
      <c r="AC298" s="665"/>
      <c r="AD298" s="295">
        <f>'CE MINISTERIALE'!AD298</f>
        <v>122000</v>
      </c>
      <c r="AE298" s="654">
        <f>'CE MINISTERIALE'!AE298</f>
        <v>122</v>
      </c>
      <c r="AF298" s="654"/>
      <c r="AG298" s="654"/>
      <c r="AH298" s="654"/>
      <c r="AI298" s="615"/>
      <c r="AJ298" s="64" t="s">
        <v>389</v>
      </c>
      <c r="AL298" s="295">
        <f>'CE MINISTERIALE'!AL298</f>
        <v>0</v>
      </c>
      <c r="AM298" s="411">
        <f>'CE MINISTERIALE'!AM298</f>
        <v>0</v>
      </c>
    </row>
    <row r="299" spans="1:39" s="68" customFormat="1" ht="15" customHeight="1">
      <c r="A299" s="70"/>
      <c r="B299" s="613" t="s">
        <v>1153</v>
      </c>
      <c r="C299" s="656"/>
      <c r="D299" s="656"/>
      <c r="E299" s="656"/>
      <c r="F299" s="656"/>
      <c r="G299" s="657"/>
      <c r="H299" s="658" t="s">
        <v>4638</v>
      </c>
      <c r="I299" s="659"/>
      <c r="J299" s="659"/>
      <c r="K299" s="659"/>
      <c r="L299" s="659"/>
      <c r="M299" s="659"/>
      <c r="N299" s="659"/>
      <c r="O299" s="659"/>
      <c r="P299" s="659"/>
      <c r="Q299" s="659"/>
      <c r="R299" s="659"/>
      <c r="S299" s="659"/>
      <c r="T299" s="659"/>
      <c r="U299" s="659"/>
      <c r="V299" s="659"/>
      <c r="W299" s="659"/>
      <c r="X299" s="659"/>
      <c r="Y299" s="659"/>
      <c r="Z299" s="659"/>
      <c r="AA299" s="659"/>
      <c r="AB299" s="659"/>
      <c r="AC299" s="660"/>
      <c r="AD299" s="295">
        <f>'CE MINISTERIALE'!AD299</f>
        <v>14180500</v>
      </c>
      <c r="AE299" s="666">
        <f>'CE MINISTERIALE'!AE299</f>
        <v>14181</v>
      </c>
      <c r="AF299" s="666"/>
      <c r="AG299" s="666"/>
      <c r="AH299" s="666"/>
      <c r="AI299" s="608"/>
      <c r="AJ299" s="64" t="s">
        <v>389</v>
      </c>
      <c r="AL299" s="295">
        <f>'CE MINISTERIALE'!AL299</f>
        <v>0</v>
      </c>
      <c r="AM299" s="410">
        <f>'CE MINISTERIALE'!AM299</f>
        <v>0</v>
      </c>
    </row>
    <row r="300" spans="1:39" s="68" customFormat="1" ht="29.45" customHeight="1">
      <c r="A300" s="70" t="s">
        <v>413</v>
      </c>
      <c r="B300" s="616" t="s">
        <v>1155</v>
      </c>
      <c r="C300" s="661"/>
      <c r="D300" s="661"/>
      <c r="E300" s="661"/>
      <c r="F300" s="661"/>
      <c r="G300" s="662"/>
      <c r="H300" s="663" t="s">
        <v>4639</v>
      </c>
      <c r="I300" s="664"/>
      <c r="J300" s="664"/>
      <c r="K300" s="664"/>
      <c r="L300" s="664"/>
      <c r="M300" s="664"/>
      <c r="N300" s="664"/>
      <c r="O300" s="664"/>
      <c r="P300" s="664"/>
      <c r="Q300" s="664"/>
      <c r="R300" s="664"/>
      <c r="S300" s="664"/>
      <c r="T300" s="664"/>
      <c r="U300" s="664"/>
      <c r="V300" s="664"/>
      <c r="W300" s="664"/>
      <c r="X300" s="664"/>
      <c r="Y300" s="664"/>
      <c r="Z300" s="664"/>
      <c r="AA300" s="664"/>
      <c r="AB300" s="664"/>
      <c r="AC300" s="665"/>
      <c r="AD300" s="295">
        <f>'CE MINISTERIALE'!AD300</f>
        <v>0</v>
      </c>
      <c r="AE300" s="654">
        <f>'CE MINISTERIALE'!AE300</f>
        <v>0</v>
      </c>
      <c r="AF300" s="654"/>
      <c r="AG300" s="654"/>
      <c r="AH300" s="654"/>
      <c r="AI300" s="615"/>
      <c r="AJ300" s="64" t="s">
        <v>389</v>
      </c>
      <c r="AL300" s="295">
        <f>'CE MINISTERIALE'!AL300</f>
        <v>0</v>
      </c>
      <c r="AM300" s="411">
        <f>'CE MINISTERIALE'!AM300</f>
        <v>0</v>
      </c>
    </row>
    <row r="301" spans="1:39" s="68" customFormat="1" ht="15" customHeight="1">
      <c r="A301" s="64"/>
      <c r="B301" s="616" t="s">
        <v>1158</v>
      </c>
      <c r="C301" s="661"/>
      <c r="D301" s="661"/>
      <c r="E301" s="661"/>
      <c r="F301" s="661"/>
      <c r="G301" s="662"/>
      <c r="H301" s="663" t="s">
        <v>4640</v>
      </c>
      <c r="I301" s="664"/>
      <c r="J301" s="664"/>
      <c r="K301" s="664"/>
      <c r="L301" s="664"/>
      <c r="M301" s="664"/>
      <c r="N301" s="664"/>
      <c r="O301" s="664"/>
      <c r="P301" s="664"/>
      <c r="Q301" s="664"/>
      <c r="R301" s="664"/>
      <c r="S301" s="664"/>
      <c r="T301" s="664"/>
      <c r="U301" s="664"/>
      <c r="V301" s="664"/>
      <c r="W301" s="664"/>
      <c r="X301" s="664"/>
      <c r="Y301" s="664"/>
      <c r="Z301" s="664"/>
      <c r="AA301" s="664"/>
      <c r="AB301" s="664"/>
      <c r="AC301" s="665"/>
      <c r="AD301" s="295">
        <f>'CE MINISTERIALE'!AD301</f>
        <v>0</v>
      </c>
      <c r="AE301" s="654">
        <f>'CE MINISTERIALE'!AE301</f>
        <v>0</v>
      </c>
      <c r="AF301" s="654"/>
      <c r="AG301" s="654"/>
      <c r="AH301" s="654"/>
      <c r="AI301" s="615"/>
      <c r="AJ301" s="64" t="s">
        <v>389</v>
      </c>
      <c r="AL301" s="295">
        <f>'CE MINISTERIALE'!AL301</f>
        <v>0</v>
      </c>
      <c r="AM301" s="411">
        <f>'CE MINISTERIALE'!AM301</f>
        <v>0</v>
      </c>
    </row>
    <row r="302" spans="1:39" s="68" customFormat="1" ht="15" customHeight="1">
      <c r="A302" s="70"/>
      <c r="B302" s="616" t="s">
        <v>1161</v>
      </c>
      <c r="C302" s="661"/>
      <c r="D302" s="661"/>
      <c r="E302" s="661"/>
      <c r="F302" s="661"/>
      <c r="G302" s="662"/>
      <c r="H302" s="663" t="s">
        <v>4641</v>
      </c>
      <c r="I302" s="664"/>
      <c r="J302" s="664"/>
      <c r="K302" s="664"/>
      <c r="L302" s="664"/>
      <c r="M302" s="664"/>
      <c r="N302" s="664"/>
      <c r="O302" s="664"/>
      <c r="P302" s="664"/>
      <c r="Q302" s="664"/>
      <c r="R302" s="664"/>
      <c r="S302" s="664"/>
      <c r="T302" s="664"/>
      <c r="U302" s="664"/>
      <c r="V302" s="664"/>
      <c r="W302" s="664"/>
      <c r="X302" s="664"/>
      <c r="Y302" s="664"/>
      <c r="Z302" s="664"/>
      <c r="AA302" s="664"/>
      <c r="AB302" s="664"/>
      <c r="AC302" s="665"/>
      <c r="AD302" s="295">
        <f>'CE MINISTERIALE'!AD302</f>
        <v>14180500</v>
      </c>
      <c r="AE302" s="654">
        <f>'CE MINISTERIALE'!AE302</f>
        <v>14181</v>
      </c>
      <c r="AF302" s="654"/>
      <c r="AG302" s="654"/>
      <c r="AH302" s="654"/>
      <c r="AI302" s="615"/>
      <c r="AJ302" s="64" t="s">
        <v>389</v>
      </c>
      <c r="AL302" s="295">
        <f>'CE MINISTERIALE'!AL302</f>
        <v>0</v>
      </c>
      <c r="AM302" s="411">
        <f>'CE MINISTERIALE'!AM302</f>
        <v>0</v>
      </c>
    </row>
    <row r="303" spans="1:39" s="68" customFormat="1" ht="30" customHeight="1">
      <c r="A303" s="64"/>
      <c r="B303" s="606" t="s">
        <v>1163</v>
      </c>
      <c r="C303" s="649"/>
      <c r="D303" s="649"/>
      <c r="E303" s="649"/>
      <c r="F303" s="649"/>
      <c r="G303" s="650"/>
      <c r="H303" s="651" t="s">
        <v>4642</v>
      </c>
      <c r="I303" s="652"/>
      <c r="J303" s="652"/>
      <c r="K303" s="652"/>
      <c r="L303" s="652"/>
      <c r="M303" s="652"/>
      <c r="N303" s="652"/>
      <c r="O303" s="652"/>
      <c r="P303" s="652"/>
      <c r="Q303" s="652"/>
      <c r="R303" s="652"/>
      <c r="S303" s="652"/>
      <c r="T303" s="652"/>
      <c r="U303" s="652"/>
      <c r="V303" s="652"/>
      <c r="W303" s="652"/>
      <c r="X303" s="652"/>
      <c r="Y303" s="652"/>
      <c r="Z303" s="652"/>
      <c r="AA303" s="652"/>
      <c r="AB303" s="652"/>
      <c r="AC303" s="653"/>
      <c r="AD303" s="297">
        <f>'CE MINISTERIALE'!AD303</f>
        <v>291000</v>
      </c>
      <c r="AE303" s="666">
        <f>'CE MINISTERIALE'!AE303</f>
        <v>291</v>
      </c>
      <c r="AF303" s="666"/>
      <c r="AG303" s="666"/>
      <c r="AH303" s="666"/>
      <c r="AI303" s="608"/>
      <c r="AJ303" s="64" t="s">
        <v>389</v>
      </c>
      <c r="AL303" s="297">
        <f>'CE MINISTERIALE'!AL303</f>
        <v>0</v>
      </c>
      <c r="AM303" s="410">
        <f>'CE MINISTERIALE'!AM303</f>
        <v>0</v>
      </c>
    </row>
    <row r="304" spans="1:39" s="68" customFormat="1" ht="15" customHeight="1">
      <c r="A304" s="64" t="s">
        <v>413</v>
      </c>
      <c r="B304" s="613" t="s">
        <v>1166</v>
      </c>
      <c r="C304" s="656"/>
      <c r="D304" s="656"/>
      <c r="E304" s="656"/>
      <c r="F304" s="656"/>
      <c r="G304" s="657"/>
      <c r="H304" s="658" t="s">
        <v>4643</v>
      </c>
      <c r="I304" s="659"/>
      <c r="J304" s="659"/>
      <c r="K304" s="659"/>
      <c r="L304" s="659"/>
      <c r="M304" s="659"/>
      <c r="N304" s="659"/>
      <c r="O304" s="659"/>
      <c r="P304" s="659"/>
      <c r="Q304" s="659"/>
      <c r="R304" s="659"/>
      <c r="S304" s="659"/>
      <c r="T304" s="659"/>
      <c r="U304" s="659"/>
      <c r="V304" s="659"/>
      <c r="W304" s="659"/>
      <c r="X304" s="659"/>
      <c r="Y304" s="659"/>
      <c r="Z304" s="659"/>
      <c r="AA304" s="659"/>
      <c r="AB304" s="659"/>
      <c r="AC304" s="660"/>
      <c r="AD304" s="295">
        <f>'CE MINISTERIALE'!AD304</f>
        <v>0</v>
      </c>
      <c r="AE304" s="654">
        <f>'CE MINISTERIALE'!AE304</f>
        <v>0</v>
      </c>
      <c r="AF304" s="654"/>
      <c r="AG304" s="654"/>
      <c r="AH304" s="654"/>
      <c r="AI304" s="615"/>
      <c r="AJ304" s="64" t="s">
        <v>389</v>
      </c>
      <c r="AL304" s="295">
        <f>'CE MINISTERIALE'!AL304</f>
        <v>0</v>
      </c>
      <c r="AM304" s="411">
        <f>'CE MINISTERIALE'!AM304</f>
        <v>0</v>
      </c>
    </row>
    <row r="305" spans="1:39" s="68" customFormat="1" ht="15" customHeight="1">
      <c r="A305" s="64"/>
      <c r="B305" s="613" t="s">
        <v>1169</v>
      </c>
      <c r="C305" s="656"/>
      <c r="D305" s="656"/>
      <c r="E305" s="656"/>
      <c r="F305" s="656"/>
      <c r="G305" s="657"/>
      <c r="H305" s="658" t="s">
        <v>4644</v>
      </c>
      <c r="I305" s="659"/>
      <c r="J305" s="659"/>
      <c r="K305" s="659"/>
      <c r="L305" s="659"/>
      <c r="M305" s="659"/>
      <c r="N305" s="659"/>
      <c r="O305" s="659"/>
      <c r="P305" s="659"/>
      <c r="Q305" s="659"/>
      <c r="R305" s="659"/>
      <c r="S305" s="659"/>
      <c r="T305" s="659"/>
      <c r="U305" s="659"/>
      <c r="V305" s="659"/>
      <c r="W305" s="659"/>
      <c r="X305" s="659"/>
      <c r="Y305" s="659"/>
      <c r="Z305" s="659"/>
      <c r="AA305" s="659"/>
      <c r="AB305" s="659"/>
      <c r="AC305" s="660"/>
      <c r="AD305" s="295">
        <f>'CE MINISTERIALE'!AD305</f>
        <v>0</v>
      </c>
      <c r="AE305" s="654">
        <f>'CE MINISTERIALE'!AE305</f>
        <v>0</v>
      </c>
      <c r="AF305" s="654"/>
      <c r="AG305" s="654"/>
      <c r="AH305" s="654"/>
      <c r="AI305" s="615"/>
      <c r="AJ305" s="64" t="s">
        <v>389</v>
      </c>
      <c r="AL305" s="295">
        <f>'CE MINISTERIALE'!AL305</f>
        <v>0</v>
      </c>
      <c r="AM305" s="411">
        <f>'CE MINISTERIALE'!AM305</f>
        <v>0</v>
      </c>
    </row>
    <row r="306" spans="1:39" s="68" customFormat="1" ht="30" customHeight="1">
      <c r="A306" s="64"/>
      <c r="B306" s="613" t="s">
        <v>1172</v>
      </c>
      <c r="C306" s="656"/>
      <c r="D306" s="656"/>
      <c r="E306" s="656"/>
      <c r="F306" s="656"/>
      <c r="G306" s="657"/>
      <c r="H306" s="658" t="s">
        <v>4645</v>
      </c>
      <c r="I306" s="659"/>
      <c r="J306" s="659"/>
      <c r="K306" s="659"/>
      <c r="L306" s="659"/>
      <c r="M306" s="659"/>
      <c r="N306" s="659"/>
      <c r="O306" s="659"/>
      <c r="P306" s="659"/>
      <c r="Q306" s="659"/>
      <c r="R306" s="659"/>
      <c r="S306" s="659"/>
      <c r="T306" s="659"/>
      <c r="U306" s="659"/>
      <c r="V306" s="659"/>
      <c r="W306" s="659"/>
      <c r="X306" s="659"/>
      <c r="Y306" s="659"/>
      <c r="Z306" s="659"/>
      <c r="AA306" s="659"/>
      <c r="AB306" s="659"/>
      <c r="AC306" s="660"/>
      <c r="AD306" s="295">
        <f>'CE MINISTERIALE'!AD306</f>
        <v>251000</v>
      </c>
      <c r="AE306" s="666">
        <f>'CE MINISTERIALE'!AE306</f>
        <v>251</v>
      </c>
      <c r="AF306" s="666"/>
      <c r="AG306" s="666"/>
      <c r="AH306" s="666"/>
      <c r="AI306" s="608"/>
      <c r="AJ306" s="64" t="s">
        <v>389</v>
      </c>
      <c r="AL306" s="295">
        <f>'CE MINISTERIALE'!AL306</f>
        <v>0</v>
      </c>
      <c r="AM306" s="410">
        <f>'CE MINISTERIALE'!AM306</f>
        <v>0</v>
      </c>
    </row>
    <row r="307" spans="1:39" s="68" customFormat="1" ht="15" customHeight="1">
      <c r="A307" s="64"/>
      <c r="B307" s="616" t="s">
        <v>1175</v>
      </c>
      <c r="C307" s="661"/>
      <c r="D307" s="661"/>
      <c r="E307" s="661"/>
      <c r="F307" s="661"/>
      <c r="G307" s="662"/>
      <c r="H307" s="663" t="s">
        <v>4646</v>
      </c>
      <c r="I307" s="664"/>
      <c r="J307" s="664"/>
      <c r="K307" s="664"/>
      <c r="L307" s="664"/>
      <c r="M307" s="664"/>
      <c r="N307" s="664"/>
      <c r="O307" s="664"/>
      <c r="P307" s="664"/>
      <c r="Q307" s="664"/>
      <c r="R307" s="664"/>
      <c r="S307" s="664"/>
      <c r="T307" s="664"/>
      <c r="U307" s="664"/>
      <c r="V307" s="664"/>
      <c r="W307" s="664"/>
      <c r="X307" s="664"/>
      <c r="Y307" s="664"/>
      <c r="Z307" s="664"/>
      <c r="AA307" s="664"/>
      <c r="AB307" s="664"/>
      <c r="AC307" s="665"/>
      <c r="AD307" s="295">
        <f>'CE MINISTERIALE'!AD307</f>
        <v>163000</v>
      </c>
      <c r="AE307" s="654">
        <f>'CE MINISTERIALE'!AE307</f>
        <v>163</v>
      </c>
      <c r="AF307" s="654"/>
      <c r="AG307" s="654"/>
      <c r="AH307" s="654"/>
      <c r="AI307" s="615"/>
      <c r="AJ307" s="64" t="s">
        <v>389</v>
      </c>
      <c r="AL307" s="295">
        <f>'CE MINISTERIALE'!AL307</f>
        <v>0</v>
      </c>
      <c r="AM307" s="411">
        <f>'CE MINISTERIALE'!AM307</f>
        <v>0</v>
      </c>
    </row>
    <row r="308" spans="1:39" s="68" customFormat="1" ht="15" customHeight="1">
      <c r="A308" s="64"/>
      <c r="B308" s="616" t="s">
        <v>1177</v>
      </c>
      <c r="C308" s="661"/>
      <c r="D308" s="661"/>
      <c r="E308" s="661"/>
      <c r="F308" s="661"/>
      <c r="G308" s="662"/>
      <c r="H308" s="663" t="s">
        <v>4647</v>
      </c>
      <c r="I308" s="664"/>
      <c r="J308" s="664"/>
      <c r="K308" s="664"/>
      <c r="L308" s="664"/>
      <c r="M308" s="664"/>
      <c r="N308" s="664"/>
      <c r="O308" s="664"/>
      <c r="P308" s="664"/>
      <c r="Q308" s="664"/>
      <c r="R308" s="664"/>
      <c r="S308" s="664"/>
      <c r="T308" s="664"/>
      <c r="U308" s="664"/>
      <c r="V308" s="664"/>
      <c r="W308" s="664"/>
      <c r="X308" s="664"/>
      <c r="Y308" s="664"/>
      <c r="Z308" s="664"/>
      <c r="AA308" s="664"/>
      <c r="AB308" s="664"/>
      <c r="AC308" s="665"/>
      <c r="AD308" s="295">
        <f>'CE MINISTERIALE'!AD308</f>
        <v>52000</v>
      </c>
      <c r="AE308" s="654">
        <f>'CE MINISTERIALE'!AE308</f>
        <v>52</v>
      </c>
      <c r="AF308" s="654"/>
      <c r="AG308" s="654"/>
      <c r="AH308" s="654"/>
      <c r="AI308" s="615"/>
      <c r="AJ308" s="64" t="s">
        <v>389</v>
      </c>
      <c r="AL308" s="295">
        <f>'CE MINISTERIALE'!AL308</f>
        <v>0</v>
      </c>
      <c r="AM308" s="411">
        <f>'CE MINISTERIALE'!AM308</f>
        <v>0</v>
      </c>
    </row>
    <row r="309" spans="1:39" s="68" customFormat="1" ht="15" customHeight="1">
      <c r="A309" s="64"/>
      <c r="B309" s="616" t="s">
        <v>1179</v>
      </c>
      <c r="C309" s="661"/>
      <c r="D309" s="661"/>
      <c r="E309" s="661"/>
      <c r="F309" s="661"/>
      <c r="G309" s="662"/>
      <c r="H309" s="663" t="s">
        <v>4648</v>
      </c>
      <c r="I309" s="664"/>
      <c r="J309" s="664"/>
      <c r="K309" s="664"/>
      <c r="L309" s="664"/>
      <c r="M309" s="664"/>
      <c r="N309" s="664"/>
      <c r="O309" s="664"/>
      <c r="P309" s="664"/>
      <c r="Q309" s="664"/>
      <c r="R309" s="664"/>
      <c r="S309" s="664"/>
      <c r="T309" s="664"/>
      <c r="U309" s="664"/>
      <c r="V309" s="664"/>
      <c r="W309" s="664"/>
      <c r="X309" s="664"/>
      <c r="Y309" s="664"/>
      <c r="Z309" s="664"/>
      <c r="AA309" s="664"/>
      <c r="AB309" s="664"/>
      <c r="AC309" s="665"/>
      <c r="AD309" s="295">
        <f>'CE MINISTERIALE'!AD309</f>
        <v>0</v>
      </c>
      <c r="AE309" s="654">
        <f>'CE MINISTERIALE'!AE309</f>
        <v>0</v>
      </c>
      <c r="AF309" s="654"/>
      <c r="AG309" s="654"/>
      <c r="AH309" s="654"/>
      <c r="AI309" s="615"/>
      <c r="AJ309" s="64" t="s">
        <v>389</v>
      </c>
      <c r="AL309" s="295">
        <f>'CE MINISTERIALE'!AL309</f>
        <v>0</v>
      </c>
      <c r="AM309" s="411">
        <f>'CE MINISTERIALE'!AM309</f>
        <v>0</v>
      </c>
    </row>
    <row r="310" spans="1:39" s="68" customFormat="1" ht="15" customHeight="1">
      <c r="A310" s="64"/>
      <c r="B310" s="616" t="s">
        <v>1181</v>
      </c>
      <c r="C310" s="661"/>
      <c r="D310" s="661"/>
      <c r="E310" s="661"/>
      <c r="F310" s="661"/>
      <c r="G310" s="662"/>
      <c r="H310" s="663" t="s">
        <v>4649</v>
      </c>
      <c r="I310" s="664"/>
      <c r="J310" s="664"/>
      <c r="K310" s="664"/>
      <c r="L310" s="664"/>
      <c r="M310" s="664"/>
      <c r="N310" s="664"/>
      <c r="O310" s="664"/>
      <c r="P310" s="664"/>
      <c r="Q310" s="664"/>
      <c r="R310" s="664"/>
      <c r="S310" s="664"/>
      <c r="T310" s="664"/>
      <c r="U310" s="664"/>
      <c r="V310" s="664"/>
      <c r="W310" s="664"/>
      <c r="X310" s="664"/>
      <c r="Y310" s="664"/>
      <c r="Z310" s="664"/>
      <c r="AA310" s="664"/>
      <c r="AB310" s="664"/>
      <c r="AC310" s="665"/>
      <c r="AD310" s="295">
        <f>'CE MINISTERIALE'!AD310</f>
        <v>0</v>
      </c>
      <c r="AE310" s="654">
        <f>'CE MINISTERIALE'!AE310</f>
        <v>0</v>
      </c>
      <c r="AF310" s="654"/>
      <c r="AG310" s="654"/>
      <c r="AH310" s="654"/>
      <c r="AI310" s="615"/>
      <c r="AJ310" s="64" t="s">
        <v>389</v>
      </c>
      <c r="AL310" s="295">
        <f>'CE MINISTERIALE'!AL310</f>
        <v>0</v>
      </c>
      <c r="AM310" s="411">
        <f>'CE MINISTERIALE'!AM310</f>
        <v>0</v>
      </c>
    </row>
    <row r="311" spans="1:39" s="68" customFormat="1" ht="15" customHeight="1">
      <c r="A311" s="64"/>
      <c r="B311" s="616" t="s">
        <v>1184</v>
      </c>
      <c r="C311" s="661"/>
      <c r="D311" s="661"/>
      <c r="E311" s="661"/>
      <c r="F311" s="661"/>
      <c r="G311" s="662"/>
      <c r="H311" s="663" t="s">
        <v>4650</v>
      </c>
      <c r="I311" s="664"/>
      <c r="J311" s="664"/>
      <c r="K311" s="664"/>
      <c r="L311" s="664"/>
      <c r="M311" s="664"/>
      <c r="N311" s="664"/>
      <c r="O311" s="664"/>
      <c r="P311" s="664"/>
      <c r="Q311" s="664"/>
      <c r="R311" s="664"/>
      <c r="S311" s="664"/>
      <c r="T311" s="664"/>
      <c r="U311" s="664"/>
      <c r="V311" s="664"/>
      <c r="W311" s="664"/>
      <c r="X311" s="664"/>
      <c r="Y311" s="664"/>
      <c r="Z311" s="664"/>
      <c r="AA311" s="664"/>
      <c r="AB311" s="664"/>
      <c r="AC311" s="665"/>
      <c r="AD311" s="295">
        <f>'CE MINISTERIALE'!AD311</f>
        <v>36000</v>
      </c>
      <c r="AE311" s="654">
        <f>'CE MINISTERIALE'!AE311</f>
        <v>36</v>
      </c>
      <c r="AF311" s="654"/>
      <c r="AG311" s="654"/>
      <c r="AH311" s="654"/>
      <c r="AI311" s="615"/>
      <c r="AJ311" s="64" t="s">
        <v>389</v>
      </c>
      <c r="AL311" s="295">
        <f>'CE MINISTERIALE'!AL311</f>
        <v>0</v>
      </c>
      <c r="AM311" s="411">
        <f>'CE MINISTERIALE'!AM311</f>
        <v>0</v>
      </c>
    </row>
    <row r="312" spans="1:39" s="68" customFormat="1" ht="15" customHeight="1">
      <c r="A312" s="64"/>
      <c r="B312" s="613" t="s">
        <v>1187</v>
      </c>
      <c r="C312" s="656"/>
      <c r="D312" s="656"/>
      <c r="E312" s="656"/>
      <c r="F312" s="656"/>
      <c r="G312" s="657"/>
      <c r="H312" s="658" t="s">
        <v>4651</v>
      </c>
      <c r="I312" s="659"/>
      <c r="J312" s="659"/>
      <c r="K312" s="659"/>
      <c r="L312" s="659"/>
      <c r="M312" s="659"/>
      <c r="N312" s="659"/>
      <c r="O312" s="659"/>
      <c r="P312" s="659"/>
      <c r="Q312" s="659"/>
      <c r="R312" s="659"/>
      <c r="S312" s="659"/>
      <c r="T312" s="659"/>
      <c r="U312" s="659"/>
      <c r="V312" s="659"/>
      <c r="W312" s="659"/>
      <c r="X312" s="659"/>
      <c r="Y312" s="659"/>
      <c r="Z312" s="659"/>
      <c r="AA312" s="659"/>
      <c r="AB312" s="659"/>
      <c r="AC312" s="660"/>
      <c r="AD312" s="295">
        <f>'CE MINISTERIALE'!AD312</f>
        <v>40000</v>
      </c>
      <c r="AE312" s="666">
        <f>'CE MINISTERIALE'!AE312</f>
        <v>40</v>
      </c>
      <c r="AF312" s="666"/>
      <c r="AG312" s="666"/>
      <c r="AH312" s="666"/>
      <c r="AI312" s="608"/>
      <c r="AJ312" s="64" t="s">
        <v>389</v>
      </c>
      <c r="AL312" s="295">
        <f>'CE MINISTERIALE'!AL312</f>
        <v>0</v>
      </c>
      <c r="AM312" s="410">
        <f>'CE MINISTERIALE'!AM312</f>
        <v>0</v>
      </c>
    </row>
    <row r="313" spans="1:39" s="68" customFormat="1" ht="33.6" customHeight="1">
      <c r="A313" s="64" t="s">
        <v>413</v>
      </c>
      <c r="B313" s="616" t="s">
        <v>26</v>
      </c>
      <c r="C313" s="661"/>
      <c r="D313" s="661"/>
      <c r="E313" s="661"/>
      <c r="F313" s="661"/>
      <c r="G313" s="662"/>
      <c r="H313" s="663" t="s">
        <v>4652</v>
      </c>
      <c r="I313" s="664"/>
      <c r="J313" s="664"/>
      <c r="K313" s="664"/>
      <c r="L313" s="664"/>
      <c r="M313" s="664"/>
      <c r="N313" s="664"/>
      <c r="O313" s="664"/>
      <c r="P313" s="664"/>
      <c r="Q313" s="664"/>
      <c r="R313" s="664"/>
      <c r="S313" s="664"/>
      <c r="T313" s="664"/>
      <c r="U313" s="664"/>
      <c r="V313" s="664"/>
      <c r="W313" s="664"/>
      <c r="X313" s="664"/>
      <c r="Y313" s="664"/>
      <c r="Z313" s="664"/>
      <c r="AA313" s="664"/>
      <c r="AB313" s="664"/>
      <c r="AC313" s="665"/>
      <c r="AD313" s="295">
        <f>'CE MINISTERIALE'!AD313</f>
        <v>0</v>
      </c>
      <c r="AE313" s="654">
        <f>'CE MINISTERIALE'!AE313</f>
        <v>0</v>
      </c>
      <c r="AF313" s="654"/>
      <c r="AG313" s="654"/>
      <c r="AH313" s="654"/>
      <c r="AI313" s="615"/>
      <c r="AJ313" s="64" t="s">
        <v>389</v>
      </c>
      <c r="AL313" s="295">
        <f>'CE MINISTERIALE'!AL313</f>
        <v>0</v>
      </c>
      <c r="AM313" s="411">
        <f>'CE MINISTERIALE'!AM313</f>
        <v>0</v>
      </c>
    </row>
    <row r="314" spans="1:39" s="68" customFormat="1" ht="28.9" customHeight="1">
      <c r="A314" s="64"/>
      <c r="B314" s="616" t="s">
        <v>29</v>
      </c>
      <c r="C314" s="661"/>
      <c r="D314" s="661"/>
      <c r="E314" s="661"/>
      <c r="F314" s="661"/>
      <c r="G314" s="662"/>
      <c r="H314" s="663" t="s">
        <v>4653</v>
      </c>
      <c r="I314" s="664"/>
      <c r="J314" s="664"/>
      <c r="K314" s="664"/>
      <c r="L314" s="664"/>
      <c r="M314" s="664"/>
      <c r="N314" s="664"/>
      <c r="O314" s="664"/>
      <c r="P314" s="664"/>
      <c r="Q314" s="664"/>
      <c r="R314" s="664"/>
      <c r="S314" s="664"/>
      <c r="T314" s="664"/>
      <c r="U314" s="664"/>
      <c r="V314" s="664"/>
      <c r="W314" s="664"/>
      <c r="X314" s="664"/>
      <c r="Y314" s="664"/>
      <c r="Z314" s="664"/>
      <c r="AA314" s="664"/>
      <c r="AB314" s="664"/>
      <c r="AC314" s="665"/>
      <c r="AD314" s="295">
        <f>'CE MINISTERIALE'!AD314</f>
        <v>40000</v>
      </c>
      <c r="AE314" s="654">
        <f>'CE MINISTERIALE'!AE314</f>
        <v>40</v>
      </c>
      <c r="AF314" s="654"/>
      <c r="AG314" s="654"/>
      <c r="AH314" s="654"/>
      <c r="AI314" s="615"/>
      <c r="AJ314" s="64" t="s">
        <v>389</v>
      </c>
      <c r="AL314" s="295">
        <f>'CE MINISTERIALE'!AL314</f>
        <v>0</v>
      </c>
      <c r="AM314" s="411">
        <f>'CE MINISTERIALE'!AM314</f>
        <v>0</v>
      </c>
    </row>
    <row r="315" spans="1:39" s="68" customFormat="1" ht="30" customHeight="1">
      <c r="A315" s="64" t="s">
        <v>1961</v>
      </c>
      <c r="B315" s="616" t="s">
        <v>32</v>
      </c>
      <c r="C315" s="661"/>
      <c r="D315" s="661"/>
      <c r="E315" s="661"/>
      <c r="F315" s="661"/>
      <c r="G315" s="662"/>
      <c r="H315" s="663" t="s">
        <v>4654</v>
      </c>
      <c r="I315" s="664"/>
      <c r="J315" s="664"/>
      <c r="K315" s="664"/>
      <c r="L315" s="664"/>
      <c r="M315" s="664"/>
      <c r="N315" s="664"/>
      <c r="O315" s="664"/>
      <c r="P315" s="664"/>
      <c r="Q315" s="664"/>
      <c r="R315" s="664"/>
      <c r="S315" s="664"/>
      <c r="T315" s="664"/>
      <c r="U315" s="664"/>
      <c r="V315" s="664"/>
      <c r="W315" s="664"/>
      <c r="X315" s="664"/>
      <c r="Y315" s="664"/>
      <c r="Z315" s="664"/>
      <c r="AA315" s="664"/>
      <c r="AB315" s="664"/>
      <c r="AC315" s="665"/>
      <c r="AD315" s="295">
        <f>'CE MINISTERIALE'!AD315</f>
        <v>0</v>
      </c>
      <c r="AE315" s="654">
        <f>'CE MINISTERIALE'!AE315</f>
        <v>0</v>
      </c>
      <c r="AF315" s="654"/>
      <c r="AG315" s="654"/>
      <c r="AH315" s="654"/>
      <c r="AI315" s="615"/>
      <c r="AJ315" s="64" t="s">
        <v>389</v>
      </c>
      <c r="AL315" s="295">
        <f>'CE MINISTERIALE'!AL315</f>
        <v>0</v>
      </c>
      <c r="AM315" s="411">
        <f>'CE MINISTERIALE'!AM315</f>
        <v>0</v>
      </c>
    </row>
    <row r="316" spans="1:39" s="68" customFormat="1" ht="15" customHeight="1">
      <c r="A316" s="64"/>
      <c r="B316" s="606" t="s">
        <v>35</v>
      </c>
      <c r="C316" s="649"/>
      <c r="D316" s="649"/>
      <c r="E316" s="649"/>
      <c r="F316" s="649"/>
      <c r="G316" s="650"/>
      <c r="H316" s="651" t="s">
        <v>4655</v>
      </c>
      <c r="I316" s="652"/>
      <c r="J316" s="652"/>
      <c r="K316" s="652"/>
      <c r="L316" s="652"/>
      <c r="M316" s="652"/>
      <c r="N316" s="652"/>
      <c r="O316" s="652"/>
      <c r="P316" s="652"/>
      <c r="Q316" s="652"/>
      <c r="R316" s="652"/>
      <c r="S316" s="652"/>
      <c r="T316" s="652"/>
      <c r="U316" s="652"/>
      <c r="V316" s="652"/>
      <c r="W316" s="652"/>
      <c r="X316" s="652"/>
      <c r="Y316" s="652"/>
      <c r="Z316" s="652"/>
      <c r="AA316" s="652"/>
      <c r="AB316" s="652"/>
      <c r="AC316" s="653"/>
      <c r="AD316" s="297">
        <f>'CE MINISTERIALE'!AD316</f>
        <v>3182800</v>
      </c>
      <c r="AE316" s="666">
        <f>'CE MINISTERIALE'!AE316</f>
        <v>3183</v>
      </c>
      <c r="AF316" s="666"/>
      <c r="AG316" s="666"/>
      <c r="AH316" s="666"/>
      <c r="AI316" s="608"/>
      <c r="AJ316" s="64" t="s">
        <v>389</v>
      </c>
      <c r="AL316" s="297">
        <f>'CE MINISTERIALE'!AL316</f>
        <v>0</v>
      </c>
      <c r="AM316" s="410">
        <f>'CE MINISTERIALE'!AM316</f>
        <v>0</v>
      </c>
    </row>
    <row r="317" spans="1:39" s="68" customFormat="1" ht="15" customHeight="1">
      <c r="A317" s="64"/>
      <c r="B317" s="613" t="s">
        <v>37</v>
      </c>
      <c r="C317" s="656"/>
      <c r="D317" s="656"/>
      <c r="E317" s="656"/>
      <c r="F317" s="656"/>
      <c r="G317" s="657"/>
      <c r="H317" s="658" t="s">
        <v>4656</v>
      </c>
      <c r="I317" s="659"/>
      <c r="J317" s="659"/>
      <c r="K317" s="659"/>
      <c r="L317" s="659"/>
      <c r="M317" s="659"/>
      <c r="N317" s="659"/>
      <c r="O317" s="659"/>
      <c r="P317" s="659"/>
      <c r="Q317" s="659"/>
      <c r="R317" s="659"/>
      <c r="S317" s="659"/>
      <c r="T317" s="659"/>
      <c r="U317" s="659"/>
      <c r="V317" s="659"/>
      <c r="W317" s="659"/>
      <c r="X317" s="659"/>
      <c r="Y317" s="659"/>
      <c r="Z317" s="659"/>
      <c r="AA317" s="659"/>
      <c r="AB317" s="659"/>
      <c r="AC317" s="660"/>
      <c r="AD317" s="295">
        <f>'CE MINISTERIALE'!AD317</f>
        <v>288000</v>
      </c>
      <c r="AE317" s="654">
        <f>'CE MINISTERIALE'!AE317</f>
        <v>288</v>
      </c>
      <c r="AF317" s="654"/>
      <c r="AG317" s="654"/>
      <c r="AH317" s="654"/>
      <c r="AI317" s="615"/>
      <c r="AJ317" s="64" t="s">
        <v>389</v>
      </c>
      <c r="AL317" s="295">
        <f>'CE MINISTERIALE'!AL317</f>
        <v>0</v>
      </c>
      <c r="AM317" s="411">
        <f>'CE MINISTERIALE'!AM317</f>
        <v>0</v>
      </c>
    </row>
    <row r="318" spans="1:39" s="68" customFormat="1" ht="15" customHeight="1">
      <c r="A318" s="64"/>
      <c r="B318" s="613" t="s">
        <v>39</v>
      </c>
      <c r="C318" s="656"/>
      <c r="D318" s="656"/>
      <c r="E318" s="656"/>
      <c r="F318" s="656"/>
      <c r="G318" s="657"/>
      <c r="H318" s="658" t="s">
        <v>4657</v>
      </c>
      <c r="I318" s="659"/>
      <c r="J318" s="659"/>
      <c r="K318" s="659"/>
      <c r="L318" s="659"/>
      <c r="M318" s="659"/>
      <c r="N318" s="659"/>
      <c r="O318" s="659"/>
      <c r="P318" s="659"/>
      <c r="Q318" s="659"/>
      <c r="R318" s="659"/>
      <c r="S318" s="659"/>
      <c r="T318" s="659"/>
      <c r="U318" s="659"/>
      <c r="V318" s="659"/>
      <c r="W318" s="659"/>
      <c r="X318" s="659"/>
      <c r="Y318" s="659"/>
      <c r="Z318" s="659"/>
      <c r="AA318" s="659"/>
      <c r="AB318" s="659"/>
      <c r="AC318" s="660"/>
      <c r="AD318" s="295">
        <f>'CE MINISTERIALE'!AD318</f>
        <v>2894800</v>
      </c>
      <c r="AE318" s="654">
        <f>'CE MINISTERIALE'!AE318</f>
        <v>2895</v>
      </c>
      <c r="AF318" s="654"/>
      <c r="AG318" s="654"/>
      <c r="AH318" s="654"/>
      <c r="AI318" s="615"/>
      <c r="AJ318" s="64" t="s">
        <v>389</v>
      </c>
      <c r="AL318" s="295">
        <f>'CE MINISTERIALE'!AL318</f>
        <v>0</v>
      </c>
      <c r="AM318" s="411">
        <f>'CE MINISTERIALE'!AM318</f>
        <v>0</v>
      </c>
    </row>
    <row r="319" spans="1:39" s="68" customFormat="1" ht="15" customHeight="1">
      <c r="A319" s="64"/>
      <c r="B319" s="609" t="s">
        <v>41</v>
      </c>
      <c r="C319" s="643"/>
      <c r="D319" s="643"/>
      <c r="E319" s="643"/>
      <c r="F319" s="643"/>
      <c r="G319" s="644"/>
      <c r="H319" s="645" t="s">
        <v>4658</v>
      </c>
      <c r="I319" s="646"/>
      <c r="J319" s="646"/>
      <c r="K319" s="646"/>
      <c r="L319" s="646"/>
      <c r="M319" s="646"/>
      <c r="N319" s="646"/>
      <c r="O319" s="646"/>
      <c r="P319" s="646"/>
      <c r="Q319" s="646"/>
      <c r="R319" s="646"/>
      <c r="S319" s="646"/>
      <c r="T319" s="646"/>
      <c r="U319" s="646"/>
      <c r="V319" s="646"/>
      <c r="W319" s="646"/>
      <c r="X319" s="646"/>
      <c r="Y319" s="646"/>
      <c r="Z319" s="646"/>
      <c r="AA319" s="646"/>
      <c r="AB319" s="646"/>
      <c r="AC319" s="647"/>
      <c r="AD319" s="297">
        <f>'CE MINISTERIALE'!AD319</f>
        <v>24304000</v>
      </c>
      <c r="AE319" s="648">
        <f>'CE MINISTERIALE'!AE319</f>
        <v>24304</v>
      </c>
      <c r="AF319" s="648"/>
      <c r="AG319" s="648"/>
      <c r="AH319" s="648"/>
      <c r="AI319" s="611"/>
      <c r="AJ319" s="64" t="s">
        <v>389</v>
      </c>
      <c r="AL319" s="297">
        <f>'CE MINISTERIALE'!AL319</f>
        <v>0</v>
      </c>
      <c r="AM319" s="409">
        <f>'CE MINISTERIALE'!AM319</f>
        <v>0</v>
      </c>
    </row>
    <row r="320" spans="1:39" s="68" customFormat="1" ht="15" customHeight="1">
      <c r="A320" s="64"/>
      <c r="B320" s="613" t="s">
        <v>43</v>
      </c>
      <c r="C320" s="656"/>
      <c r="D320" s="656"/>
      <c r="E320" s="656"/>
      <c r="F320" s="656"/>
      <c r="G320" s="657"/>
      <c r="H320" s="658" t="s">
        <v>4659</v>
      </c>
      <c r="I320" s="659"/>
      <c r="J320" s="659"/>
      <c r="K320" s="659"/>
      <c r="L320" s="659"/>
      <c r="M320" s="659"/>
      <c r="N320" s="659"/>
      <c r="O320" s="659"/>
      <c r="P320" s="659"/>
      <c r="Q320" s="659"/>
      <c r="R320" s="659"/>
      <c r="S320" s="659"/>
      <c r="T320" s="659"/>
      <c r="U320" s="659"/>
      <c r="V320" s="659"/>
      <c r="W320" s="659"/>
      <c r="X320" s="659"/>
      <c r="Y320" s="659"/>
      <c r="Z320" s="659"/>
      <c r="AA320" s="659"/>
      <c r="AB320" s="659"/>
      <c r="AC320" s="660"/>
      <c r="AD320" s="295">
        <f>'CE MINISTERIALE'!AD320</f>
        <v>7470000</v>
      </c>
      <c r="AE320" s="654">
        <f>'CE MINISTERIALE'!AE320</f>
        <v>7470</v>
      </c>
      <c r="AF320" s="654"/>
      <c r="AG320" s="654"/>
      <c r="AH320" s="654"/>
      <c r="AI320" s="615"/>
      <c r="AJ320" s="64" t="s">
        <v>389</v>
      </c>
      <c r="AL320" s="295">
        <f>'CE MINISTERIALE'!AL320</f>
        <v>0</v>
      </c>
      <c r="AM320" s="411">
        <f>'CE MINISTERIALE'!AM320</f>
        <v>0</v>
      </c>
    </row>
    <row r="321" spans="1:39" s="68" customFormat="1" ht="15" customHeight="1">
      <c r="A321" s="70"/>
      <c r="B321" s="613" t="s">
        <v>46</v>
      </c>
      <c r="C321" s="656"/>
      <c r="D321" s="656"/>
      <c r="E321" s="656"/>
      <c r="F321" s="656"/>
      <c r="G321" s="657"/>
      <c r="H321" s="658" t="s">
        <v>4660</v>
      </c>
      <c r="I321" s="659"/>
      <c r="J321" s="659"/>
      <c r="K321" s="659"/>
      <c r="L321" s="659"/>
      <c r="M321" s="659"/>
      <c r="N321" s="659"/>
      <c r="O321" s="659"/>
      <c r="P321" s="659"/>
      <c r="Q321" s="659"/>
      <c r="R321" s="659"/>
      <c r="S321" s="659"/>
      <c r="T321" s="659"/>
      <c r="U321" s="659"/>
      <c r="V321" s="659"/>
      <c r="W321" s="659"/>
      <c r="X321" s="659"/>
      <c r="Y321" s="659"/>
      <c r="Z321" s="659"/>
      <c r="AA321" s="659"/>
      <c r="AB321" s="659"/>
      <c r="AC321" s="660"/>
      <c r="AD321" s="295">
        <f>'CE MINISTERIALE'!AD321</f>
        <v>0</v>
      </c>
      <c r="AE321" s="654">
        <f>'CE MINISTERIALE'!AE321</f>
        <v>0</v>
      </c>
      <c r="AF321" s="654"/>
      <c r="AG321" s="654"/>
      <c r="AH321" s="654"/>
      <c r="AI321" s="615"/>
      <c r="AJ321" s="64" t="s">
        <v>389</v>
      </c>
      <c r="AL321" s="295">
        <f>'CE MINISTERIALE'!AL321</f>
        <v>0</v>
      </c>
      <c r="AM321" s="411">
        <f>'CE MINISTERIALE'!AM321</f>
        <v>0</v>
      </c>
    </row>
    <row r="322" spans="1:39" s="68" customFormat="1" ht="15" customHeight="1">
      <c r="A322" s="70"/>
      <c r="B322" s="613" t="s">
        <v>49</v>
      </c>
      <c r="C322" s="656"/>
      <c r="D322" s="656"/>
      <c r="E322" s="656"/>
      <c r="F322" s="656"/>
      <c r="G322" s="657"/>
      <c r="H322" s="658" t="s">
        <v>4661</v>
      </c>
      <c r="I322" s="659"/>
      <c r="J322" s="659"/>
      <c r="K322" s="659"/>
      <c r="L322" s="659"/>
      <c r="M322" s="659"/>
      <c r="N322" s="659"/>
      <c r="O322" s="659"/>
      <c r="P322" s="659"/>
      <c r="Q322" s="659"/>
      <c r="R322" s="659"/>
      <c r="S322" s="659"/>
      <c r="T322" s="659"/>
      <c r="U322" s="659"/>
      <c r="V322" s="659"/>
      <c r="W322" s="659"/>
      <c r="X322" s="659"/>
      <c r="Y322" s="659"/>
      <c r="Z322" s="659"/>
      <c r="AA322" s="659"/>
      <c r="AB322" s="659"/>
      <c r="AC322" s="660"/>
      <c r="AD322" s="295">
        <f>'CE MINISTERIALE'!AD322</f>
        <v>9411000</v>
      </c>
      <c r="AE322" s="654">
        <f>'CE MINISTERIALE'!AE322</f>
        <v>9411</v>
      </c>
      <c r="AF322" s="654"/>
      <c r="AG322" s="654"/>
      <c r="AH322" s="654"/>
      <c r="AI322" s="615"/>
      <c r="AJ322" s="64" t="s">
        <v>389</v>
      </c>
      <c r="AL322" s="295">
        <f>'CE MINISTERIALE'!AL322</f>
        <v>0</v>
      </c>
      <c r="AM322" s="411">
        <f>'CE MINISTERIALE'!AM322</f>
        <v>0</v>
      </c>
    </row>
    <row r="323" spans="1:39" s="68" customFormat="1" ht="15" customHeight="1">
      <c r="A323" s="70"/>
      <c r="B323" s="613" t="s">
        <v>710</v>
      </c>
      <c r="C323" s="656"/>
      <c r="D323" s="656"/>
      <c r="E323" s="656"/>
      <c r="F323" s="656"/>
      <c r="G323" s="657"/>
      <c r="H323" s="658" t="s">
        <v>4662</v>
      </c>
      <c r="I323" s="659"/>
      <c r="J323" s="659"/>
      <c r="K323" s="659"/>
      <c r="L323" s="659"/>
      <c r="M323" s="659"/>
      <c r="N323" s="659"/>
      <c r="O323" s="659"/>
      <c r="P323" s="659"/>
      <c r="Q323" s="659"/>
      <c r="R323" s="659"/>
      <c r="S323" s="659"/>
      <c r="T323" s="659"/>
      <c r="U323" s="659"/>
      <c r="V323" s="659"/>
      <c r="W323" s="659"/>
      <c r="X323" s="659"/>
      <c r="Y323" s="659"/>
      <c r="Z323" s="659"/>
      <c r="AA323" s="659"/>
      <c r="AB323" s="659"/>
      <c r="AC323" s="660"/>
      <c r="AD323" s="295">
        <f>'CE MINISTERIALE'!AD323</f>
        <v>0</v>
      </c>
      <c r="AE323" s="654">
        <f>'CE MINISTERIALE'!AE323</f>
        <v>0</v>
      </c>
      <c r="AF323" s="654"/>
      <c r="AG323" s="654"/>
      <c r="AH323" s="654"/>
      <c r="AI323" s="615"/>
      <c r="AJ323" s="64" t="s">
        <v>389</v>
      </c>
      <c r="AL323" s="295">
        <f>'CE MINISTERIALE'!AL323</f>
        <v>0</v>
      </c>
      <c r="AM323" s="411">
        <f>'CE MINISTERIALE'!AM323</f>
        <v>0</v>
      </c>
    </row>
    <row r="324" spans="1:39" s="68" customFormat="1" ht="15" customHeight="1">
      <c r="A324" s="70"/>
      <c r="B324" s="613" t="s">
        <v>712</v>
      </c>
      <c r="C324" s="656"/>
      <c r="D324" s="656"/>
      <c r="E324" s="656"/>
      <c r="F324" s="656"/>
      <c r="G324" s="657"/>
      <c r="H324" s="658" t="s">
        <v>4663</v>
      </c>
      <c r="I324" s="659"/>
      <c r="J324" s="659"/>
      <c r="K324" s="659"/>
      <c r="L324" s="659"/>
      <c r="M324" s="659"/>
      <c r="N324" s="659"/>
      <c r="O324" s="659"/>
      <c r="P324" s="659"/>
      <c r="Q324" s="659"/>
      <c r="R324" s="659"/>
      <c r="S324" s="659"/>
      <c r="T324" s="659"/>
      <c r="U324" s="659"/>
      <c r="V324" s="659"/>
      <c r="W324" s="659"/>
      <c r="X324" s="659"/>
      <c r="Y324" s="659"/>
      <c r="Z324" s="659"/>
      <c r="AA324" s="659"/>
      <c r="AB324" s="659"/>
      <c r="AC324" s="660"/>
      <c r="AD324" s="295">
        <f>'CE MINISTERIALE'!AD324</f>
        <v>414000</v>
      </c>
      <c r="AE324" s="654">
        <f>'CE MINISTERIALE'!AE324</f>
        <v>414</v>
      </c>
      <c r="AF324" s="654"/>
      <c r="AG324" s="654"/>
      <c r="AH324" s="654"/>
      <c r="AI324" s="615"/>
      <c r="AJ324" s="64" t="s">
        <v>389</v>
      </c>
      <c r="AL324" s="295">
        <f>'CE MINISTERIALE'!AL324</f>
        <v>0</v>
      </c>
      <c r="AM324" s="411">
        <f>'CE MINISTERIALE'!AM324</f>
        <v>0</v>
      </c>
    </row>
    <row r="325" spans="1:39" s="68" customFormat="1" ht="15" customHeight="1">
      <c r="A325" s="70"/>
      <c r="B325" s="613" t="s">
        <v>715</v>
      </c>
      <c r="C325" s="656"/>
      <c r="D325" s="656"/>
      <c r="E325" s="656"/>
      <c r="F325" s="656"/>
      <c r="G325" s="657"/>
      <c r="H325" s="658" t="s">
        <v>4664</v>
      </c>
      <c r="I325" s="659"/>
      <c r="J325" s="659"/>
      <c r="K325" s="659"/>
      <c r="L325" s="659"/>
      <c r="M325" s="659"/>
      <c r="N325" s="659"/>
      <c r="O325" s="659"/>
      <c r="P325" s="659"/>
      <c r="Q325" s="659"/>
      <c r="R325" s="659"/>
      <c r="S325" s="659"/>
      <c r="T325" s="659"/>
      <c r="U325" s="659"/>
      <c r="V325" s="659"/>
      <c r="W325" s="659"/>
      <c r="X325" s="659"/>
      <c r="Y325" s="659"/>
      <c r="Z325" s="659"/>
      <c r="AA325" s="659"/>
      <c r="AB325" s="659"/>
      <c r="AC325" s="660"/>
      <c r="AD325" s="295">
        <f>'CE MINISTERIALE'!AD325</f>
        <v>7009000</v>
      </c>
      <c r="AE325" s="654">
        <f>'CE MINISTERIALE'!AE325</f>
        <v>7009</v>
      </c>
      <c r="AF325" s="654"/>
      <c r="AG325" s="654"/>
      <c r="AH325" s="654"/>
      <c r="AI325" s="615"/>
      <c r="AJ325" s="64" t="s">
        <v>389</v>
      </c>
      <c r="AL325" s="295">
        <f>'CE MINISTERIALE'!AL325</f>
        <v>0</v>
      </c>
      <c r="AM325" s="411">
        <f>'CE MINISTERIALE'!AM325</f>
        <v>0</v>
      </c>
    </row>
    <row r="326" spans="1:39" s="68" customFormat="1" ht="15" customHeight="1">
      <c r="A326" s="64" t="s">
        <v>413</v>
      </c>
      <c r="B326" s="613" t="s">
        <v>718</v>
      </c>
      <c r="C326" s="656"/>
      <c r="D326" s="656"/>
      <c r="E326" s="656"/>
      <c r="F326" s="656"/>
      <c r="G326" s="657"/>
      <c r="H326" s="658" t="s">
        <v>4665</v>
      </c>
      <c r="I326" s="659"/>
      <c r="J326" s="659"/>
      <c r="K326" s="659"/>
      <c r="L326" s="659"/>
      <c r="M326" s="659"/>
      <c r="N326" s="659"/>
      <c r="O326" s="659"/>
      <c r="P326" s="659"/>
      <c r="Q326" s="659"/>
      <c r="R326" s="659"/>
      <c r="S326" s="659"/>
      <c r="T326" s="659"/>
      <c r="U326" s="659"/>
      <c r="V326" s="659"/>
      <c r="W326" s="659"/>
      <c r="X326" s="659"/>
      <c r="Y326" s="659"/>
      <c r="Z326" s="659"/>
      <c r="AA326" s="659"/>
      <c r="AB326" s="659"/>
      <c r="AC326" s="660"/>
      <c r="AD326" s="295">
        <f>'CE MINISTERIALE'!AD326</f>
        <v>0</v>
      </c>
      <c r="AE326" s="654">
        <f>'CE MINISTERIALE'!AE326</f>
        <v>0</v>
      </c>
      <c r="AF326" s="654"/>
      <c r="AG326" s="654"/>
      <c r="AH326" s="654"/>
      <c r="AI326" s="615"/>
      <c r="AJ326" s="64" t="s">
        <v>389</v>
      </c>
      <c r="AL326" s="295">
        <f>'CE MINISTERIALE'!AL326</f>
        <v>0</v>
      </c>
      <c r="AM326" s="411">
        <f>'CE MINISTERIALE'!AM326</f>
        <v>0</v>
      </c>
    </row>
    <row r="327" spans="1:39" s="68" customFormat="1" ht="15" customHeight="1">
      <c r="A327" s="64"/>
      <c r="B327" s="609" t="s">
        <v>721</v>
      </c>
      <c r="C327" s="643"/>
      <c r="D327" s="643"/>
      <c r="E327" s="643"/>
      <c r="F327" s="643"/>
      <c r="G327" s="644"/>
      <c r="H327" s="645" t="s">
        <v>4666</v>
      </c>
      <c r="I327" s="646"/>
      <c r="J327" s="646"/>
      <c r="K327" s="646"/>
      <c r="L327" s="646"/>
      <c r="M327" s="646"/>
      <c r="N327" s="646"/>
      <c r="O327" s="646"/>
      <c r="P327" s="646"/>
      <c r="Q327" s="646"/>
      <c r="R327" s="646"/>
      <c r="S327" s="646"/>
      <c r="T327" s="646"/>
      <c r="U327" s="646"/>
      <c r="V327" s="646"/>
      <c r="W327" s="646"/>
      <c r="X327" s="646"/>
      <c r="Y327" s="646"/>
      <c r="Z327" s="646"/>
      <c r="AA327" s="646"/>
      <c r="AB327" s="646"/>
      <c r="AC327" s="647"/>
      <c r="AD327" s="297">
        <f>'CE MINISTERIALE'!AD327</f>
        <v>9383300</v>
      </c>
      <c r="AE327" s="648">
        <f>'CE MINISTERIALE'!AE327</f>
        <v>9383</v>
      </c>
      <c r="AF327" s="648"/>
      <c r="AG327" s="648"/>
      <c r="AH327" s="648"/>
      <c r="AI327" s="611"/>
      <c r="AJ327" s="64" t="s">
        <v>389</v>
      </c>
      <c r="AL327" s="297">
        <f>'CE MINISTERIALE'!AL327</f>
        <v>0</v>
      </c>
      <c r="AM327" s="409">
        <f>'CE MINISTERIALE'!AM327</f>
        <v>0</v>
      </c>
    </row>
    <row r="328" spans="1:39" s="68" customFormat="1" ht="15" customHeight="1">
      <c r="A328" s="64"/>
      <c r="B328" s="613" t="s">
        <v>723</v>
      </c>
      <c r="C328" s="656"/>
      <c r="D328" s="656"/>
      <c r="E328" s="656"/>
      <c r="F328" s="656"/>
      <c r="G328" s="657"/>
      <c r="H328" s="658" t="s">
        <v>4667</v>
      </c>
      <c r="I328" s="659"/>
      <c r="J328" s="659"/>
      <c r="K328" s="659"/>
      <c r="L328" s="659"/>
      <c r="M328" s="659"/>
      <c r="N328" s="659"/>
      <c r="O328" s="659"/>
      <c r="P328" s="659"/>
      <c r="Q328" s="659"/>
      <c r="R328" s="659"/>
      <c r="S328" s="659"/>
      <c r="T328" s="659"/>
      <c r="U328" s="659"/>
      <c r="V328" s="659"/>
      <c r="W328" s="659"/>
      <c r="X328" s="659"/>
      <c r="Y328" s="659"/>
      <c r="Z328" s="659"/>
      <c r="AA328" s="659"/>
      <c r="AB328" s="659"/>
      <c r="AC328" s="660"/>
      <c r="AD328" s="295">
        <f>'CE MINISTERIALE'!AD328</f>
        <v>3162000</v>
      </c>
      <c r="AE328" s="654">
        <f>'CE MINISTERIALE'!AE328</f>
        <v>3162</v>
      </c>
      <c r="AF328" s="654"/>
      <c r="AG328" s="654"/>
      <c r="AH328" s="654"/>
      <c r="AI328" s="615"/>
      <c r="AJ328" s="64" t="s">
        <v>389</v>
      </c>
      <c r="AL328" s="295">
        <f>'CE MINISTERIALE'!AL328</f>
        <v>0</v>
      </c>
      <c r="AM328" s="411">
        <f>'CE MINISTERIALE'!AM328</f>
        <v>0</v>
      </c>
    </row>
    <row r="329" spans="1:39" s="68" customFormat="1" ht="15" customHeight="1">
      <c r="A329" s="64"/>
      <c r="B329" s="606" t="s">
        <v>726</v>
      </c>
      <c r="C329" s="649"/>
      <c r="D329" s="649"/>
      <c r="E329" s="649"/>
      <c r="F329" s="649"/>
      <c r="G329" s="650"/>
      <c r="H329" s="651" t="s">
        <v>4668</v>
      </c>
      <c r="I329" s="652"/>
      <c r="J329" s="652"/>
      <c r="K329" s="652"/>
      <c r="L329" s="652"/>
      <c r="M329" s="652"/>
      <c r="N329" s="652"/>
      <c r="O329" s="652"/>
      <c r="P329" s="652"/>
      <c r="Q329" s="652"/>
      <c r="R329" s="652"/>
      <c r="S329" s="652"/>
      <c r="T329" s="652"/>
      <c r="U329" s="652"/>
      <c r="V329" s="652"/>
      <c r="W329" s="652"/>
      <c r="X329" s="652"/>
      <c r="Y329" s="652"/>
      <c r="Z329" s="652"/>
      <c r="AA329" s="652"/>
      <c r="AB329" s="652"/>
      <c r="AC329" s="653"/>
      <c r="AD329" s="297">
        <f>'CE MINISTERIALE'!AD329</f>
        <v>6221300</v>
      </c>
      <c r="AE329" s="666">
        <f>'CE MINISTERIALE'!AE329</f>
        <v>6221</v>
      </c>
      <c r="AF329" s="666"/>
      <c r="AG329" s="666"/>
      <c r="AH329" s="666"/>
      <c r="AI329" s="608"/>
      <c r="AJ329" s="64" t="s">
        <v>389</v>
      </c>
      <c r="AL329" s="297">
        <f>'CE MINISTERIALE'!AL329</f>
        <v>0</v>
      </c>
      <c r="AM329" s="410">
        <f>'CE MINISTERIALE'!AM329</f>
        <v>0</v>
      </c>
    </row>
    <row r="330" spans="1:39" s="68" customFormat="1" ht="15" customHeight="1">
      <c r="A330" s="64"/>
      <c r="B330" s="613" t="s">
        <v>728</v>
      </c>
      <c r="C330" s="656"/>
      <c r="D330" s="656"/>
      <c r="E330" s="656"/>
      <c r="F330" s="656"/>
      <c r="G330" s="657"/>
      <c r="H330" s="658" t="s">
        <v>4669</v>
      </c>
      <c r="I330" s="659"/>
      <c r="J330" s="659"/>
      <c r="K330" s="659"/>
      <c r="L330" s="659"/>
      <c r="M330" s="659"/>
      <c r="N330" s="659"/>
      <c r="O330" s="659"/>
      <c r="P330" s="659"/>
      <c r="Q330" s="659"/>
      <c r="R330" s="659"/>
      <c r="S330" s="659"/>
      <c r="T330" s="659"/>
      <c r="U330" s="659"/>
      <c r="V330" s="659"/>
      <c r="W330" s="659"/>
      <c r="X330" s="659"/>
      <c r="Y330" s="659"/>
      <c r="Z330" s="659"/>
      <c r="AA330" s="659"/>
      <c r="AB330" s="659"/>
      <c r="AC330" s="660"/>
      <c r="AD330" s="295">
        <f>'CE MINISTERIALE'!AD330</f>
        <v>2750000</v>
      </c>
      <c r="AE330" s="654">
        <f>'CE MINISTERIALE'!AE330</f>
        <v>2750</v>
      </c>
      <c r="AF330" s="654"/>
      <c r="AG330" s="654"/>
      <c r="AH330" s="654"/>
      <c r="AI330" s="615"/>
      <c r="AJ330" s="64" t="s">
        <v>389</v>
      </c>
      <c r="AL330" s="295">
        <f>'CE MINISTERIALE'!AL330</f>
        <v>0</v>
      </c>
      <c r="AM330" s="411">
        <f>'CE MINISTERIALE'!AM330</f>
        <v>0</v>
      </c>
    </row>
    <row r="331" spans="1:39" s="68" customFormat="1" ht="15" customHeight="1">
      <c r="A331" s="64"/>
      <c r="B331" s="613" t="s">
        <v>730</v>
      </c>
      <c r="C331" s="656"/>
      <c r="D331" s="656"/>
      <c r="E331" s="656"/>
      <c r="F331" s="656"/>
      <c r="G331" s="657"/>
      <c r="H331" s="658" t="s">
        <v>4670</v>
      </c>
      <c r="I331" s="659"/>
      <c r="J331" s="659"/>
      <c r="K331" s="659"/>
      <c r="L331" s="659"/>
      <c r="M331" s="659"/>
      <c r="N331" s="659"/>
      <c r="O331" s="659"/>
      <c r="P331" s="659"/>
      <c r="Q331" s="659"/>
      <c r="R331" s="659"/>
      <c r="S331" s="659"/>
      <c r="T331" s="659"/>
      <c r="U331" s="659"/>
      <c r="V331" s="659"/>
      <c r="W331" s="659"/>
      <c r="X331" s="659"/>
      <c r="Y331" s="659"/>
      <c r="Z331" s="659"/>
      <c r="AA331" s="659"/>
      <c r="AB331" s="659"/>
      <c r="AC331" s="660"/>
      <c r="AD331" s="295">
        <f>'CE MINISTERIALE'!AD331</f>
        <v>3471300</v>
      </c>
      <c r="AE331" s="654">
        <f>'CE MINISTERIALE'!AE331</f>
        <v>3471</v>
      </c>
      <c r="AF331" s="654"/>
      <c r="AG331" s="654"/>
      <c r="AH331" s="654"/>
      <c r="AI331" s="615"/>
      <c r="AJ331" s="64" t="s">
        <v>389</v>
      </c>
      <c r="AL331" s="295">
        <f>'CE MINISTERIALE'!AL331</f>
        <v>0</v>
      </c>
      <c r="AM331" s="411">
        <f>'CE MINISTERIALE'!AM331</f>
        <v>0</v>
      </c>
    </row>
    <row r="332" spans="1:39" s="68" customFormat="1" ht="15" customHeight="1">
      <c r="A332" s="64"/>
      <c r="B332" s="606" t="s">
        <v>732</v>
      </c>
      <c r="C332" s="649"/>
      <c r="D332" s="649"/>
      <c r="E332" s="649"/>
      <c r="F332" s="649"/>
      <c r="G332" s="650"/>
      <c r="H332" s="651" t="s">
        <v>4671</v>
      </c>
      <c r="I332" s="652"/>
      <c r="J332" s="652"/>
      <c r="K332" s="652"/>
      <c r="L332" s="652"/>
      <c r="M332" s="652"/>
      <c r="N332" s="652"/>
      <c r="O332" s="652"/>
      <c r="P332" s="652"/>
      <c r="Q332" s="652"/>
      <c r="R332" s="652"/>
      <c r="S332" s="652"/>
      <c r="T332" s="652"/>
      <c r="U332" s="652"/>
      <c r="V332" s="652"/>
      <c r="W332" s="652"/>
      <c r="X332" s="652"/>
      <c r="Y332" s="652"/>
      <c r="Z332" s="652"/>
      <c r="AA332" s="652"/>
      <c r="AB332" s="652"/>
      <c r="AC332" s="653"/>
      <c r="AD332" s="297">
        <f>'CE MINISTERIALE'!AD332</f>
        <v>0</v>
      </c>
      <c r="AE332" s="666">
        <f>'CE MINISTERIALE'!AE332</f>
        <v>0</v>
      </c>
      <c r="AF332" s="666"/>
      <c r="AG332" s="666"/>
      <c r="AH332" s="666"/>
      <c r="AI332" s="608"/>
      <c r="AJ332" s="64" t="s">
        <v>389</v>
      </c>
      <c r="AL332" s="297">
        <f>'CE MINISTERIALE'!AL332</f>
        <v>0</v>
      </c>
      <c r="AM332" s="410">
        <f>'CE MINISTERIALE'!AM332</f>
        <v>0</v>
      </c>
    </row>
    <row r="333" spans="1:39" s="68" customFormat="1" ht="15" customHeight="1">
      <c r="A333" s="64"/>
      <c r="B333" s="613" t="s">
        <v>734</v>
      </c>
      <c r="C333" s="656"/>
      <c r="D333" s="656"/>
      <c r="E333" s="656"/>
      <c r="F333" s="656"/>
      <c r="G333" s="657"/>
      <c r="H333" s="658" t="s">
        <v>4672</v>
      </c>
      <c r="I333" s="659"/>
      <c r="J333" s="659"/>
      <c r="K333" s="659"/>
      <c r="L333" s="659"/>
      <c r="M333" s="659"/>
      <c r="N333" s="659"/>
      <c r="O333" s="659"/>
      <c r="P333" s="659"/>
      <c r="Q333" s="659"/>
      <c r="R333" s="659"/>
      <c r="S333" s="659"/>
      <c r="T333" s="659"/>
      <c r="U333" s="659"/>
      <c r="V333" s="659"/>
      <c r="W333" s="659"/>
      <c r="X333" s="659"/>
      <c r="Y333" s="659"/>
      <c r="Z333" s="659"/>
      <c r="AA333" s="659"/>
      <c r="AB333" s="659"/>
      <c r="AC333" s="660"/>
      <c r="AD333" s="295">
        <f>'CE MINISTERIALE'!AD333</f>
        <v>0</v>
      </c>
      <c r="AE333" s="654">
        <f>'CE MINISTERIALE'!AE333</f>
        <v>0</v>
      </c>
      <c r="AF333" s="654"/>
      <c r="AG333" s="654"/>
      <c r="AH333" s="654"/>
      <c r="AI333" s="615"/>
      <c r="AJ333" s="64" t="s">
        <v>389</v>
      </c>
      <c r="AL333" s="295">
        <f>'CE MINISTERIALE'!AL333</f>
        <v>0</v>
      </c>
      <c r="AM333" s="411">
        <f>'CE MINISTERIALE'!AM333</f>
        <v>0</v>
      </c>
    </row>
    <row r="334" spans="1:39" s="68" customFormat="1" ht="15" customHeight="1">
      <c r="A334" s="64"/>
      <c r="B334" s="613" t="s">
        <v>736</v>
      </c>
      <c r="C334" s="656"/>
      <c r="D334" s="656"/>
      <c r="E334" s="656"/>
      <c r="F334" s="656"/>
      <c r="G334" s="657"/>
      <c r="H334" s="658" t="s">
        <v>4673</v>
      </c>
      <c r="I334" s="659"/>
      <c r="J334" s="659"/>
      <c r="K334" s="659"/>
      <c r="L334" s="659"/>
      <c r="M334" s="659"/>
      <c r="N334" s="659"/>
      <c r="O334" s="659"/>
      <c r="P334" s="659"/>
      <c r="Q334" s="659"/>
      <c r="R334" s="659"/>
      <c r="S334" s="659"/>
      <c r="T334" s="659"/>
      <c r="U334" s="659"/>
      <c r="V334" s="659"/>
      <c r="W334" s="659"/>
      <c r="X334" s="659"/>
      <c r="Y334" s="659"/>
      <c r="Z334" s="659"/>
      <c r="AA334" s="659"/>
      <c r="AB334" s="659"/>
      <c r="AC334" s="660"/>
      <c r="AD334" s="295">
        <f>'CE MINISTERIALE'!AD334</f>
        <v>0</v>
      </c>
      <c r="AE334" s="654">
        <f>'CE MINISTERIALE'!AE334</f>
        <v>0</v>
      </c>
      <c r="AF334" s="654"/>
      <c r="AG334" s="654"/>
      <c r="AH334" s="654"/>
      <c r="AI334" s="615"/>
      <c r="AJ334" s="64" t="s">
        <v>389</v>
      </c>
      <c r="AL334" s="295">
        <f>'CE MINISTERIALE'!AL334</f>
        <v>0</v>
      </c>
      <c r="AM334" s="411">
        <f>'CE MINISTERIALE'!AM334</f>
        <v>0</v>
      </c>
    </row>
    <row r="335" spans="1:39" s="68" customFormat="1" ht="15" customHeight="1">
      <c r="A335" s="64" t="s">
        <v>413</v>
      </c>
      <c r="B335" s="606" t="s">
        <v>738</v>
      </c>
      <c r="C335" s="649"/>
      <c r="D335" s="649"/>
      <c r="E335" s="649"/>
      <c r="F335" s="649"/>
      <c r="G335" s="650"/>
      <c r="H335" s="651" t="s">
        <v>4674</v>
      </c>
      <c r="I335" s="652"/>
      <c r="J335" s="652"/>
      <c r="K335" s="652"/>
      <c r="L335" s="652"/>
      <c r="M335" s="652"/>
      <c r="N335" s="652"/>
      <c r="O335" s="652"/>
      <c r="P335" s="652"/>
      <c r="Q335" s="652"/>
      <c r="R335" s="652"/>
      <c r="S335" s="652"/>
      <c r="T335" s="652"/>
      <c r="U335" s="652"/>
      <c r="V335" s="652"/>
      <c r="W335" s="652"/>
      <c r="X335" s="652"/>
      <c r="Y335" s="652"/>
      <c r="Z335" s="652"/>
      <c r="AA335" s="652"/>
      <c r="AB335" s="652"/>
      <c r="AC335" s="653"/>
      <c r="AD335" s="295">
        <f>'CE MINISTERIALE'!AD335</f>
        <v>0</v>
      </c>
      <c r="AE335" s="666">
        <f>'CE MINISTERIALE'!AE335</f>
        <v>0</v>
      </c>
      <c r="AF335" s="666"/>
      <c r="AG335" s="666"/>
      <c r="AH335" s="666"/>
      <c r="AI335" s="608"/>
      <c r="AJ335" s="64" t="s">
        <v>389</v>
      </c>
      <c r="AL335" s="295">
        <f>'CE MINISTERIALE'!AL335</f>
        <v>0</v>
      </c>
      <c r="AM335" s="410">
        <f>'CE MINISTERIALE'!AM335</f>
        <v>0</v>
      </c>
    </row>
    <row r="336" spans="1:39" s="68" customFormat="1" ht="17.45" customHeight="1">
      <c r="A336" s="64"/>
      <c r="B336" s="628" t="s">
        <v>741</v>
      </c>
      <c r="C336" s="668"/>
      <c r="D336" s="668"/>
      <c r="E336" s="668"/>
      <c r="F336" s="668"/>
      <c r="G336" s="669"/>
      <c r="H336" s="670" t="s">
        <v>4675</v>
      </c>
      <c r="I336" s="671"/>
      <c r="J336" s="671"/>
      <c r="K336" s="671"/>
      <c r="L336" s="671"/>
      <c r="M336" s="671"/>
      <c r="N336" s="671"/>
      <c r="O336" s="671"/>
      <c r="P336" s="671"/>
      <c r="Q336" s="671"/>
      <c r="R336" s="671"/>
      <c r="S336" s="671"/>
      <c r="T336" s="671"/>
      <c r="U336" s="671"/>
      <c r="V336" s="671"/>
      <c r="W336" s="671"/>
      <c r="X336" s="671"/>
      <c r="Y336" s="671"/>
      <c r="Z336" s="671"/>
      <c r="AA336" s="671"/>
      <c r="AB336" s="671"/>
      <c r="AC336" s="672"/>
      <c r="AD336" s="299">
        <f>'CE MINISTERIALE'!AD336</f>
        <v>624842800</v>
      </c>
      <c r="AE336" s="666">
        <f>'CE MINISTERIALE'!AE336</f>
        <v>624842</v>
      </c>
      <c r="AF336" s="666"/>
      <c r="AG336" s="666"/>
      <c r="AH336" s="666"/>
      <c r="AI336" s="608"/>
      <c r="AJ336" s="64" t="s">
        <v>389</v>
      </c>
      <c r="AL336" s="299">
        <f>'CE MINISTERIALE'!AL336</f>
        <v>0</v>
      </c>
      <c r="AM336" s="410">
        <f>'CE MINISTERIALE'!AM336</f>
        <v>0</v>
      </c>
    </row>
    <row r="337" spans="1:39" s="68" customFormat="1" ht="15" customHeight="1">
      <c r="A337" s="64"/>
      <c r="B337" s="609" t="s">
        <v>743</v>
      </c>
      <c r="C337" s="643"/>
      <c r="D337" s="643"/>
      <c r="E337" s="643"/>
      <c r="F337" s="643"/>
      <c r="G337" s="644"/>
      <c r="H337" s="645" t="s">
        <v>4676</v>
      </c>
      <c r="I337" s="646"/>
      <c r="J337" s="646"/>
      <c r="K337" s="646"/>
      <c r="L337" s="646"/>
      <c r="M337" s="646"/>
      <c r="N337" s="646"/>
      <c r="O337" s="646"/>
      <c r="P337" s="646"/>
      <c r="Q337" s="646"/>
      <c r="R337" s="646"/>
      <c r="S337" s="646"/>
      <c r="T337" s="646"/>
      <c r="U337" s="646"/>
      <c r="V337" s="646"/>
      <c r="W337" s="646"/>
      <c r="X337" s="646"/>
      <c r="Y337" s="646"/>
      <c r="Z337" s="646"/>
      <c r="AA337" s="646"/>
      <c r="AB337" s="646"/>
      <c r="AC337" s="647"/>
      <c r="AD337" s="297">
        <f>'CE MINISTERIALE'!AD337</f>
        <v>485381080</v>
      </c>
      <c r="AE337" s="648">
        <f>'CE MINISTERIALE'!AE337</f>
        <v>485381</v>
      </c>
      <c r="AF337" s="648"/>
      <c r="AG337" s="648"/>
      <c r="AH337" s="648"/>
      <c r="AI337" s="611"/>
      <c r="AJ337" s="64" t="s">
        <v>389</v>
      </c>
      <c r="AL337" s="297">
        <f>'CE MINISTERIALE'!AL337</f>
        <v>0</v>
      </c>
      <c r="AM337" s="409">
        <f>'CE MINISTERIALE'!AM337</f>
        <v>0</v>
      </c>
    </row>
    <row r="338" spans="1:39" s="68" customFormat="1" ht="15" customHeight="1">
      <c r="A338" s="64"/>
      <c r="B338" s="606" t="s">
        <v>745</v>
      </c>
      <c r="C338" s="649"/>
      <c r="D338" s="649"/>
      <c r="E338" s="649"/>
      <c r="F338" s="649"/>
      <c r="G338" s="650"/>
      <c r="H338" s="651" t="s">
        <v>4677</v>
      </c>
      <c r="I338" s="652"/>
      <c r="J338" s="652"/>
      <c r="K338" s="652"/>
      <c r="L338" s="652"/>
      <c r="M338" s="652"/>
      <c r="N338" s="652"/>
      <c r="O338" s="652"/>
      <c r="P338" s="652"/>
      <c r="Q338" s="652"/>
      <c r="R338" s="652"/>
      <c r="S338" s="652"/>
      <c r="T338" s="652"/>
      <c r="U338" s="652"/>
      <c r="V338" s="652"/>
      <c r="W338" s="652"/>
      <c r="X338" s="652"/>
      <c r="Y338" s="652"/>
      <c r="Z338" s="652"/>
      <c r="AA338" s="652"/>
      <c r="AB338" s="652"/>
      <c r="AC338" s="653"/>
      <c r="AD338" s="297">
        <f>'CE MINISTERIALE'!AD338</f>
        <v>241254470</v>
      </c>
      <c r="AE338" s="666">
        <f>'CE MINISTERIALE'!AE338</f>
        <v>241254</v>
      </c>
      <c r="AF338" s="666"/>
      <c r="AG338" s="666"/>
      <c r="AH338" s="666"/>
      <c r="AI338" s="608"/>
      <c r="AJ338" s="64" t="s">
        <v>389</v>
      </c>
      <c r="AL338" s="297">
        <f>'CE MINISTERIALE'!AL338</f>
        <v>0</v>
      </c>
      <c r="AM338" s="410">
        <f>'CE MINISTERIALE'!AM338</f>
        <v>0</v>
      </c>
    </row>
    <row r="339" spans="1:39" s="68" customFormat="1" ht="15" customHeight="1">
      <c r="A339" s="64"/>
      <c r="B339" s="613" t="s">
        <v>747</v>
      </c>
      <c r="C339" s="656"/>
      <c r="D339" s="656"/>
      <c r="E339" s="656"/>
      <c r="F339" s="656"/>
      <c r="G339" s="657"/>
      <c r="H339" s="658" t="s">
        <v>4678</v>
      </c>
      <c r="I339" s="659"/>
      <c r="J339" s="659"/>
      <c r="K339" s="659"/>
      <c r="L339" s="659"/>
      <c r="M339" s="659"/>
      <c r="N339" s="659"/>
      <c r="O339" s="659"/>
      <c r="P339" s="659"/>
      <c r="Q339" s="659"/>
      <c r="R339" s="659"/>
      <c r="S339" s="659"/>
      <c r="T339" s="659"/>
      <c r="U339" s="659"/>
      <c r="V339" s="659"/>
      <c r="W339" s="659"/>
      <c r="X339" s="659"/>
      <c r="Y339" s="659"/>
      <c r="Z339" s="659"/>
      <c r="AA339" s="659"/>
      <c r="AB339" s="659"/>
      <c r="AC339" s="660"/>
      <c r="AD339" s="295">
        <f>'CE MINISTERIALE'!AD339</f>
        <v>211657530</v>
      </c>
      <c r="AE339" s="666">
        <f>'CE MINISTERIALE'!AE339</f>
        <v>211657</v>
      </c>
      <c r="AF339" s="666"/>
      <c r="AG339" s="666"/>
      <c r="AH339" s="666"/>
      <c r="AI339" s="608"/>
      <c r="AJ339" s="64" t="s">
        <v>389</v>
      </c>
      <c r="AL339" s="295">
        <f>'CE MINISTERIALE'!AL339</f>
        <v>0</v>
      </c>
      <c r="AM339" s="410">
        <f>'CE MINISTERIALE'!AM339</f>
        <v>0</v>
      </c>
    </row>
    <row r="340" spans="1:39" s="68" customFormat="1" ht="15" customHeight="1">
      <c r="A340" s="70"/>
      <c r="B340" s="613" t="s">
        <v>749</v>
      </c>
      <c r="C340" s="656"/>
      <c r="D340" s="656"/>
      <c r="E340" s="656"/>
      <c r="F340" s="656"/>
      <c r="G340" s="657"/>
      <c r="H340" s="658" t="s">
        <v>4679</v>
      </c>
      <c r="I340" s="659"/>
      <c r="J340" s="659"/>
      <c r="K340" s="659"/>
      <c r="L340" s="659"/>
      <c r="M340" s="659"/>
      <c r="N340" s="659"/>
      <c r="O340" s="659"/>
      <c r="P340" s="659"/>
      <c r="Q340" s="659"/>
      <c r="R340" s="659"/>
      <c r="S340" s="659"/>
      <c r="T340" s="659"/>
      <c r="U340" s="659"/>
      <c r="V340" s="659"/>
      <c r="W340" s="659"/>
      <c r="X340" s="659"/>
      <c r="Y340" s="659"/>
      <c r="Z340" s="659"/>
      <c r="AA340" s="659"/>
      <c r="AB340" s="659"/>
      <c r="AC340" s="660"/>
      <c r="AD340" s="295">
        <f>'CE MINISTERIALE'!AD340</f>
        <v>169047060</v>
      </c>
      <c r="AE340" s="654">
        <f>'CE MINISTERIALE'!AE340</f>
        <v>169047</v>
      </c>
      <c r="AF340" s="654"/>
      <c r="AG340" s="654"/>
      <c r="AH340" s="654"/>
      <c r="AI340" s="615"/>
      <c r="AJ340" s="64" t="s">
        <v>389</v>
      </c>
      <c r="AL340" s="295">
        <f>'CE MINISTERIALE'!AL340</f>
        <v>0</v>
      </c>
      <c r="AM340" s="411">
        <f>'CE MINISTERIALE'!AM340</f>
        <v>0</v>
      </c>
    </row>
    <row r="341" spans="1:39" s="68" customFormat="1" ht="15" customHeight="1">
      <c r="A341" s="70"/>
      <c r="B341" s="613" t="s">
        <v>752</v>
      </c>
      <c r="C341" s="656"/>
      <c r="D341" s="656"/>
      <c r="E341" s="656"/>
      <c r="F341" s="656"/>
      <c r="G341" s="657"/>
      <c r="H341" s="658" t="s">
        <v>4680</v>
      </c>
      <c r="I341" s="659"/>
      <c r="J341" s="659"/>
      <c r="K341" s="659"/>
      <c r="L341" s="659"/>
      <c r="M341" s="659"/>
      <c r="N341" s="659"/>
      <c r="O341" s="659"/>
      <c r="P341" s="659"/>
      <c r="Q341" s="659"/>
      <c r="R341" s="659"/>
      <c r="S341" s="659"/>
      <c r="T341" s="659"/>
      <c r="U341" s="659"/>
      <c r="V341" s="659"/>
      <c r="W341" s="659"/>
      <c r="X341" s="659"/>
      <c r="Y341" s="659"/>
      <c r="Z341" s="659"/>
      <c r="AA341" s="659"/>
      <c r="AB341" s="659"/>
      <c r="AC341" s="660"/>
      <c r="AD341" s="295">
        <f>'CE MINISTERIALE'!AD341</f>
        <v>42534470</v>
      </c>
      <c r="AE341" s="654">
        <f>'CE MINISTERIALE'!AE341</f>
        <v>42534</v>
      </c>
      <c r="AF341" s="654"/>
      <c r="AG341" s="654"/>
      <c r="AH341" s="654"/>
      <c r="AI341" s="615"/>
      <c r="AJ341" s="64" t="s">
        <v>389</v>
      </c>
      <c r="AL341" s="295">
        <f>'CE MINISTERIALE'!AL341</f>
        <v>0</v>
      </c>
      <c r="AM341" s="411">
        <f>'CE MINISTERIALE'!AM341</f>
        <v>0</v>
      </c>
    </row>
    <row r="342" spans="1:39" s="68" customFormat="1" ht="15" customHeight="1">
      <c r="A342" s="70"/>
      <c r="B342" s="613" t="s">
        <v>754</v>
      </c>
      <c r="C342" s="656"/>
      <c r="D342" s="656"/>
      <c r="E342" s="656"/>
      <c r="F342" s="656"/>
      <c r="G342" s="657"/>
      <c r="H342" s="658" t="s">
        <v>4681</v>
      </c>
      <c r="I342" s="659"/>
      <c r="J342" s="659"/>
      <c r="K342" s="659"/>
      <c r="L342" s="659"/>
      <c r="M342" s="659"/>
      <c r="N342" s="659"/>
      <c r="O342" s="659"/>
      <c r="P342" s="659"/>
      <c r="Q342" s="659"/>
      <c r="R342" s="659"/>
      <c r="S342" s="659"/>
      <c r="T342" s="659"/>
      <c r="U342" s="659"/>
      <c r="V342" s="659"/>
      <c r="W342" s="659"/>
      <c r="X342" s="659"/>
      <c r="Y342" s="659"/>
      <c r="Z342" s="659"/>
      <c r="AA342" s="659"/>
      <c r="AB342" s="659"/>
      <c r="AC342" s="660"/>
      <c r="AD342" s="295">
        <f>'CE MINISTERIALE'!AD342</f>
        <v>76000</v>
      </c>
      <c r="AE342" s="654">
        <f>'CE MINISTERIALE'!AE342</f>
        <v>76</v>
      </c>
      <c r="AF342" s="654"/>
      <c r="AG342" s="654"/>
      <c r="AH342" s="654"/>
      <c r="AI342" s="615"/>
      <c r="AJ342" s="64" t="s">
        <v>389</v>
      </c>
      <c r="AL342" s="295">
        <f>'CE MINISTERIALE'!AL342</f>
        <v>0</v>
      </c>
      <c r="AM342" s="411">
        <f>'CE MINISTERIALE'!AM342</f>
        <v>0</v>
      </c>
    </row>
    <row r="343" spans="1:39" s="68" customFormat="1" ht="15" customHeight="1">
      <c r="A343" s="64"/>
      <c r="B343" s="613" t="s">
        <v>756</v>
      </c>
      <c r="C343" s="656"/>
      <c r="D343" s="656"/>
      <c r="E343" s="656"/>
      <c r="F343" s="656"/>
      <c r="G343" s="657"/>
      <c r="H343" s="658" t="s">
        <v>4682</v>
      </c>
      <c r="I343" s="659"/>
      <c r="J343" s="659"/>
      <c r="K343" s="659"/>
      <c r="L343" s="659"/>
      <c r="M343" s="659"/>
      <c r="N343" s="659"/>
      <c r="O343" s="659"/>
      <c r="P343" s="659"/>
      <c r="Q343" s="659"/>
      <c r="R343" s="659"/>
      <c r="S343" s="659"/>
      <c r="T343" s="659"/>
      <c r="U343" s="659"/>
      <c r="V343" s="659"/>
      <c r="W343" s="659"/>
      <c r="X343" s="659"/>
      <c r="Y343" s="659"/>
      <c r="Z343" s="659"/>
      <c r="AA343" s="659"/>
      <c r="AB343" s="659"/>
      <c r="AC343" s="660"/>
      <c r="AD343" s="295">
        <f>'CE MINISTERIALE'!AD343</f>
        <v>29596940</v>
      </c>
      <c r="AE343" s="666">
        <f>'CE MINISTERIALE'!AE343</f>
        <v>29597</v>
      </c>
      <c r="AF343" s="666"/>
      <c r="AG343" s="666"/>
      <c r="AH343" s="666"/>
      <c r="AI343" s="608"/>
      <c r="AJ343" s="64" t="s">
        <v>389</v>
      </c>
      <c r="AL343" s="295">
        <f>'CE MINISTERIALE'!AL343</f>
        <v>0</v>
      </c>
      <c r="AM343" s="410">
        <f>'CE MINISTERIALE'!AM343</f>
        <v>0</v>
      </c>
    </row>
    <row r="344" spans="1:39" s="68" customFormat="1" ht="15" customHeight="1">
      <c r="A344" s="70"/>
      <c r="B344" s="613" t="s">
        <v>758</v>
      </c>
      <c r="C344" s="656"/>
      <c r="D344" s="656"/>
      <c r="E344" s="656"/>
      <c r="F344" s="656"/>
      <c r="G344" s="657"/>
      <c r="H344" s="658" t="s">
        <v>4683</v>
      </c>
      <c r="I344" s="659"/>
      <c r="J344" s="659"/>
      <c r="K344" s="659"/>
      <c r="L344" s="659"/>
      <c r="M344" s="659"/>
      <c r="N344" s="659"/>
      <c r="O344" s="659"/>
      <c r="P344" s="659"/>
      <c r="Q344" s="659"/>
      <c r="R344" s="659"/>
      <c r="S344" s="659"/>
      <c r="T344" s="659"/>
      <c r="U344" s="659"/>
      <c r="V344" s="659"/>
      <c r="W344" s="659"/>
      <c r="X344" s="659"/>
      <c r="Y344" s="659"/>
      <c r="Z344" s="659"/>
      <c r="AA344" s="659"/>
      <c r="AB344" s="659"/>
      <c r="AC344" s="660"/>
      <c r="AD344" s="295">
        <f>'CE MINISTERIALE'!AD344</f>
        <v>26834350</v>
      </c>
      <c r="AE344" s="654">
        <f>'CE MINISTERIALE'!AE344</f>
        <v>26834</v>
      </c>
      <c r="AF344" s="654"/>
      <c r="AG344" s="654"/>
      <c r="AH344" s="654"/>
      <c r="AI344" s="615"/>
      <c r="AJ344" s="64" t="s">
        <v>389</v>
      </c>
      <c r="AL344" s="295">
        <f>'CE MINISTERIALE'!AL344</f>
        <v>0</v>
      </c>
      <c r="AM344" s="411">
        <f>'CE MINISTERIALE'!AM344</f>
        <v>0</v>
      </c>
    </row>
    <row r="345" spans="1:39" s="68" customFormat="1" ht="15" customHeight="1">
      <c r="A345" s="70"/>
      <c r="B345" s="613" t="s">
        <v>760</v>
      </c>
      <c r="C345" s="656"/>
      <c r="D345" s="656"/>
      <c r="E345" s="656"/>
      <c r="F345" s="656"/>
      <c r="G345" s="657"/>
      <c r="H345" s="658" t="s">
        <v>4684</v>
      </c>
      <c r="I345" s="659"/>
      <c r="J345" s="659"/>
      <c r="K345" s="659"/>
      <c r="L345" s="659"/>
      <c r="M345" s="659"/>
      <c r="N345" s="659"/>
      <c r="O345" s="659"/>
      <c r="P345" s="659"/>
      <c r="Q345" s="659"/>
      <c r="R345" s="659"/>
      <c r="S345" s="659"/>
      <c r="T345" s="659"/>
      <c r="U345" s="659"/>
      <c r="V345" s="659"/>
      <c r="W345" s="659"/>
      <c r="X345" s="659"/>
      <c r="Y345" s="659"/>
      <c r="Z345" s="659"/>
      <c r="AA345" s="659"/>
      <c r="AB345" s="659"/>
      <c r="AC345" s="660"/>
      <c r="AD345" s="295">
        <f>'CE MINISTERIALE'!AD345</f>
        <v>2762590</v>
      </c>
      <c r="AE345" s="654">
        <f>'CE MINISTERIALE'!AE345</f>
        <v>2763</v>
      </c>
      <c r="AF345" s="654"/>
      <c r="AG345" s="654"/>
      <c r="AH345" s="654"/>
      <c r="AI345" s="615"/>
      <c r="AJ345" s="64" t="s">
        <v>389</v>
      </c>
      <c r="AL345" s="295">
        <f>'CE MINISTERIALE'!AL345</f>
        <v>0</v>
      </c>
      <c r="AM345" s="411">
        <f>'CE MINISTERIALE'!AM345</f>
        <v>0</v>
      </c>
    </row>
    <row r="346" spans="1:39" s="68" customFormat="1" ht="15" customHeight="1">
      <c r="A346" s="70"/>
      <c r="B346" s="613" t="s">
        <v>762</v>
      </c>
      <c r="C346" s="656"/>
      <c r="D346" s="656"/>
      <c r="E346" s="656"/>
      <c r="F346" s="656"/>
      <c r="G346" s="657"/>
      <c r="H346" s="658" t="s">
        <v>4685</v>
      </c>
      <c r="I346" s="659"/>
      <c r="J346" s="659"/>
      <c r="K346" s="659"/>
      <c r="L346" s="659"/>
      <c r="M346" s="659"/>
      <c r="N346" s="659"/>
      <c r="O346" s="659"/>
      <c r="P346" s="659"/>
      <c r="Q346" s="659"/>
      <c r="R346" s="659"/>
      <c r="S346" s="659"/>
      <c r="T346" s="659"/>
      <c r="U346" s="659"/>
      <c r="V346" s="659"/>
      <c r="W346" s="659"/>
      <c r="X346" s="659"/>
      <c r="Y346" s="659"/>
      <c r="Z346" s="659"/>
      <c r="AA346" s="659"/>
      <c r="AB346" s="659"/>
      <c r="AC346" s="660"/>
      <c r="AD346" s="295">
        <f>'CE MINISTERIALE'!AD346</f>
        <v>0</v>
      </c>
      <c r="AE346" s="654">
        <f>'CE MINISTERIALE'!AE346</f>
        <v>0</v>
      </c>
      <c r="AF346" s="654"/>
      <c r="AG346" s="654"/>
      <c r="AH346" s="654"/>
      <c r="AI346" s="615"/>
      <c r="AJ346" s="64" t="s">
        <v>389</v>
      </c>
      <c r="AL346" s="295">
        <f>'CE MINISTERIALE'!AL346</f>
        <v>0</v>
      </c>
      <c r="AM346" s="411">
        <f>'CE MINISTERIALE'!AM346</f>
        <v>0</v>
      </c>
    </row>
    <row r="347" spans="1:39" s="68" customFormat="1" ht="15" customHeight="1">
      <c r="A347" s="64"/>
      <c r="B347" s="606" t="s">
        <v>764</v>
      </c>
      <c r="C347" s="649"/>
      <c r="D347" s="649"/>
      <c r="E347" s="649"/>
      <c r="F347" s="649"/>
      <c r="G347" s="650"/>
      <c r="H347" s="651" t="s">
        <v>4686</v>
      </c>
      <c r="I347" s="652"/>
      <c r="J347" s="652"/>
      <c r="K347" s="652"/>
      <c r="L347" s="652"/>
      <c r="M347" s="652"/>
      <c r="N347" s="652"/>
      <c r="O347" s="652"/>
      <c r="P347" s="652"/>
      <c r="Q347" s="652"/>
      <c r="R347" s="652"/>
      <c r="S347" s="652"/>
      <c r="T347" s="652"/>
      <c r="U347" s="652"/>
      <c r="V347" s="652"/>
      <c r="W347" s="652"/>
      <c r="X347" s="652"/>
      <c r="Y347" s="652"/>
      <c r="Z347" s="652"/>
      <c r="AA347" s="652"/>
      <c r="AB347" s="652"/>
      <c r="AC347" s="653"/>
      <c r="AD347" s="297">
        <f>'CE MINISTERIALE'!AD347</f>
        <v>244126610</v>
      </c>
      <c r="AE347" s="666">
        <f>'CE MINISTERIALE'!AE347</f>
        <v>244127</v>
      </c>
      <c r="AF347" s="666"/>
      <c r="AG347" s="666"/>
      <c r="AH347" s="666"/>
      <c r="AI347" s="608"/>
      <c r="AJ347" s="64" t="s">
        <v>389</v>
      </c>
      <c r="AL347" s="297">
        <f>'CE MINISTERIALE'!AL347</f>
        <v>0</v>
      </c>
      <c r="AM347" s="410">
        <f>'CE MINISTERIALE'!AM347</f>
        <v>0</v>
      </c>
    </row>
    <row r="348" spans="1:39" s="68" customFormat="1" ht="15" customHeight="1">
      <c r="A348" s="70"/>
      <c r="B348" s="613" t="s">
        <v>766</v>
      </c>
      <c r="C348" s="656"/>
      <c r="D348" s="656"/>
      <c r="E348" s="656"/>
      <c r="F348" s="656"/>
      <c r="G348" s="657"/>
      <c r="H348" s="658" t="s">
        <v>4687</v>
      </c>
      <c r="I348" s="659"/>
      <c r="J348" s="659"/>
      <c r="K348" s="659"/>
      <c r="L348" s="659"/>
      <c r="M348" s="659"/>
      <c r="N348" s="659"/>
      <c r="O348" s="659"/>
      <c r="P348" s="659"/>
      <c r="Q348" s="659"/>
      <c r="R348" s="659"/>
      <c r="S348" s="659"/>
      <c r="T348" s="659"/>
      <c r="U348" s="659"/>
      <c r="V348" s="659"/>
      <c r="W348" s="659"/>
      <c r="X348" s="659"/>
      <c r="Y348" s="659"/>
      <c r="Z348" s="659"/>
      <c r="AA348" s="659"/>
      <c r="AB348" s="659"/>
      <c r="AC348" s="660"/>
      <c r="AD348" s="295">
        <f>'CE MINISTERIALE'!AD348</f>
        <v>201882730</v>
      </c>
      <c r="AE348" s="654">
        <f>'CE MINISTERIALE'!AE348</f>
        <v>201883</v>
      </c>
      <c r="AF348" s="654"/>
      <c r="AG348" s="654"/>
      <c r="AH348" s="654"/>
      <c r="AI348" s="615"/>
      <c r="AJ348" s="64" t="s">
        <v>389</v>
      </c>
      <c r="AL348" s="295">
        <f>'CE MINISTERIALE'!AL348</f>
        <v>0</v>
      </c>
      <c r="AM348" s="411">
        <f>'CE MINISTERIALE'!AM348</f>
        <v>0</v>
      </c>
    </row>
    <row r="349" spans="1:39" s="68" customFormat="1" ht="15" customHeight="1">
      <c r="A349" s="70"/>
      <c r="B349" s="613" t="s">
        <v>1804</v>
      </c>
      <c r="C349" s="656"/>
      <c r="D349" s="656"/>
      <c r="E349" s="656"/>
      <c r="F349" s="656"/>
      <c r="G349" s="657"/>
      <c r="H349" s="658" t="s">
        <v>4688</v>
      </c>
      <c r="I349" s="659"/>
      <c r="J349" s="659"/>
      <c r="K349" s="659"/>
      <c r="L349" s="659"/>
      <c r="M349" s="659"/>
      <c r="N349" s="659"/>
      <c r="O349" s="659"/>
      <c r="P349" s="659"/>
      <c r="Q349" s="659"/>
      <c r="R349" s="659"/>
      <c r="S349" s="659"/>
      <c r="T349" s="659"/>
      <c r="U349" s="659"/>
      <c r="V349" s="659"/>
      <c r="W349" s="659"/>
      <c r="X349" s="659"/>
      <c r="Y349" s="659"/>
      <c r="Z349" s="659"/>
      <c r="AA349" s="659"/>
      <c r="AB349" s="659"/>
      <c r="AC349" s="660"/>
      <c r="AD349" s="295">
        <f>'CE MINISTERIALE'!AD349</f>
        <v>42243880</v>
      </c>
      <c r="AE349" s="654">
        <f>'CE MINISTERIALE'!AE349</f>
        <v>42244</v>
      </c>
      <c r="AF349" s="654"/>
      <c r="AG349" s="654"/>
      <c r="AH349" s="654"/>
      <c r="AI349" s="615"/>
      <c r="AJ349" s="64" t="s">
        <v>389</v>
      </c>
      <c r="AL349" s="295">
        <f>'CE MINISTERIALE'!AL349</f>
        <v>0</v>
      </c>
      <c r="AM349" s="411">
        <f>'CE MINISTERIALE'!AM349</f>
        <v>0</v>
      </c>
    </row>
    <row r="350" spans="1:39" s="68" customFormat="1" ht="15" customHeight="1">
      <c r="A350" s="70"/>
      <c r="B350" s="613" t="s">
        <v>1806</v>
      </c>
      <c r="C350" s="656"/>
      <c r="D350" s="656"/>
      <c r="E350" s="656"/>
      <c r="F350" s="656"/>
      <c r="G350" s="657"/>
      <c r="H350" s="658" t="s">
        <v>4689</v>
      </c>
      <c r="I350" s="659"/>
      <c r="J350" s="659"/>
      <c r="K350" s="659"/>
      <c r="L350" s="659"/>
      <c r="M350" s="659"/>
      <c r="N350" s="659"/>
      <c r="O350" s="659"/>
      <c r="P350" s="659"/>
      <c r="Q350" s="659"/>
      <c r="R350" s="659"/>
      <c r="S350" s="659"/>
      <c r="T350" s="659"/>
      <c r="U350" s="659"/>
      <c r="V350" s="659"/>
      <c r="W350" s="659"/>
      <c r="X350" s="659"/>
      <c r="Y350" s="659"/>
      <c r="Z350" s="659"/>
      <c r="AA350" s="659"/>
      <c r="AB350" s="659"/>
      <c r="AC350" s="660"/>
      <c r="AD350" s="295">
        <f>'CE MINISTERIALE'!AD350</f>
        <v>0</v>
      </c>
      <c r="AE350" s="654">
        <f>'CE MINISTERIALE'!AE350</f>
        <v>0</v>
      </c>
      <c r="AF350" s="654"/>
      <c r="AG350" s="654"/>
      <c r="AH350" s="654"/>
      <c r="AI350" s="615"/>
      <c r="AJ350" s="64" t="s">
        <v>389</v>
      </c>
      <c r="AL350" s="295">
        <f>'CE MINISTERIALE'!AL350</f>
        <v>0</v>
      </c>
      <c r="AM350" s="411">
        <f>'CE MINISTERIALE'!AM350</f>
        <v>0</v>
      </c>
    </row>
    <row r="351" spans="1:39" s="68" customFormat="1" ht="15" customHeight="1">
      <c r="A351" s="64"/>
      <c r="B351" s="609" t="s">
        <v>1808</v>
      </c>
      <c r="C351" s="643"/>
      <c r="D351" s="643"/>
      <c r="E351" s="643"/>
      <c r="F351" s="643"/>
      <c r="G351" s="644"/>
      <c r="H351" s="645" t="s">
        <v>4690</v>
      </c>
      <c r="I351" s="646"/>
      <c r="J351" s="646"/>
      <c r="K351" s="646"/>
      <c r="L351" s="646"/>
      <c r="M351" s="646"/>
      <c r="N351" s="646"/>
      <c r="O351" s="646"/>
      <c r="P351" s="646"/>
      <c r="Q351" s="646"/>
      <c r="R351" s="646"/>
      <c r="S351" s="646"/>
      <c r="T351" s="646"/>
      <c r="U351" s="646"/>
      <c r="V351" s="646"/>
      <c r="W351" s="646"/>
      <c r="X351" s="646"/>
      <c r="Y351" s="646"/>
      <c r="Z351" s="646"/>
      <c r="AA351" s="646"/>
      <c r="AB351" s="646"/>
      <c r="AC351" s="647"/>
      <c r="AD351" s="297">
        <f>'CE MINISTERIALE'!AD351</f>
        <v>2795340</v>
      </c>
      <c r="AE351" s="648">
        <f>'CE MINISTERIALE'!AE351</f>
        <v>2795</v>
      </c>
      <c r="AF351" s="648"/>
      <c r="AG351" s="648"/>
      <c r="AH351" s="648"/>
      <c r="AI351" s="611"/>
      <c r="AJ351" s="64" t="s">
        <v>389</v>
      </c>
      <c r="AL351" s="297">
        <f>'CE MINISTERIALE'!AL351</f>
        <v>0</v>
      </c>
      <c r="AM351" s="409">
        <f>'CE MINISTERIALE'!AM351</f>
        <v>0</v>
      </c>
    </row>
    <row r="352" spans="1:39" s="68" customFormat="1" ht="15" customHeight="1">
      <c r="A352" s="64"/>
      <c r="B352" s="606" t="s">
        <v>1810</v>
      </c>
      <c r="C352" s="649"/>
      <c r="D352" s="649"/>
      <c r="E352" s="649"/>
      <c r="F352" s="649"/>
      <c r="G352" s="650"/>
      <c r="H352" s="651" t="s">
        <v>4691</v>
      </c>
      <c r="I352" s="652"/>
      <c r="J352" s="652"/>
      <c r="K352" s="652"/>
      <c r="L352" s="652"/>
      <c r="M352" s="652"/>
      <c r="N352" s="652"/>
      <c r="O352" s="652"/>
      <c r="P352" s="652"/>
      <c r="Q352" s="652"/>
      <c r="R352" s="652"/>
      <c r="S352" s="652"/>
      <c r="T352" s="652"/>
      <c r="U352" s="652"/>
      <c r="V352" s="652"/>
      <c r="W352" s="652"/>
      <c r="X352" s="652"/>
      <c r="Y352" s="652"/>
      <c r="Z352" s="652"/>
      <c r="AA352" s="652"/>
      <c r="AB352" s="652"/>
      <c r="AC352" s="653"/>
      <c r="AD352" s="297">
        <f>'CE MINISTERIALE'!AD352</f>
        <v>1435550</v>
      </c>
      <c r="AE352" s="666">
        <f>'CE MINISTERIALE'!AE352</f>
        <v>1436</v>
      </c>
      <c r="AF352" s="666"/>
      <c r="AG352" s="666"/>
      <c r="AH352" s="666"/>
      <c r="AI352" s="608"/>
      <c r="AJ352" s="64" t="s">
        <v>389</v>
      </c>
      <c r="AL352" s="297">
        <f>'CE MINISTERIALE'!AL352</f>
        <v>0</v>
      </c>
      <c r="AM352" s="410">
        <f>'CE MINISTERIALE'!AM352</f>
        <v>0</v>
      </c>
    </row>
    <row r="353" spans="1:39" s="68" customFormat="1" ht="15" customHeight="1">
      <c r="A353" s="70"/>
      <c r="B353" s="613" t="s">
        <v>1811</v>
      </c>
      <c r="C353" s="656"/>
      <c r="D353" s="656"/>
      <c r="E353" s="656"/>
      <c r="F353" s="656"/>
      <c r="G353" s="657"/>
      <c r="H353" s="658" t="s">
        <v>4692</v>
      </c>
      <c r="I353" s="659"/>
      <c r="J353" s="659"/>
      <c r="K353" s="659"/>
      <c r="L353" s="659"/>
      <c r="M353" s="659"/>
      <c r="N353" s="659"/>
      <c r="O353" s="659"/>
      <c r="P353" s="659"/>
      <c r="Q353" s="659"/>
      <c r="R353" s="659"/>
      <c r="S353" s="659"/>
      <c r="T353" s="659"/>
      <c r="U353" s="659"/>
      <c r="V353" s="659"/>
      <c r="W353" s="659"/>
      <c r="X353" s="659"/>
      <c r="Y353" s="659"/>
      <c r="Z353" s="659"/>
      <c r="AA353" s="659"/>
      <c r="AB353" s="659"/>
      <c r="AC353" s="660"/>
      <c r="AD353" s="295">
        <f>'CE MINISTERIALE'!AD353</f>
        <v>1286650</v>
      </c>
      <c r="AE353" s="654">
        <f>'CE MINISTERIALE'!AE353</f>
        <v>1287</v>
      </c>
      <c r="AF353" s="654"/>
      <c r="AG353" s="654"/>
      <c r="AH353" s="654"/>
      <c r="AI353" s="615"/>
      <c r="AJ353" s="64" t="s">
        <v>389</v>
      </c>
      <c r="AL353" s="295">
        <f>'CE MINISTERIALE'!AL353</f>
        <v>0</v>
      </c>
      <c r="AM353" s="411">
        <f>'CE MINISTERIALE'!AM353</f>
        <v>0</v>
      </c>
    </row>
    <row r="354" spans="1:39" s="68" customFormat="1" ht="15" customHeight="1">
      <c r="A354" s="70"/>
      <c r="B354" s="613" t="s">
        <v>1813</v>
      </c>
      <c r="C354" s="656"/>
      <c r="D354" s="656"/>
      <c r="E354" s="656"/>
      <c r="F354" s="656"/>
      <c r="G354" s="657"/>
      <c r="H354" s="658" t="s">
        <v>4693</v>
      </c>
      <c r="I354" s="659"/>
      <c r="J354" s="659"/>
      <c r="K354" s="659"/>
      <c r="L354" s="659"/>
      <c r="M354" s="659"/>
      <c r="N354" s="659"/>
      <c r="O354" s="659"/>
      <c r="P354" s="659"/>
      <c r="Q354" s="659"/>
      <c r="R354" s="659"/>
      <c r="S354" s="659"/>
      <c r="T354" s="659"/>
      <c r="U354" s="659"/>
      <c r="V354" s="659"/>
      <c r="W354" s="659"/>
      <c r="X354" s="659"/>
      <c r="Y354" s="659"/>
      <c r="Z354" s="659"/>
      <c r="AA354" s="659"/>
      <c r="AB354" s="659"/>
      <c r="AC354" s="660"/>
      <c r="AD354" s="295">
        <f>'CE MINISTERIALE'!AD354</f>
        <v>148900</v>
      </c>
      <c r="AE354" s="654">
        <f>'CE MINISTERIALE'!AE354</f>
        <v>149</v>
      </c>
      <c r="AF354" s="654"/>
      <c r="AG354" s="654"/>
      <c r="AH354" s="654"/>
      <c r="AI354" s="615"/>
      <c r="AJ354" s="64" t="s">
        <v>389</v>
      </c>
      <c r="AL354" s="295">
        <f>'CE MINISTERIALE'!AL354</f>
        <v>0</v>
      </c>
      <c r="AM354" s="411">
        <f>'CE MINISTERIALE'!AM354</f>
        <v>0</v>
      </c>
    </row>
    <row r="355" spans="1:39" s="68" customFormat="1" ht="15" customHeight="1">
      <c r="A355" s="70"/>
      <c r="B355" s="613" t="s">
        <v>1815</v>
      </c>
      <c r="C355" s="656"/>
      <c r="D355" s="656"/>
      <c r="E355" s="656"/>
      <c r="F355" s="656"/>
      <c r="G355" s="657"/>
      <c r="H355" s="658" t="s">
        <v>4694</v>
      </c>
      <c r="I355" s="659"/>
      <c r="J355" s="659"/>
      <c r="K355" s="659"/>
      <c r="L355" s="659"/>
      <c r="M355" s="659"/>
      <c r="N355" s="659"/>
      <c r="O355" s="659"/>
      <c r="P355" s="659"/>
      <c r="Q355" s="659"/>
      <c r="R355" s="659"/>
      <c r="S355" s="659"/>
      <c r="T355" s="659"/>
      <c r="U355" s="659"/>
      <c r="V355" s="659"/>
      <c r="W355" s="659"/>
      <c r="X355" s="659"/>
      <c r="Y355" s="659"/>
      <c r="Z355" s="659"/>
      <c r="AA355" s="659"/>
      <c r="AB355" s="659"/>
      <c r="AC355" s="660"/>
      <c r="AD355" s="295">
        <f>'CE MINISTERIALE'!AD355</f>
        <v>0</v>
      </c>
      <c r="AE355" s="654">
        <f>'CE MINISTERIALE'!AE355</f>
        <v>0</v>
      </c>
      <c r="AF355" s="654"/>
      <c r="AG355" s="654"/>
      <c r="AH355" s="654"/>
      <c r="AI355" s="615"/>
      <c r="AJ355" s="64" t="s">
        <v>389</v>
      </c>
      <c r="AL355" s="295">
        <f>'CE MINISTERIALE'!AL355</f>
        <v>0</v>
      </c>
      <c r="AM355" s="411">
        <f>'CE MINISTERIALE'!AM355</f>
        <v>0</v>
      </c>
    </row>
    <row r="356" spans="1:39" s="68" customFormat="1" ht="15" customHeight="1">
      <c r="A356" s="64"/>
      <c r="B356" s="606" t="s">
        <v>1817</v>
      </c>
      <c r="C356" s="649"/>
      <c r="D356" s="649"/>
      <c r="E356" s="649"/>
      <c r="F356" s="649"/>
      <c r="G356" s="650"/>
      <c r="H356" s="651" t="s">
        <v>4695</v>
      </c>
      <c r="I356" s="652"/>
      <c r="J356" s="652"/>
      <c r="K356" s="652"/>
      <c r="L356" s="652"/>
      <c r="M356" s="652"/>
      <c r="N356" s="652"/>
      <c r="O356" s="652"/>
      <c r="P356" s="652"/>
      <c r="Q356" s="652"/>
      <c r="R356" s="652"/>
      <c r="S356" s="652"/>
      <c r="T356" s="652"/>
      <c r="U356" s="652"/>
      <c r="V356" s="652"/>
      <c r="W356" s="652"/>
      <c r="X356" s="652"/>
      <c r="Y356" s="652"/>
      <c r="Z356" s="652"/>
      <c r="AA356" s="652"/>
      <c r="AB356" s="652"/>
      <c r="AC356" s="653"/>
      <c r="AD356" s="297">
        <f>'CE MINISTERIALE'!AD356</f>
        <v>1359790</v>
      </c>
      <c r="AE356" s="666">
        <f>'CE MINISTERIALE'!AE356</f>
        <v>1359</v>
      </c>
      <c r="AF356" s="666"/>
      <c r="AG356" s="666"/>
      <c r="AH356" s="666"/>
      <c r="AI356" s="608"/>
      <c r="AJ356" s="64" t="s">
        <v>389</v>
      </c>
      <c r="AL356" s="297">
        <f>'CE MINISTERIALE'!AL356</f>
        <v>0</v>
      </c>
      <c r="AM356" s="410">
        <f>'CE MINISTERIALE'!AM356</f>
        <v>0</v>
      </c>
    </row>
    <row r="357" spans="1:39" s="68" customFormat="1" ht="15" customHeight="1">
      <c r="A357" s="70"/>
      <c r="B357" s="613" t="s">
        <v>1819</v>
      </c>
      <c r="C357" s="656"/>
      <c r="D357" s="656"/>
      <c r="E357" s="656"/>
      <c r="F357" s="656"/>
      <c r="G357" s="657"/>
      <c r="H357" s="658" t="s">
        <v>4696</v>
      </c>
      <c r="I357" s="659"/>
      <c r="J357" s="659"/>
      <c r="K357" s="659"/>
      <c r="L357" s="659"/>
      <c r="M357" s="659"/>
      <c r="N357" s="659"/>
      <c r="O357" s="659"/>
      <c r="P357" s="659"/>
      <c r="Q357" s="659"/>
      <c r="R357" s="659"/>
      <c r="S357" s="659"/>
      <c r="T357" s="659"/>
      <c r="U357" s="659"/>
      <c r="V357" s="659"/>
      <c r="W357" s="659"/>
      <c r="X357" s="659"/>
      <c r="Y357" s="659"/>
      <c r="Z357" s="659"/>
      <c r="AA357" s="659"/>
      <c r="AB357" s="659"/>
      <c r="AC357" s="660"/>
      <c r="AD357" s="295">
        <f>'CE MINISTERIALE'!AD357</f>
        <v>1224450</v>
      </c>
      <c r="AE357" s="654">
        <f>'CE MINISTERIALE'!AE357</f>
        <v>1224</v>
      </c>
      <c r="AF357" s="654"/>
      <c r="AG357" s="654"/>
      <c r="AH357" s="654"/>
      <c r="AI357" s="615"/>
      <c r="AJ357" s="64" t="s">
        <v>389</v>
      </c>
      <c r="AL357" s="295">
        <f>'CE MINISTERIALE'!AL357</f>
        <v>0</v>
      </c>
      <c r="AM357" s="411">
        <f>'CE MINISTERIALE'!AM357</f>
        <v>0</v>
      </c>
    </row>
    <row r="358" spans="1:39" s="68" customFormat="1" ht="15" customHeight="1">
      <c r="A358" s="70"/>
      <c r="B358" s="613" t="s">
        <v>1821</v>
      </c>
      <c r="C358" s="656"/>
      <c r="D358" s="656"/>
      <c r="E358" s="656"/>
      <c r="F358" s="656"/>
      <c r="G358" s="657"/>
      <c r="H358" s="658" t="s">
        <v>4697</v>
      </c>
      <c r="I358" s="659"/>
      <c r="J358" s="659"/>
      <c r="K358" s="659"/>
      <c r="L358" s="659"/>
      <c r="M358" s="659"/>
      <c r="N358" s="659"/>
      <c r="O358" s="659"/>
      <c r="P358" s="659"/>
      <c r="Q358" s="659"/>
      <c r="R358" s="659"/>
      <c r="S358" s="659"/>
      <c r="T358" s="659"/>
      <c r="U358" s="659"/>
      <c r="V358" s="659"/>
      <c r="W358" s="659"/>
      <c r="X358" s="659"/>
      <c r="Y358" s="659"/>
      <c r="Z358" s="659"/>
      <c r="AA358" s="659"/>
      <c r="AB358" s="659"/>
      <c r="AC358" s="660"/>
      <c r="AD358" s="295">
        <f>'CE MINISTERIALE'!AD358</f>
        <v>135340</v>
      </c>
      <c r="AE358" s="654">
        <f>'CE MINISTERIALE'!AE358</f>
        <v>135</v>
      </c>
      <c r="AF358" s="654"/>
      <c r="AG358" s="654"/>
      <c r="AH358" s="654"/>
      <c r="AI358" s="615"/>
      <c r="AJ358" s="64" t="s">
        <v>389</v>
      </c>
      <c r="AL358" s="295">
        <f>'CE MINISTERIALE'!AL358</f>
        <v>0</v>
      </c>
      <c r="AM358" s="411">
        <f>'CE MINISTERIALE'!AM358</f>
        <v>0</v>
      </c>
    </row>
    <row r="359" spans="1:39" s="68" customFormat="1" ht="15" customHeight="1">
      <c r="A359" s="70"/>
      <c r="B359" s="613" t="s">
        <v>1823</v>
      </c>
      <c r="C359" s="656"/>
      <c r="D359" s="656"/>
      <c r="E359" s="656"/>
      <c r="F359" s="656"/>
      <c r="G359" s="657"/>
      <c r="H359" s="658" t="s">
        <v>4698</v>
      </c>
      <c r="I359" s="659"/>
      <c r="J359" s="659"/>
      <c r="K359" s="659"/>
      <c r="L359" s="659"/>
      <c r="M359" s="659"/>
      <c r="N359" s="659"/>
      <c r="O359" s="659"/>
      <c r="P359" s="659"/>
      <c r="Q359" s="659"/>
      <c r="R359" s="659"/>
      <c r="S359" s="659"/>
      <c r="T359" s="659"/>
      <c r="U359" s="659"/>
      <c r="V359" s="659"/>
      <c r="W359" s="659"/>
      <c r="X359" s="659"/>
      <c r="Y359" s="659"/>
      <c r="Z359" s="659"/>
      <c r="AA359" s="659"/>
      <c r="AB359" s="659"/>
      <c r="AC359" s="660"/>
      <c r="AD359" s="295">
        <f>'CE MINISTERIALE'!AD359</f>
        <v>0</v>
      </c>
      <c r="AE359" s="654">
        <f>'CE MINISTERIALE'!AE359</f>
        <v>0</v>
      </c>
      <c r="AF359" s="654"/>
      <c r="AG359" s="654"/>
      <c r="AH359" s="654"/>
      <c r="AI359" s="615"/>
      <c r="AJ359" s="64" t="s">
        <v>389</v>
      </c>
      <c r="AL359" s="295">
        <f>'CE MINISTERIALE'!AL359</f>
        <v>0</v>
      </c>
      <c r="AM359" s="411">
        <f>'CE MINISTERIALE'!AM359</f>
        <v>0</v>
      </c>
    </row>
    <row r="360" spans="1:39" s="68" customFormat="1" ht="15" customHeight="1">
      <c r="A360" s="64"/>
      <c r="B360" s="609" t="s">
        <v>1825</v>
      </c>
      <c r="C360" s="643"/>
      <c r="D360" s="643"/>
      <c r="E360" s="643"/>
      <c r="F360" s="643"/>
      <c r="G360" s="644"/>
      <c r="H360" s="645" t="s">
        <v>4699</v>
      </c>
      <c r="I360" s="646"/>
      <c r="J360" s="646"/>
      <c r="K360" s="646"/>
      <c r="L360" s="646"/>
      <c r="M360" s="646"/>
      <c r="N360" s="646"/>
      <c r="O360" s="646"/>
      <c r="P360" s="646"/>
      <c r="Q360" s="646"/>
      <c r="R360" s="646"/>
      <c r="S360" s="646"/>
      <c r="T360" s="646"/>
      <c r="U360" s="646"/>
      <c r="V360" s="646"/>
      <c r="W360" s="646"/>
      <c r="X360" s="646"/>
      <c r="Y360" s="646"/>
      <c r="Z360" s="646"/>
      <c r="AA360" s="646"/>
      <c r="AB360" s="646"/>
      <c r="AC360" s="647"/>
      <c r="AD360" s="297">
        <f>'CE MINISTERIALE'!AD360</f>
        <v>84075300</v>
      </c>
      <c r="AE360" s="648">
        <f>'CE MINISTERIALE'!AE360</f>
        <v>84075</v>
      </c>
      <c r="AF360" s="648"/>
      <c r="AG360" s="648"/>
      <c r="AH360" s="648"/>
      <c r="AI360" s="611"/>
      <c r="AJ360" s="64" t="s">
        <v>389</v>
      </c>
      <c r="AL360" s="297">
        <f>'CE MINISTERIALE'!AL360</f>
        <v>0</v>
      </c>
      <c r="AM360" s="409">
        <f>'CE MINISTERIALE'!AM360</f>
        <v>0</v>
      </c>
    </row>
    <row r="361" spans="1:39" s="68" customFormat="1" ht="15" customHeight="1">
      <c r="A361" s="64"/>
      <c r="B361" s="606" t="s">
        <v>1827</v>
      </c>
      <c r="C361" s="649"/>
      <c r="D361" s="649"/>
      <c r="E361" s="649"/>
      <c r="F361" s="649"/>
      <c r="G361" s="650"/>
      <c r="H361" s="651" t="s">
        <v>4700</v>
      </c>
      <c r="I361" s="652"/>
      <c r="J361" s="652"/>
      <c r="K361" s="652"/>
      <c r="L361" s="652"/>
      <c r="M361" s="652"/>
      <c r="N361" s="652"/>
      <c r="O361" s="652"/>
      <c r="P361" s="652"/>
      <c r="Q361" s="652"/>
      <c r="R361" s="652"/>
      <c r="S361" s="652"/>
      <c r="T361" s="652"/>
      <c r="U361" s="652"/>
      <c r="V361" s="652"/>
      <c r="W361" s="652"/>
      <c r="X361" s="652"/>
      <c r="Y361" s="652"/>
      <c r="Z361" s="652"/>
      <c r="AA361" s="652"/>
      <c r="AB361" s="652"/>
      <c r="AC361" s="653"/>
      <c r="AD361" s="297">
        <f>'CE MINISTERIALE'!AD361</f>
        <v>968770</v>
      </c>
      <c r="AE361" s="666">
        <f>'CE MINISTERIALE'!AE361</f>
        <v>969</v>
      </c>
      <c r="AF361" s="666"/>
      <c r="AG361" s="666"/>
      <c r="AH361" s="666"/>
      <c r="AI361" s="608"/>
      <c r="AJ361" s="64" t="s">
        <v>389</v>
      </c>
      <c r="AL361" s="297">
        <f>'CE MINISTERIALE'!AL361</f>
        <v>0</v>
      </c>
      <c r="AM361" s="410">
        <f>'CE MINISTERIALE'!AM361</f>
        <v>0</v>
      </c>
    </row>
    <row r="362" spans="1:39" s="68" customFormat="1" ht="15" customHeight="1">
      <c r="A362" s="70"/>
      <c r="B362" s="613" t="s">
        <v>1829</v>
      </c>
      <c r="C362" s="656"/>
      <c r="D362" s="656"/>
      <c r="E362" s="656"/>
      <c r="F362" s="656"/>
      <c r="G362" s="657"/>
      <c r="H362" s="658" t="s">
        <v>4701</v>
      </c>
      <c r="I362" s="659"/>
      <c r="J362" s="659"/>
      <c r="K362" s="659"/>
      <c r="L362" s="659"/>
      <c r="M362" s="659"/>
      <c r="N362" s="659"/>
      <c r="O362" s="659"/>
      <c r="P362" s="659"/>
      <c r="Q362" s="659"/>
      <c r="R362" s="659"/>
      <c r="S362" s="659"/>
      <c r="T362" s="659"/>
      <c r="U362" s="659"/>
      <c r="V362" s="659"/>
      <c r="W362" s="659"/>
      <c r="X362" s="659"/>
      <c r="Y362" s="659"/>
      <c r="Z362" s="659"/>
      <c r="AA362" s="659"/>
      <c r="AB362" s="659"/>
      <c r="AC362" s="660"/>
      <c r="AD362" s="295">
        <f>'CE MINISTERIALE'!AD362</f>
        <v>962770</v>
      </c>
      <c r="AE362" s="654">
        <f>'CE MINISTERIALE'!AE362</f>
        <v>963</v>
      </c>
      <c r="AF362" s="654"/>
      <c r="AG362" s="654"/>
      <c r="AH362" s="654"/>
      <c r="AI362" s="615"/>
      <c r="AJ362" s="64" t="s">
        <v>389</v>
      </c>
      <c r="AL362" s="295">
        <f>'CE MINISTERIALE'!AL362</f>
        <v>0</v>
      </c>
      <c r="AM362" s="411">
        <f>'CE MINISTERIALE'!AM362</f>
        <v>0</v>
      </c>
    </row>
    <row r="363" spans="1:39" s="68" customFormat="1" ht="15" customHeight="1">
      <c r="A363" s="70"/>
      <c r="B363" s="613" t="s">
        <v>1831</v>
      </c>
      <c r="C363" s="656"/>
      <c r="D363" s="656"/>
      <c r="E363" s="656"/>
      <c r="F363" s="656"/>
      <c r="G363" s="657"/>
      <c r="H363" s="658" t="s">
        <v>4702</v>
      </c>
      <c r="I363" s="659"/>
      <c r="J363" s="659"/>
      <c r="K363" s="659"/>
      <c r="L363" s="659"/>
      <c r="M363" s="659"/>
      <c r="N363" s="659"/>
      <c r="O363" s="659"/>
      <c r="P363" s="659"/>
      <c r="Q363" s="659"/>
      <c r="R363" s="659"/>
      <c r="S363" s="659"/>
      <c r="T363" s="659"/>
      <c r="U363" s="659"/>
      <c r="V363" s="659"/>
      <c r="W363" s="659"/>
      <c r="X363" s="659"/>
      <c r="Y363" s="659"/>
      <c r="Z363" s="659"/>
      <c r="AA363" s="659"/>
      <c r="AB363" s="659"/>
      <c r="AC363" s="660"/>
      <c r="AD363" s="295">
        <f>'CE MINISTERIALE'!AD363</f>
        <v>6000</v>
      </c>
      <c r="AE363" s="654">
        <f>'CE MINISTERIALE'!AE363</f>
        <v>6</v>
      </c>
      <c r="AF363" s="654"/>
      <c r="AG363" s="654"/>
      <c r="AH363" s="654"/>
      <c r="AI363" s="615"/>
      <c r="AJ363" s="64" t="s">
        <v>389</v>
      </c>
      <c r="AL363" s="295">
        <f>'CE MINISTERIALE'!AL363</f>
        <v>0</v>
      </c>
      <c r="AM363" s="411">
        <f>'CE MINISTERIALE'!AM363</f>
        <v>0</v>
      </c>
    </row>
    <row r="364" spans="1:39" s="68" customFormat="1" ht="15" customHeight="1">
      <c r="A364" s="70"/>
      <c r="B364" s="613" t="s">
        <v>1833</v>
      </c>
      <c r="C364" s="656"/>
      <c r="D364" s="656"/>
      <c r="E364" s="656"/>
      <c r="F364" s="656"/>
      <c r="G364" s="657"/>
      <c r="H364" s="658" t="s">
        <v>4703</v>
      </c>
      <c r="I364" s="659"/>
      <c r="J364" s="659"/>
      <c r="K364" s="659"/>
      <c r="L364" s="659"/>
      <c r="M364" s="659"/>
      <c r="N364" s="659"/>
      <c r="O364" s="659"/>
      <c r="P364" s="659"/>
      <c r="Q364" s="659"/>
      <c r="R364" s="659"/>
      <c r="S364" s="659"/>
      <c r="T364" s="659"/>
      <c r="U364" s="659"/>
      <c r="V364" s="659"/>
      <c r="W364" s="659"/>
      <c r="X364" s="659"/>
      <c r="Y364" s="659"/>
      <c r="Z364" s="659"/>
      <c r="AA364" s="659"/>
      <c r="AB364" s="659"/>
      <c r="AC364" s="660"/>
      <c r="AD364" s="295">
        <f>'CE MINISTERIALE'!AD364</f>
        <v>0</v>
      </c>
      <c r="AE364" s="654">
        <f>'CE MINISTERIALE'!AE364</f>
        <v>0</v>
      </c>
      <c r="AF364" s="654"/>
      <c r="AG364" s="654"/>
      <c r="AH364" s="654"/>
      <c r="AI364" s="615"/>
      <c r="AJ364" s="64" t="s">
        <v>389</v>
      </c>
      <c r="AL364" s="295">
        <f>'CE MINISTERIALE'!AL364</f>
        <v>0</v>
      </c>
      <c r="AM364" s="411">
        <f>'CE MINISTERIALE'!AM364</f>
        <v>0</v>
      </c>
    </row>
    <row r="365" spans="1:39" s="68" customFormat="1" ht="15" customHeight="1">
      <c r="A365" s="64"/>
      <c r="B365" s="606" t="s">
        <v>430</v>
      </c>
      <c r="C365" s="649"/>
      <c r="D365" s="649"/>
      <c r="E365" s="649"/>
      <c r="F365" s="649"/>
      <c r="G365" s="650"/>
      <c r="H365" s="651" t="s">
        <v>4704</v>
      </c>
      <c r="I365" s="652"/>
      <c r="J365" s="652"/>
      <c r="K365" s="652"/>
      <c r="L365" s="652"/>
      <c r="M365" s="652"/>
      <c r="N365" s="652"/>
      <c r="O365" s="652"/>
      <c r="P365" s="652"/>
      <c r="Q365" s="652"/>
      <c r="R365" s="652"/>
      <c r="S365" s="652"/>
      <c r="T365" s="652"/>
      <c r="U365" s="652"/>
      <c r="V365" s="652"/>
      <c r="W365" s="652"/>
      <c r="X365" s="652"/>
      <c r="Y365" s="652"/>
      <c r="Z365" s="652"/>
      <c r="AA365" s="652"/>
      <c r="AB365" s="652"/>
      <c r="AC365" s="653"/>
      <c r="AD365" s="297">
        <f>'CE MINISTERIALE'!AD365</f>
        <v>83106530</v>
      </c>
      <c r="AE365" s="666">
        <f>'CE MINISTERIALE'!AE365</f>
        <v>83106</v>
      </c>
      <c r="AF365" s="666"/>
      <c r="AG365" s="666"/>
      <c r="AH365" s="666"/>
      <c r="AI365" s="608"/>
      <c r="AJ365" s="64" t="s">
        <v>389</v>
      </c>
      <c r="AL365" s="297">
        <f>'CE MINISTERIALE'!AL365</f>
        <v>0</v>
      </c>
      <c r="AM365" s="410">
        <f>'CE MINISTERIALE'!AM365</f>
        <v>0</v>
      </c>
    </row>
    <row r="366" spans="1:39" s="68" customFormat="1" ht="15" customHeight="1">
      <c r="A366" s="70"/>
      <c r="B366" s="613" t="s">
        <v>1451</v>
      </c>
      <c r="C366" s="656"/>
      <c r="D366" s="656"/>
      <c r="E366" s="656"/>
      <c r="F366" s="656"/>
      <c r="G366" s="657"/>
      <c r="H366" s="658" t="s">
        <v>4705</v>
      </c>
      <c r="I366" s="659"/>
      <c r="J366" s="659"/>
      <c r="K366" s="659"/>
      <c r="L366" s="659"/>
      <c r="M366" s="659"/>
      <c r="N366" s="659"/>
      <c r="O366" s="659"/>
      <c r="P366" s="659"/>
      <c r="Q366" s="659"/>
      <c r="R366" s="659"/>
      <c r="S366" s="659"/>
      <c r="T366" s="659"/>
      <c r="U366" s="659"/>
      <c r="V366" s="659"/>
      <c r="W366" s="659"/>
      <c r="X366" s="659"/>
      <c r="Y366" s="659"/>
      <c r="Z366" s="659"/>
      <c r="AA366" s="659"/>
      <c r="AB366" s="659"/>
      <c r="AC366" s="660"/>
      <c r="AD366" s="295">
        <f>'CE MINISTERIALE'!AD366</f>
        <v>77687210</v>
      </c>
      <c r="AE366" s="654">
        <f>'CE MINISTERIALE'!AE366</f>
        <v>77687</v>
      </c>
      <c r="AF366" s="654"/>
      <c r="AG366" s="654"/>
      <c r="AH366" s="654"/>
      <c r="AI366" s="615"/>
      <c r="AJ366" s="64" t="s">
        <v>389</v>
      </c>
      <c r="AL366" s="295">
        <f>'CE MINISTERIALE'!AL366</f>
        <v>0</v>
      </c>
      <c r="AM366" s="411">
        <f>'CE MINISTERIALE'!AM366</f>
        <v>0</v>
      </c>
    </row>
    <row r="367" spans="1:39" s="68" customFormat="1" ht="15" customHeight="1">
      <c r="A367" s="70"/>
      <c r="B367" s="613" t="s">
        <v>1453</v>
      </c>
      <c r="C367" s="656"/>
      <c r="D367" s="656"/>
      <c r="E367" s="656"/>
      <c r="F367" s="656"/>
      <c r="G367" s="657"/>
      <c r="H367" s="658" t="s">
        <v>4706</v>
      </c>
      <c r="I367" s="659"/>
      <c r="J367" s="659"/>
      <c r="K367" s="659"/>
      <c r="L367" s="659"/>
      <c r="M367" s="659"/>
      <c r="N367" s="659"/>
      <c r="O367" s="659"/>
      <c r="P367" s="659"/>
      <c r="Q367" s="659"/>
      <c r="R367" s="659"/>
      <c r="S367" s="659"/>
      <c r="T367" s="659"/>
      <c r="U367" s="659"/>
      <c r="V367" s="659"/>
      <c r="W367" s="659"/>
      <c r="X367" s="659"/>
      <c r="Y367" s="659"/>
      <c r="Z367" s="659"/>
      <c r="AA367" s="659"/>
      <c r="AB367" s="659"/>
      <c r="AC367" s="660"/>
      <c r="AD367" s="295">
        <f>'CE MINISTERIALE'!AD367</f>
        <v>5419320</v>
      </c>
      <c r="AE367" s="654">
        <f>'CE MINISTERIALE'!AE367</f>
        <v>5419</v>
      </c>
      <c r="AF367" s="654"/>
      <c r="AG367" s="654"/>
      <c r="AH367" s="654"/>
      <c r="AI367" s="615"/>
      <c r="AJ367" s="64" t="s">
        <v>389</v>
      </c>
      <c r="AL367" s="295">
        <f>'CE MINISTERIALE'!AL367</f>
        <v>0</v>
      </c>
      <c r="AM367" s="411">
        <f>'CE MINISTERIALE'!AM367</f>
        <v>0</v>
      </c>
    </row>
    <row r="368" spans="1:39" s="68" customFormat="1" ht="15" customHeight="1">
      <c r="A368" s="70"/>
      <c r="B368" s="613" t="s">
        <v>1455</v>
      </c>
      <c r="C368" s="656"/>
      <c r="D368" s="656"/>
      <c r="E368" s="656"/>
      <c r="F368" s="656"/>
      <c r="G368" s="657"/>
      <c r="H368" s="658" t="s">
        <v>4707</v>
      </c>
      <c r="I368" s="659"/>
      <c r="J368" s="659"/>
      <c r="K368" s="659"/>
      <c r="L368" s="659"/>
      <c r="M368" s="659"/>
      <c r="N368" s="659"/>
      <c r="O368" s="659"/>
      <c r="P368" s="659"/>
      <c r="Q368" s="659"/>
      <c r="R368" s="659"/>
      <c r="S368" s="659"/>
      <c r="T368" s="659"/>
      <c r="U368" s="659"/>
      <c r="V368" s="659"/>
      <c r="W368" s="659"/>
      <c r="X368" s="659"/>
      <c r="Y368" s="659"/>
      <c r="Z368" s="659"/>
      <c r="AA368" s="659"/>
      <c r="AB368" s="659"/>
      <c r="AC368" s="660"/>
      <c r="AD368" s="295">
        <f>'CE MINISTERIALE'!AD368</f>
        <v>0</v>
      </c>
      <c r="AE368" s="654">
        <f>'CE MINISTERIALE'!AE368</f>
        <v>0</v>
      </c>
      <c r="AF368" s="654"/>
      <c r="AG368" s="654"/>
      <c r="AH368" s="654"/>
      <c r="AI368" s="615"/>
      <c r="AJ368" s="64" t="s">
        <v>389</v>
      </c>
      <c r="AL368" s="295">
        <f>'CE MINISTERIALE'!AL368</f>
        <v>0</v>
      </c>
      <c r="AM368" s="411">
        <f>'CE MINISTERIALE'!AM368</f>
        <v>0</v>
      </c>
    </row>
    <row r="369" spans="1:39" s="68" customFormat="1" ht="15" customHeight="1">
      <c r="A369" s="64"/>
      <c r="B369" s="609" t="s">
        <v>1457</v>
      </c>
      <c r="C369" s="643"/>
      <c r="D369" s="643"/>
      <c r="E369" s="643"/>
      <c r="F369" s="643"/>
      <c r="G369" s="644"/>
      <c r="H369" s="645" t="s">
        <v>4708</v>
      </c>
      <c r="I369" s="646"/>
      <c r="J369" s="646"/>
      <c r="K369" s="646"/>
      <c r="L369" s="646"/>
      <c r="M369" s="646"/>
      <c r="N369" s="646"/>
      <c r="O369" s="646"/>
      <c r="P369" s="646"/>
      <c r="Q369" s="646"/>
      <c r="R369" s="646"/>
      <c r="S369" s="646"/>
      <c r="T369" s="646"/>
      <c r="U369" s="646"/>
      <c r="V369" s="646"/>
      <c r="W369" s="646"/>
      <c r="X369" s="646"/>
      <c r="Y369" s="646"/>
      <c r="Z369" s="646"/>
      <c r="AA369" s="646"/>
      <c r="AB369" s="646"/>
      <c r="AC369" s="647"/>
      <c r="AD369" s="297">
        <f>'CE MINISTERIALE'!AD369</f>
        <v>52591080</v>
      </c>
      <c r="AE369" s="648">
        <f>'CE MINISTERIALE'!AE369</f>
        <v>52591</v>
      </c>
      <c r="AF369" s="648"/>
      <c r="AG369" s="648"/>
      <c r="AH369" s="648"/>
      <c r="AI369" s="611"/>
      <c r="AJ369" s="64" t="s">
        <v>389</v>
      </c>
      <c r="AL369" s="297">
        <f>'CE MINISTERIALE'!AL369</f>
        <v>0</v>
      </c>
      <c r="AM369" s="409">
        <f>'CE MINISTERIALE'!AM369</f>
        <v>0</v>
      </c>
    </row>
    <row r="370" spans="1:39" s="68" customFormat="1" ht="15" customHeight="1">
      <c r="A370" s="64"/>
      <c r="B370" s="606" t="s">
        <v>1459</v>
      </c>
      <c r="C370" s="649"/>
      <c r="D370" s="649"/>
      <c r="E370" s="649"/>
      <c r="F370" s="649"/>
      <c r="G370" s="650"/>
      <c r="H370" s="651" t="s">
        <v>4709</v>
      </c>
      <c r="I370" s="652"/>
      <c r="J370" s="652"/>
      <c r="K370" s="652"/>
      <c r="L370" s="652"/>
      <c r="M370" s="652"/>
      <c r="N370" s="652"/>
      <c r="O370" s="652"/>
      <c r="P370" s="652"/>
      <c r="Q370" s="652"/>
      <c r="R370" s="652"/>
      <c r="S370" s="652"/>
      <c r="T370" s="652"/>
      <c r="U370" s="652"/>
      <c r="V370" s="652"/>
      <c r="W370" s="652"/>
      <c r="X370" s="652"/>
      <c r="Y370" s="652"/>
      <c r="Z370" s="652"/>
      <c r="AA370" s="652"/>
      <c r="AB370" s="652"/>
      <c r="AC370" s="653"/>
      <c r="AD370" s="297">
        <f>'CE MINISTERIALE'!AD370</f>
        <v>6774000</v>
      </c>
      <c r="AE370" s="666">
        <f>'CE MINISTERIALE'!AE370</f>
        <v>6774</v>
      </c>
      <c r="AF370" s="666"/>
      <c r="AG370" s="666"/>
      <c r="AH370" s="666"/>
      <c r="AI370" s="608"/>
      <c r="AJ370" s="64" t="s">
        <v>389</v>
      </c>
      <c r="AL370" s="297">
        <f>'CE MINISTERIALE'!AL370</f>
        <v>0</v>
      </c>
      <c r="AM370" s="410">
        <f>'CE MINISTERIALE'!AM370</f>
        <v>0</v>
      </c>
    </row>
    <row r="371" spans="1:39" s="68" customFormat="1" ht="15" customHeight="1">
      <c r="A371" s="70"/>
      <c r="B371" s="613" t="s">
        <v>1461</v>
      </c>
      <c r="C371" s="656"/>
      <c r="D371" s="656"/>
      <c r="E371" s="656"/>
      <c r="F371" s="656"/>
      <c r="G371" s="657"/>
      <c r="H371" s="658" t="s">
        <v>4710</v>
      </c>
      <c r="I371" s="659"/>
      <c r="J371" s="659"/>
      <c r="K371" s="659"/>
      <c r="L371" s="659"/>
      <c r="M371" s="659"/>
      <c r="N371" s="659"/>
      <c r="O371" s="659"/>
      <c r="P371" s="659"/>
      <c r="Q371" s="659"/>
      <c r="R371" s="659"/>
      <c r="S371" s="659"/>
      <c r="T371" s="659"/>
      <c r="U371" s="659"/>
      <c r="V371" s="659"/>
      <c r="W371" s="659"/>
      <c r="X371" s="659"/>
      <c r="Y371" s="659"/>
      <c r="Z371" s="659"/>
      <c r="AA371" s="659"/>
      <c r="AB371" s="659"/>
      <c r="AC371" s="660"/>
      <c r="AD371" s="295">
        <f>'CE MINISTERIALE'!AD371</f>
        <v>6638940</v>
      </c>
      <c r="AE371" s="654">
        <f>'CE MINISTERIALE'!AE371</f>
        <v>6639</v>
      </c>
      <c r="AF371" s="654"/>
      <c r="AG371" s="654"/>
      <c r="AH371" s="654"/>
      <c r="AI371" s="615"/>
      <c r="AJ371" s="64" t="s">
        <v>389</v>
      </c>
      <c r="AL371" s="295">
        <f>'CE MINISTERIALE'!AL371</f>
        <v>0</v>
      </c>
      <c r="AM371" s="411">
        <f>'CE MINISTERIALE'!AM371</f>
        <v>0</v>
      </c>
    </row>
    <row r="372" spans="1:39" s="68" customFormat="1" ht="15" customHeight="1">
      <c r="A372" s="70"/>
      <c r="B372" s="613" t="s">
        <v>1463</v>
      </c>
      <c r="C372" s="656"/>
      <c r="D372" s="656"/>
      <c r="E372" s="656"/>
      <c r="F372" s="656"/>
      <c r="G372" s="657"/>
      <c r="H372" s="658" t="s">
        <v>4711</v>
      </c>
      <c r="I372" s="659"/>
      <c r="J372" s="659"/>
      <c r="K372" s="659"/>
      <c r="L372" s="659"/>
      <c r="M372" s="659"/>
      <c r="N372" s="659"/>
      <c r="O372" s="659"/>
      <c r="P372" s="659"/>
      <c r="Q372" s="659"/>
      <c r="R372" s="659"/>
      <c r="S372" s="659"/>
      <c r="T372" s="659"/>
      <c r="U372" s="659"/>
      <c r="V372" s="659"/>
      <c r="W372" s="659"/>
      <c r="X372" s="659"/>
      <c r="Y372" s="659"/>
      <c r="Z372" s="659"/>
      <c r="AA372" s="659"/>
      <c r="AB372" s="659"/>
      <c r="AC372" s="660"/>
      <c r="AD372" s="295">
        <f>'CE MINISTERIALE'!AD372</f>
        <v>135060</v>
      </c>
      <c r="AE372" s="654">
        <f>'CE MINISTERIALE'!AE372</f>
        <v>135</v>
      </c>
      <c r="AF372" s="654"/>
      <c r="AG372" s="654"/>
      <c r="AH372" s="654"/>
      <c r="AI372" s="615"/>
      <c r="AJ372" s="64" t="s">
        <v>389</v>
      </c>
      <c r="AL372" s="295">
        <f>'CE MINISTERIALE'!AL372</f>
        <v>0</v>
      </c>
      <c r="AM372" s="411">
        <f>'CE MINISTERIALE'!AM372</f>
        <v>0</v>
      </c>
    </row>
    <row r="373" spans="1:39" s="68" customFormat="1" ht="15" customHeight="1">
      <c r="A373" s="70"/>
      <c r="B373" s="613" t="s">
        <v>1465</v>
      </c>
      <c r="C373" s="656"/>
      <c r="D373" s="656"/>
      <c r="E373" s="656"/>
      <c r="F373" s="656"/>
      <c r="G373" s="657"/>
      <c r="H373" s="658" t="s">
        <v>4712</v>
      </c>
      <c r="I373" s="659"/>
      <c r="J373" s="659"/>
      <c r="K373" s="659"/>
      <c r="L373" s="659"/>
      <c r="M373" s="659"/>
      <c r="N373" s="659"/>
      <c r="O373" s="659"/>
      <c r="P373" s="659"/>
      <c r="Q373" s="659"/>
      <c r="R373" s="659"/>
      <c r="S373" s="659"/>
      <c r="T373" s="659"/>
      <c r="U373" s="659"/>
      <c r="V373" s="659"/>
      <c r="W373" s="659"/>
      <c r="X373" s="659"/>
      <c r="Y373" s="659"/>
      <c r="Z373" s="659"/>
      <c r="AA373" s="659"/>
      <c r="AB373" s="659"/>
      <c r="AC373" s="660"/>
      <c r="AD373" s="295">
        <f>'CE MINISTERIALE'!AD373</f>
        <v>0</v>
      </c>
      <c r="AE373" s="654">
        <f>'CE MINISTERIALE'!AE373</f>
        <v>0</v>
      </c>
      <c r="AF373" s="654"/>
      <c r="AG373" s="654"/>
      <c r="AH373" s="654"/>
      <c r="AI373" s="615"/>
      <c r="AJ373" s="64" t="s">
        <v>389</v>
      </c>
      <c r="AL373" s="295">
        <f>'CE MINISTERIALE'!AL373</f>
        <v>0</v>
      </c>
      <c r="AM373" s="411">
        <f>'CE MINISTERIALE'!AM373</f>
        <v>0</v>
      </c>
    </row>
    <row r="374" spans="1:39" s="68" customFormat="1" ht="15" customHeight="1">
      <c r="A374" s="64"/>
      <c r="B374" s="606" t="s">
        <v>1467</v>
      </c>
      <c r="C374" s="649"/>
      <c r="D374" s="649"/>
      <c r="E374" s="649"/>
      <c r="F374" s="649"/>
      <c r="G374" s="650"/>
      <c r="H374" s="651" t="s">
        <v>4713</v>
      </c>
      <c r="I374" s="652"/>
      <c r="J374" s="652"/>
      <c r="K374" s="652"/>
      <c r="L374" s="652"/>
      <c r="M374" s="652"/>
      <c r="N374" s="652"/>
      <c r="O374" s="652"/>
      <c r="P374" s="652"/>
      <c r="Q374" s="652"/>
      <c r="R374" s="652"/>
      <c r="S374" s="652"/>
      <c r="T374" s="652"/>
      <c r="U374" s="652"/>
      <c r="V374" s="652"/>
      <c r="W374" s="652"/>
      <c r="X374" s="652"/>
      <c r="Y374" s="652"/>
      <c r="Z374" s="652"/>
      <c r="AA374" s="652"/>
      <c r="AB374" s="652"/>
      <c r="AC374" s="653"/>
      <c r="AD374" s="297">
        <f>'CE MINISTERIALE'!AD374</f>
        <v>45817080</v>
      </c>
      <c r="AE374" s="666">
        <f>'CE MINISTERIALE'!AE374</f>
        <v>45817</v>
      </c>
      <c r="AF374" s="666"/>
      <c r="AG374" s="666"/>
      <c r="AH374" s="666"/>
      <c r="AI374" s="608"/>
      <c r="AJ374" s="64" t="s">
        <v>389</v>
      </c>
      <c r="AL374" s="297">
        <f>'CE MINISTERIALE'!AL374</f>
        <v>0</v>
      </c>
      <c r="AM374" s="410">
        <f>'CE MINISTERIALE'!AM374</f>
        <v>0</v>
      </c>
    </row>
    <row r="375" spans="1:39" s="68" customFormat="1" ht="15" customHeight="1">
      <c r="A375" s="70"/>
      <c r="B375" s="613" t="s">
        <v>1469</v>
      </c>
      <c r="C375" s="656"/>
      <c r="D375" s="656"/>
      <c r="E375" s="656"/>
      <c r="F375" s="656"/>
      <c r="G375" s="657"/>
      <c r="H375" s="658" t="s">
        <v>4714</v>
      </c>
      <c r="I375" s="659"/>
      <c r="J375" s="659"/>
      <c r="K375" s="659"/>
      <c r="L375" s="659"/>
      <c r="M375" s="659"/>
      <c r="N375" s="659"/>
      <c r="O375" s="659"/>
      <c r="P375" s="659"/>
      <c r="Q375" s="659"/>
      <c r="R375" s="659"/>
      <c r="S375" s="659"/>
      <c r="T375" s="659"/>
      <c r="U375" s="659"/>
      <c r="V375" s="659"/>
      <c r="W375" s="659"/>
      <c r="X375" s="659"/>
      <c r="Y375" s="659"/>
      <c r="Z375" s="659"/>
      <c r="AA375" s="659"/>
      <c r="AB375" s="659"/>
      <c r="AC375" s="660"/>
      <c r="AD375" s="295">
        <f>'CE MINISTERIALE'!AD375</f>
        <v>42978530</v>
      </c>
      <c r="AE375" s="654">
        <f>'CE MINISTERIALE'!AE375</f>
        <v>42978</v>
      </c>
      <c r="AF375" s="654"/>
      <c r="AG375" s="654"/>
      <c r="AH375" s="654"/>
      <c r="AI375" s="615"/>
      <c r="AJ375" s="64" t="s">
        <v>389</v>
      </c>
      <c r="AL375" s="295">
        <f>'CE MINISTERIALE'!AL375</f>
        <v>0</v>
      </c>
      <c r="AM375" s="411">
        <f>'CE MINISTERIALE'!AM375</f>
        <v>0</v>
      </c>
    </row>
    <row r="376" spans="1:39" s="68" customFormat="1" ht="15" customHeight="1">
      <c r="A376" s="70"/>
      <c r="B376" s="613" t="s">
        <v>1471</v>
      </c>
      <c r="C376" s="656"/>
      <c r="D376" s="656"/>
      <c r="E376" s="656"/>
      <c r="F376" s="656"/>
      <c r="G376" s="657"/>
      <c r="H376" s="658" t="s">
        <v>4715</v>
      </c>
      <c r="I376" s="659"/>
      <c r="J376" s="659"/>
      <c r="K376" s="659"/>
      <c r="L376" s="659"/>
      <c r="M376" s="659"/>
      <c r="N376" s="659"/>
      <c r="O376" s="659"/>
      <c r="P376" s="659"/>
      <c r="Q376" s="659"/>
      <c r="R376" s="659"/>
      <c r="S376" s="659"/>
      <c r="T376" s="659"/>
      <c r="U376" s="659"/>
      <c r="V376" s="659"/>
      <c r="W376" s="659"/>
      <c r="X376" s="659"/>
      <c r="Y376" s="659"/>
      <c r="Z376" s="659"/>
      <c r="AA376" s="659"/>
      <c r="AB376" s="659"/>
      <c r="AC376" s="660"/>
      <c r="AD376" s="295">
        <f>'CE MINISTERIALE'!AD376</f>
        <v>2838550</v>
      </c>
      <c r="AE376" s="654">
        <f>'CE MINISTERIALE'!AE376</f>
        <v>2839</v>
      </c>
      <c r="AF376" s="654"/>
      <c r="AG376" s="654"/>
      <c r="AH376" s="654"/>
      <c r="AI376" s="615"/>
      <c r="AJ376" s="64" t="s">
        <v>389</v>
      </c>
      <c r="AL376" s="295">
        <f>'CE MINISTERIALE'!AL376</f>
        <v>0</v>
      </c>
      <c r="AM376" s="411">
        <f>'CE MINISTERIALE'!AM376</f>
        <v>0</v>
      </c>
    </row>
    <row r="377" spans="1:39" s="68" customFormat="1" ht="15" customHeight="1">
      <c r="A377" s="70"/>
      <c r="B377" s="613" t="s">
        <v>1473</v>
      </c>
      <c r="C377" s="656"/>
      <c r="D377" s="656"/>
      <c r="E377" s="656"/>
      <c r="F377" s="656"/>
      <c r="G377" s="657"/>
      <c r="H377" s="658" t="s">
        <v>4716</v>
      </c>
      <c r="I377" s="659"/>
      <c r="J377" s="659"/>
      <c r="K377" s="659"/>
      <c r="L377" s="659"/>
      <c r="M377" s="659"/>
      <c r="N377" s="659"/>
      <c r="O377" s="659"/>
      <c r="P377" s="659"/>
      <c r="Q377" s="659"/>
      <c r="R377" s="659"/>
      <c r="S377" s="659"/>
      <c r="T377" s="659"/>
      <c r="U377" s="659"/>
      <c r="V377" s="659"/>
      <c r="W377" s="659"/>
      <c r="X377" s="659"/>
      <c r="Y377" s="659"/>
      <c r="Z377" s="659"/>
      <c r="AA377" s="659"/>
      <c r="AB377" s="659"/>
      <c r="AC377" s="660"/>
      <c r="AD377" s="295">
        <f>'CE MINISTERIALE'!AD377</f>
        <v>0</v>
      </c>
      <c r="AE377" s="654">
        <f>'CE MINISTERIALE'!AE377</f>
        <v>0</v>
      </c>
      <c r="AF377" s="654"/>
      <c r="AG377" s="654"/>
      <c r="AH377" s="654"/>
      <c r="AI377" s="615"/>
      <c r="AJ377" s="64" t="s">
        <v>389</v>
      </c>
      <c r="AL377" s="295">
        <f>'CE MINISTERIALE'!AL377</f>
        <v>0</v>
      </c>
      <c r="AM377" s="411">
        <f>'CE MINISTERIALE'!AM377</f>
        <v>0</v>
      </c>
    </row>
    <row r="378" spans="1:39" s="68" customFormat="1" ht="15" customHeight="1">
      <c r="A378" s="64"/>
      <c r="B378" s="609" t="s">
        <v>1475</v>
      </c>
      <c r="C378" s="643"/>
      <c r="D378" s="643"/>
      <c r="E378" s="643"/>
      <c r="F378" s="643"/>
      <c r="G378" s="644"/>
      <c r="H378" s="645" t="s">
        <v>4717</v>
      </c>
      <c r="I378" s="646"/>
      <c r="J378" s="646"/>
      <c r="K378" s="646"/>
      <c r="L378" s="646"/>
      <c r="M378" s="646"/>
      <c r="N378" s="646"/>
      <c r="O378" s="646"/>
      <c r="P378" s="646"/>
      <c r="Q378" s="646"/>
      <c r="R378" s="646"/>
      <c r="S378" s="646"/>
      <c r="T378" s="646"/>
      <c r="U378" s="646"/>
      <c r="V378" s="646"/>
      <c r="W378" s="646"/>
      <c r="X378" s="646"/>
      <c r="Y378" s="646"/>
      <c r="Z378" s="646"/>
      <c r="AA378" s="646"/>
      <c r="AB378" s="646"/>
      <c r="AC378" s="647"/>
      <c r="AD378" s="297">
        <f>'CE MINISTERIALE'!AD378</f>
        <v>3518500</v>
      </c>
      <c r="AE378" s="648">
        <f>'CE MINISTERIALE'!AE378</f>
        <v>3518</v>
      </c>
      <c r="AF378" s="648"/>
      <c r="AG378" s="648"/>
      <c r="AH378" s="648"/>
      <c r="AI378" s="611"/>
      <c r="AJ378" s="64" t="s">
        <v>389</v>
      </c>
      <c r="AL378" s="297">
        <f>'CE MINISTERIALE'!AL378</f>
        <v>0</v>
      </c>
      <c r="AM378" s="409">
        <f>'CE MINISTERIALE'!AM378</f>
        <v>0</v>
      </c>
    </row>
    <row r="379" spans="1:39" s="68" customFormat="1" ht="15" customHeight="1">
      <c r="A379" s="64"/>
      <c r="B379" s="613" t="s">
        <v>1477</v>
      </c>
      <c r="C379" s="656"/>
      <c r="D379" s="656"/>
      <c r="E379" s="656"/>
      <c r="F379" s="656"/>
      <c r="G379" s="657"/>
      <c r="H379" s="658" t="s">
        <v>4718</v>
      </c>
      <c r="I379" s="659"/>
      <c r="J379" s="659"/>
      <c r="K379" s="659"/>
      <c r="L379" s="659"/>
      <c r="M379" s="659"/>
      <c r="N379" s="659"/>
      <c r="O379" s="659"/>
      <c r="P379" s="659"/>
      <c r="Q379" s="659"/>
      <c r="R379" s="659"/>
      <c r="S379" s="659"/>
      <c r="T379" s="659"/>
      <c r="U379" s="659"/>
      <c r="V379" s="659"/>
      <c r="W379" s="659"/>
      <c r="X379" s="659"/>
      <c r="Y379" s="659"/>
      <c r="Z379" s="659"/>
      <c r="AA379" s="659"/>
      <c r="AB379" s="659"/>
      <c r="AC379" s="660"/>
      <c r="AD379" s="295">
        <f>'CE MINISTERIALE'!AD379</f>
        <v>560000</v>
      </c>
      <c r="AE379" s="654">
        <f>'CE MINISTERIALE'!AE379</f>
        <v>560</v>
      </c>
      <c r="AF379" s="654"/>
      <c r="AG379" s="654"/>
      <c r="AH379" s="654"/>
      <c r="AI379" s="615"/>
      <c r="AJ379" s="64" t="s">
        <v>389</v>
      </c>
      <c r="AL379" s="295">
        <f>'CE MINISTERIALE'!AL379</f>
        <v>0</v>
      </c>
      <c r="AM379" s="411">
        <f>'CE MINISTERIALE'!AM379</f>
        <v>0</v>
      </c>
    </row>
    <row r="380" spans="1:39" s="68" customFormat="1" ht="15" customHeight="1">
      <c r="A380" s="64"/>
      <c r="B380" s="613" t="s">
        <v>1480</v>
      </c>
      <c r="C380" s="656"/>
      <c r="D380" s="656"/>
      <c r="E380" s="656"/>
      <c r="F380" s="656"/>
      <c r="G380" s="657"/>
      <c r="H380" s="658" t="s">
        <v>4719</v>
      </c>
      <c r="I380" s="659"/>
      <c r="J380" s="659"/>
      <c r="K380" s="659"/>
      <c r="L380" s="659"/>
      <c r="M380" s="659"/>
      <c r="N380" s="659"/>
      <c r="O380" s="659"/>
      <c r="P380" s="659"/>
      <c r="Q380" s="659"/>
      <c r="R380" s="659"/>
      <c r="S380" s="659"/>
      <c r="T380" s="659"/>
      <c r="U380" s="659"/>
      <c r="V380" s="659"/>
      <c r="W380" s="659"/>
      <c r="X380" s="659"/>
      <c r="Y380" s="659"/>
      <c r="Z380" s="659"/>
      <c r="AA380" s="659"/>
      <c r="AB380" s="659"/>
      <c r="AC380" s="660"/>
      <c r="AD380" s="295">
        <f>'CE MINISTERIALE'!AD380</f>
        <v>4000</v>
      </c>
      <c r="AE380" s="654">
        <f>'CE MINISTERIALE'!AE380</f>
        <v>4</v>
      </c>
      <c r="AF380" s="654"/>
      <c r="AG380" s="654"/>
      <c r="AH380" s="654"/>
      <c r="AI380" s="615"/>
      <c r="AJ380" s="64" t="s">
        <v>389</v>
      </c>
      <c r="AL380" s="295">
        <f>'CE MINISTERIALE'!AL380</f>
        <v>0</v>
      </c>
      <c r="AM380" s="411">
        <f>'CE MINISTERIALE'!AM380</f>
        <v>0</v>
      </c>
    </row>
    <row r="381" spans="1:39" s="68" customFormat="1" ht="15" customHeight="1">
      <c r="A381" s="64"/>
      <c r="B381" s="606" t="s">
        <v>1482</v>
      </c>
      <c r="C381" s="649"/>
      <c r="D381" s="649"/>
      <c r="E381" s="649"/>
      <c r="F381" s="649"/>
      <c r="G381" s="650"/>
      <c r="H381" s="651" t="s">
        <v>4720</v>
      </c>
      <c r="I381" s="652"/>
      <c r="J381" s="652"/>
      <c r="K381" s="652"/>
      <c r="L381" s="652"/>
      <c r="M381" s="652"/>
      <c r="N381" s="652"/>
      <c r="O381" s="652"/>
      <c r="P381" s="652"/>
      <c r="Q381" s="652"/>
      <c r="R381" s="652"/>
      <c r="S381" s="652"/>
      <c r="T381" s="652"/>
      <c r="U381" s="652"/>
      <c r="V381" s="652"/>
      <c r="W381" s="652"/>
      <c r="X381" s="652"/>
      <c r="Y381" s="652"/>
      <c r="Z381" s="652"/>
      <c r="AA381" s="652"/>
      <c r="AB381" s="652"/>
      <c r="AC381" s="653"/>
      <c r="AD381" s="297">
        <f>'CE MINISTERIALE'!AD381</f>
        <v>2954500</v>
      </c>
      <c r="AE381" s="666">
        <f>'CE MINISTERIALE'!AE381</f>
        <v>2954</v>
      </c>
      <c r="AF381" s="666"/>
      <c r="AG381" s="666"/>
      <c r="AH381" s="666"/>
      <c r="AI381" s="608"/>
      <c r="AJ381" s="64" t="s">
        <v>389</v>
      </c>
      <c r="AL381" s="297">
        <f>'CE MINISTERIALE'!AL381</f>
        <v>0</v>
      </c>
      <c r="AM381" s="410">
        <f>'CE MINISTERIALE'!AM381</f>
        <v>0</v>
      </c>
    </row>
    <row r="382" spans="1:39" s="68" customFormat="1" ht="30.6" customHeight="1">
      <c r="A382" s="64"/>
      <c r="B382" s="613" t="s">
        <v>1484</v>
      </c>
      <c r="C382" s="656"/>
      <c r="D382" s="656"/>
      <c r="E382" s="656"/>
      <c r="F382" s="656"/>
      <c r="G382" s="657"/>
      <c r="H382" s="658" t="s">
        <v>4721</v>
      </c>
      <c r="I382" s="659"/>
      <c r="J382" s="659"/>
      <c r="K382" s="659"/>
      <c r="L382" s="659"/>
      <c r="M382" s="659"/>
      <c r="N382" s="659"/>
      <c r="O382" s="659"/>
      <c r="P382" s="659"/>
      <c r="Q382" s="659"/>
      <c r="R382" s="659"/>
      <c r="S382" s="659"/>
      <c r="T382" s="659"/>
      <c r="U382" s="659"/>
      <c r="V382" s="659"/>
      <c r="W382" s="659"/>
      <c r="X382" s="659"/>
      <c r="Y382" s="659"/>
      <c r="Z382" s="659"/>
      <c r="AA382" s="659"/>
      <c r="AB382" s="659"/>
      <c r="AC382" s="660"/>
      <c r="AD382" s="295">
        <f>'CE MINISTERIALE'!AD382</f>
        <v>1771000</v>
      </c>
      <c r="AE382" s="654">
        <f>'CE MINISTERIALE'!AE382</f>
        <v>1771</v>
      </c>
      <c r="AF382" s="654"/>
      <c r="AG382" s="654"/>
      <c r="AH382" s="654"/>
      <c r="AI382" s="615"/>
      <c r="AJ382" s="64" t="s">
        <v>389</v>
      </c>
      <c r="AL382" s="295">
        <f>'CE MINISTERIALE'!AL382</f>
        <v>0</v>
      </c>
      <c r="AM382" s="411">
        <f>'CE MINISTERIALE'!AM382</f>
        <v>0</v>
      </c>
    </row>
    <row r="383" spans="1:39" s="68" customFormat="1" ht="15" customHeight="1">
      <c r="A383" s="70"/>
      <c r="B383" s="613" t="s">
        <v>1486</v>
      </c>
      <c r="C383" s="656"/>
      <c r="D383" s="656"/>
      <c r="E383" s="656"/>
      <c r="F383" s="656"/>
      <c r="G383" s="657"/>
      <c r="H383" s="658" t="s">
        <v>4722</v>
      </c>
      <c r="I383" s="659"/>
      <c r="J383" s="659"/>
      <c r="K383" s="659"/>
      <c r="L383" s="659"/>
      <c r="M383" s="659"/>
      <c r="N383" s="659"/>
      <c r="O383" s="659"/>
      <c r="P383" s="659"/>
      <c r="Q383" s="659"/>
      <c r="R383" s="659"/>
      <c r="S383" s="659"/>
      <c r="T383" s="659"/>
      <c r="U383" s="659"/>
      <c r="V383" s="659"/>
      <c r="W383" s="659"/>
      <c r="X383" s="659"/>
      <c r="Y383" s="659"/>
      <c r="Z383" s="659"/>
      <c r="AA383" s="659"/>
      <c r="AB383" s="659"/>
      <c r="AC383" s="660"/>
      <c r="AD383" s="295">
        <f>'CE MINISTERIALE'!AD383</f>
        <v>1183500</v>
      </c>
      <c r="AE383" s="654">
        <f>'CE MINISTERIALE'!AE383</f>
        <v>1183</v>
      </c>
      <c r="AF383" s="654"/>
      <c r="AG383" s="654"/>
      <c r="AH383" s="654"/>
      <c r="AI383" s="615"/>
      <c r="AJ383" s="64" t="s">
        <v>389</v>
      </c>
      <c r="AL383" s="295">
        <f>'CE MINISTERIALE'!AL383</f>
        <v>0</v>
      </c>
      <c r="AM383" s="411">
        <f>'CE MINISTERIALE'!AM383</f>
        <v>0</v>
      </c>
    </row>
    <row r="384" spans="1:39" s="68" customFormat="1" ht="19.899999999999999" customHeight="1">
      <c r="A384" s="64"/>
      <c r="B384" s="628" t="s">
        <v>1488</v>
      </c>
      <c r="C384" s="668"/>
      <c r="D384" s="668"/>
      <c r="E384" s="668"/>
      <c r="F384" s="668"/>
      <c r="G384" s="669"/>
      <c r="H384" s="670" t="s">
        <v>4723</v>
      </c>
      <c r="I384" s="671"/>
      <c r="J384" s="671"/>
      <c r="K384" s="671"/>
      <c r="L384" s="671"/>
      <c r="M384" s="671"/>
      <c r="N384" s="671"/>
      <c r="O384" s="671"/>
      <c r="P384" s="671"/>
      <c r="Q384" s="671"/>
      <c r="R384" s="671"/>
      <c r="S384" s="671"/>
      <c r="T384" s="671"/>
      <c r="U384" s="671"/>
      <c r="V384" s="671"/>
      <c r="W384" s="671"/>
      <c r="X384" s="671"/>
      <c r="Y384" s="671"/>
      <c r="Z384" s="671"/>
      <c r="AA384" s="671"/>
      <c r="AB384" s="671"/>
      <c r="AC384" s="672"/>
      <c r="AD384" s="299">
        <f>'CE MINISTERIALE'!AD384</f>
        <v>23349000</v>
      </c>
      <c r="AE384" s="666">
        <f>'CE MINISTERIALE'!AE384</f>
        <v>23349</v>
      </c>
      <c r="AF384" s="666"/>
      <c r="AG384" s="666"/>
      <c r="AH384" s="666"/>
      <c r="AI384" s="608"/>
      <c r="AJ384" s="64" t="s">
        <v>389</v>
      </c>
      <c r="AL384" s="299">
        <f>'CE MINISTERIALE'!AL384</f>
        <v>0</v>
      </c>
      <c r="AM384" s="410">
        <f>'CE MINISTERIALE'!AM384</f>
        <v>0</v>
      </c>
    </row>
    <row r="385" spans="1:39" s="68" customFormat="1" ht="15" customHeight="1">
      <c r="A385" s="64"/>
      <c r="B385" s="609" t="s">
        <v>1491</v>
      </c>
      <c r="C385" s="643"/>
      <c r="D385" s="643"/>
      <c r="E385" s="643"/>
      <c r="F385" s="643"/>
      <c r="G385" s="644"/>
      <c r="H385" s="645" t="s">
        <v>4724</v>
      </c>
      <c r="I385" s="646"/>
      <c r="J385" s="646"/>
      <c r="K385" s="646"/>
      <c r="L385" s="646"/>
      <c r="M385" s="646"/>
      <c r="N385" s="646"/>
      <c r="O385" s="646"/>
      <c r="P385" s="646"/>
      <c r="Q385" s="646"/>
      <c r="R385" s="646"/>
      <c r="S385" s="646"/>
      <c r="T385" s="646"/>
      <c r="U385" s="646"/>
      <c r="V385" s="646"/>
      <c r="W385" s="646"/>
      <c r="X385" s="646"/>
      <c r="Y385" s="646"/>
      <c r="Z385" s="646"/>
      <c r="AA385" s="646"/>
      <c r="AB385" s="646"/>
      <c r="AC385" s="647"/>
      <c r="AD385" s="295">
        <f>'CE MINISTERIALE'!AD385</f>
        <v>9834000</v>
      </c>
      <c r="AE385" s="667">
        <f>'CE MINISTERIALE'!AE385</f>
        <v>9834</v>
      </c>
      <c r="AF385" s="667"/>
      <c r="AG385" s="667"/>
      <c r="AH385" s="667"/>
      <c r="AI385" s="626"/>
      <c r="AJ385" s="64" t="s">
        <v>389</v>
      </c>
      <c r="AL385" s="295">
        <f>'CE MINISTERIALE'!AL385</f>
        <v>0</v>
      </c>
      <c r="AM385" s="412">
        <f>'CE MINISTERIALE'!AM385</f>
        <v>0</v>
      </c>
    </row>
    <row r="386" spans="1:39" s="68" customFormat="1" ht="15" customHeight="1">
      <c r="A386" s="64"/>
      <c r="B386" s="609" t="s">
        <v>1493</v>
      </c>
      <c r="C386" s="643"/>
      <c r="D386" s="643"/>
      <c r="E386" s="643"/>
      <c r="F386" s="643"/>
      <c r="G386" s="644"/>
      <c r="H386" s="645" t="s">
        <v>4725</v>
      </c>
      <c r="I386" s="646"/>
      <c r="J386" s="646"/>
      <c r="K386" s="646"/>
      <c r="L386" s="646"/>
      <c r="M386" s="646"/>
      <c r="N386" s="646"/>
      <c r="O386" s="646"/>
      <c r="P386" s="646"/>
      <c r="Q386" s="646"/>
      <c r="R386" s="646"/>
      <c r="S386" s="646"/>
      <c r="T386" s="646"/>
      <c r="U386" s="646"/>
      <c r="V386" s="646"/>
      <c r="W386" s="646"/>
      <c r="X386" s="646"/>
      <c r="Y386" s="646"/>
      <c r="Z386" s="646"/>
      <c r="AA386" s="646"/>
      <c r="AB386" s="646"/>
      <c r="AC386" s="647"/>
      <c r="AD386" s="297">
        <f>'CE MINISTERIALE'!AD386</f>
        <v>13515000</v>
      </c>
      <c r="AE386" s="666">
        <f>'CE MINISTERIALE'!AE386</f>
        <v>13515</v>
      </c>
      <c r="AF386" s="666"/>
      <c r="AG386" s="666"/>
      <c r="AH386" s="666"/>
      <c r="AI386" s="608"/>
      <c r="AJ386" s="64" t="s">
        <v>389</v>
      </c>
      <c r="AL386" s="297">
        <f>'CE MINISTERIALE'!AL386</f>
        <v>0</v>
      </c>
      <c r="AM386" s="410">
        <f>'CE MINISTERIALE'!AM386</f>
        <v>0</v>
      </c>
    </row>
    <row r="387" spans="1:39" s="68" customFormat="1" ht="15" customHeight="1">
      <c r="A387" s="64"/>
      <c r="B387" s="609" t="s">
        <v>1495</v>
      </c>
      <c r="C387" s="643"/>
      <c r="D387" s="643"/>
      <c r="E387" s="643"/>
      <c r="F387" s="643"/>
      <c r="G387" s="644"/>
      <c r="H387" s="645" t="s">
        <v>4726</v>
      </c>
      <c r="I387" s="646"/>
      <c r="J387" s="646"/>
      <c r="K387" s="646"/>
      <c r="L387" s="646"/>
      <c r="M387" s="646"/>
      <c r="N387" s="646"/>
      <c r="O387" s="646"/>
      <c r="P387" s="646"/>
      <c r="Q387" s="646"/>
      <c r="R387" s="646"/>
      <c r="S387" s="646"/>
      <c r="T387" s="646"/>
      <c r="U387" s="646"/>
      <c r="V387" s="646"/>
      <c r="W387" s="646"/>
      <c r="X387" s="646"/>
      <c r="Y387" s="646"/>
      <c r="Z387" s="646"/>
      <c r="AA387" s="646"/>
      <c r="AB387" s="646"/>
      <c r="AC387" s="647"/>
      <c r="AD387" s="297">
        <f>'CE MINISTERIALE'!AD387</f>
        <v>0</v>
      </c>
      <c r="AE387" s="648">
        <f>'CE MINISTERIALE'!AE387</f>
        <v>0</v>
      </c>
      <c r="AF387" s="648"/>
      <c r="AG387" s="648"/>
      <c r="AH387" s="648"/>
      <c r="AI387" s="611"/>
      <c r="AJ387" s="64" t="s">
        <v>389</v>
      </c>
      <c r="AL387" s="297">
        <f>'CE MINISTERIALE'!AL387</f>
        <v>0</v>
      </c>
      <c r="AM387" s="409">
        <f>'CE MINISTERIALE'!AM387</f>
        <v>0</v>
      </c>
    </row>
    <row r="388" spans="1:39" s="68" customFormat="1" ht="15" customHeight="1">
      <c r="A388" s="64"/>
      <c r="B388" s="613" t="s">
        <v>1498</v>
      </c>
      <c r="C388" s="656"/>
      <c r="D388" s="656"/>
      <c r="E388" s="656"/>
      <c r="F388" s="656"/>
      <c r="G388" s="657"/>
      <c r="H388" s="658" t="s">
        <v>4727</v>
      </c>
      <c r="I388" s="659"/>
      <c r="J388" s="659"/>
      <c r="K388" s="659"/>
      <c r="L388" s="659"/>
      <c r="M388" s="659"/>
      <c r="N388" s="659"/>
      <c r="O388" s="659"/>
      <c r="P388" s="659"/>
      <c r="Q388" s="659"/>
      <c r="R388" s="659"/>
      <c r="S388" s="659"/>
      <c r="T388" s="659"/>
      <c r="U388" s="659"/>
      <c r="V388" s="659"/>
      <c r="W388" s="659"/>
      <c r="X388" s="659"/>
      <c r="Y388" s="659"/>
      <c r="Z388" s="659"/>
      <c r="AA388" s="659"/>
      <c r="AB388" s="659"/>
      <c r="AC388" s="660"/>
      <c r="AD388" s="295">
        <f>'CE MINISTERIALE'!AD388</f>
        <v>0</v>
      </c>
      <c r="AE388" s="654">
        <f>'CE MINISTERIALE'!AE388</f>
        <v>0</v>
      </c>
      <c r="AF388" s="654"/>
      <c r="AG388" s="654"/>
      <c r="AH388" s="654"/>
      <c r="AI388" s="615"/>
      <c r="AJ388" s="64" t="s">
        <v>389</v>
      </c>
      <c r="AL388" s="295">
        <f>'CE MINISTERIALE'!AL388</f>
        <v>0</v>
      </c>
      <c r="AM388" s="411">
        <f>'CE MINISTERIALE'!AM388</f>
        <v>0</v>
      </c>
    </row>
    <row r="389" spans="1:39" s="68" customFormat="1" ht="15" customHeight="1">
      <c r="A389" s="64"/>
      <c r="B389" s="613" t="s">
        <v>1501</v>
      </c>
      <c r="C389" s="656"/>
      <c r="D389" s="656"/>
      <c r="E389" s="656"/>
      <c r="F389" s="656"/>
      <c r="G389" s="657"/>
      <c r="H389" s="658" t="s">
        <v>4728</v>
      </c>
      <c r="I389" s="659"/>
      <c r="J389" s="659"/>
      <c r="K389" s="659"/>
      <c r="L389" s="659"/>
      <c r="M389" s="659"/>
      <c r="N389" s="659"/>
      <c r="O389" s="659"/>
      <c r="P389" s="659"/>
      <c r="Q389" s="659"/>
      <c r="R389" s="659"/>
      <c r="S389" s="659"/>
      <c r="T389" s="659"/>
      <c r="U389" s="659"/>
      <c r="V389" s="659"/>
      <c r="W389" s="659"/>
      <c r="X389" s="659"/>
      <c r="Y389" s="659"/>
      <c r="Z389" s="659"/>
      <c r="AA389" s="659"/>
      <c r="AB389" s="659"/>
      <c r="AC389" s="660"/>
      <c r="AD389" s="295">
        <f>'CE MINISTERIALE'!AD389</f>
        <v>0</v>
      </c>
      <c r="AE389" s="666">
        <f>'CE MINISTERIALE'!AE389</f>
        <v>0</v>
      </c>
      <c r="AF389" s="666"/>
      <c r="AG389" s="666"/>
      <c r="AH389" s="666"/>
      <c r="AI389" s="608"/>
      <c r="AJ389" s="64" t="s">
        <v>389</v>
      </c>
      <c r="AL389" s="295">
        <f>'CE MINISTERIALE'!AL389</f>
        <v>0</v>
      </c>
      <c r="AM389" s="410">
        <f>'CE MINISTERIALE'!AM389</f>
        <v>0</v>
      </c>
    </row>
    <row r="390" spans="1:39" s="68" customFormat="1" ht="15" customHeight="1">
      <c r="A390" s="64"/>
      <c r="B390" s="609" t="s">
        <v>1504</v>
      </c>
      <c r="C390" s="643"/>
      <c r="D390" s="643"/>
      <c r="E390" s="643"/>
      <c r="F390" s="643"/>
      <c r="G390" s="644"/>
      <c r="H390" s="645" t="s">
        <v>4729</v>
      </c>
      <c r="I390" s="646"/>
      <c r="J390" s="646"/>
      <c r="K390" s="646"/>
      <c r="L390" s="646"/>
      <c r="M390" s="646"/>
      <c r="N390" s="646"/>
      <c r="O390" s="646"/>
      <c r="P390" s="646"/>
      <c r="Q390" s="646"/>
      <c r="R390" s="646"/>
      <c r="S390" s="646"/>
      <c r="T390" s="646"/>
      <c r="U390" s="646"/>
      <c r="V390" s="646"/>
      <c r="W390" s="646"/>
      <c r="X390" s="646"/>
      <c r="Y390" s="646"/>
      <c r="Z390" s="646"/>
      <c r="AA390" s="646"/>
      <c r="AB390" s="646"/>
      <c r="AC390" s="647"/>
      <c r="AD390" s="295">
        <f>'CE MINISTERIALE'!AD390</f>
        <v>13515000</v>
      </c>
      <c r="AE390" s="654">
        <f>'CE MINISTERIALE'!AE390</f>
        <v>13515</v>
      </c>
      <c r="AF390" s="654"/>
      <c r="AG390" s="654"/>
      <c r="AH390" s="654"/>
      <c r="AI390" s="615"/>
      <c r="AJ390" s="64" t="s">
        <v>389</v>
      </c>
      <c r="AL390" s="295">
        <f>'CE MINISTERIALE'!AL390</f>
        <v>0</v>
      </c>
      <c r="AM390" s="411">
        <f>'CE MINISTERIALE'!AM390</f>
        <v>0</v>
      </c>
    </row>
    <row r="391" spans="1:39" s="68" customFormat="1" ht="15" customHeight="1">
      <c r="A391" s="64"/>
      <c r="B391" s="609" t="s">
        <v>1507</v>
      </c>
      <c r="C391" s="643"/>
      <c r="D391" s="643"/>
      <c r="E391" s="643"/>
      <c r="F391" s="643"/>
      <c r="G391" s="644"/>
      <c r="H391" s="645" t="s">
        <v>4730</v>
      </c>
      <c r="I391" s="646"/>
      <c r="J391" s="646"/>
      <c r="K391" s="646"/>
      <c r="L391" s="646"/>
      <c r="M391" s="646"/>
      <c r="N391" s="646"/>
      <c r="O391" s="646"/>
      <c r="P391" s="646"/>
      <c r="Q391" s="646"/>
      <c r="R391" s="646"/>
      <c r="S391" s="646"/>
      <c r="T391" s="646"/>
      <c r="U391" s="646"/>
      <c r="V391" s="646"/>
      <c r="W391" s="646"/>
      <c r="X391" s="646"/>
      <c r="Y391" s="646"/>
      <c r="Z391" s="646"/>
      <c r="AA391" s="646"/>
      <c r="AB391" s="646"/>
      <c r="AC391" s="647"/>
      <c r="AD391" s="297">
        <f>'CE MINISTERIALE'!AD391</f>
        <v>1050000</v>
      </c>
      <c r="AE391" s="648">
        <f>'CE MINISTERIALE'!AE391</f>
        <v>1050</v>
      </c>
      <c r="AF391" s="648"/>
      <c r="AG391" s="648"/>
      <c r="AH391" s="648"/>
      <c r="AI391" s="611"/>
      <c r="AJ391" s="64" t="s">
        <v>389</v>
      </c>
      <c r="AL391" s="297">
        <f>'CE MINISTERIALE'!AL391</f>
        <v>0</v>
      </c>
      <c r="AM391" s="409">
        <f>'CE MINISTERIALE'!AM391</f>
        <v>0</v>
      </c>
    </row>
    <row r="392" spans="1:39" s="68" customFormat="1" ht="15" customHeight="1">
      <c r="A392" s="64"/>
      <c r="B392" s="613" t="s">
        <v>155</v>
      </c>
      <c r="C392" s="656"/>
      <c r="D392" s="656"/>
      <c r="E392" s="656"/>
      <c r="F392" s="656"/>
      <c r="G392" s="657"/>
      <c r="H392" s="658" t="s">
        <v>4731</v>
      </c>
      <c r="I392" s="659"/>
      <c r="J392" s="659"/>
      <c r="K392" s="659"/>
      <c r="L392" s="659"/>
      <c r="M392" s="659"/>
      <c r="N392" s="659"/>
      <c r="O392" s="659"/>
      <c r="P392" s="659"/>
      <c r="Q392" s="659"/>
      <c r="R392" s="659"/>
      <c r="S392" s="659"/>
      <c r="T392" s="659"/>
      <c r="U392" s="659"/>
      <c r="V392" s="659"/>
      <c r="W392" s="659"/>
      <c r="X392" s="659"/>
      <c r="Y392" s="659"/>
      <c r="Z392" s="659"/>
      <c r="AA392" s="659"/>
      <c r="AB392" s="659"/>
      <c r="AC392" s="660"/>
      <c r="AD392" s="295">
        <f>'CE MINISTERIALE'!AD392</f>
        <v>0</v>
      </c>
      <c r="AE392" s="666">
        <f>'CE MINISTERIALE'!AE392</f>
        <v>0</v>
      </c>
      <c r="AF392" s="666"/>
      <c r="AG392" s="666"/>
      <c r="AH392" s="666"/>
      <c r="AI392" s="608"/>
      <c r="AJ392" s="64" t="s">
        <v>389</v>
      </c>
      <c r="AL392" s="295">
        <f>'CE MINISTERIALE'!AL392</f>
        <v>0</v>
      </c>
      <c r="AM392" s="410">
        <f>'CE MINISTERIALE'!AM392</f>
        <v>0</v>
      </c>
    </row>
    <row r="393" spans="1:39" s="68" customFormat="1" ht="15" customHeight="1">
      <c r="A393" s="64"/>
      <c r="B393" s="613" t="s">
        <v>158</v>
      </c>
      <c r="C393" s="656"/>
      <c r="D393" s="656"/>
      <c r="E393" s="656"/>
      <c r="F393" s="656"/>
      <c r="G393" s="657"/>
      <c r="H393" s="658" t="s">
        <v>4732</v>
      </c>
      <c r="I393" s="659"/>
      <c r="J393" s="659"/>
      <c r="K393" s="659"/>
      <c r="L393" s="659"/>
      <c r="M393" s="659"/>
      <c r="N393" s="659"/>
      <c r="O393" s="659"/>
      <c r="P393" s="659"/>
      <c r="Q393" s="659"/>
      <c r="R393" s="659"/>
      <c r="S393" s="659"/>
      <c r="T393" s="659"/>
      <c r="U393" s="659"/>
      <c r="V393" s="659"/>
      <c r="W393" s="659"/>
      <c r="X393" s="659"/>
      <c r="Y393" s="659"/>
      <c r="Z393" s="659"/>
      <c r="AA393" s="659"/>
      <c r="AB393" s="659"/>
      <c r="AC393" s="660"/>
      <c r="AD393" s="295">
        <f>'CE MINISTERIALE'!AD393</f>
        <v>1050000</v>
      </c>
      <c r="AE393" s="666">
        <f>'CE MINISTERIALE'!AE393</f>
        <v>1050</v>
      </c>
      <c r="AF393" s="666"/>
      <c r="AG393" s="666"/>
      <c r="AH393" s="666"/>
      <c r="AI393" s="608"/>
      <c r="AJ393" s="64" t="s">
        <v>389</v>
      </c>
      <c r="AL393" s="295">
        <f>'CE MINISTERIALE'!AL393</f>
        <v>0</v>
      </c>
      <c r="AM393" s="410">
        <f>'CE MINISTERIALE'!AM393</f>
        <v>0</v>
      </c>
    </row>
    <row r="394" spans="1:39" s="68" customFormat="1" ht="15" customHeight="1">
      <c r="A394" s="64"/>
      <c r="B394" s="609" t="s">
        <v>160</v>
      </c>
      <c r="C394" s="643"/>
      <c r="D394" s="643"/>
      <c r="E394" s="643"/>
      <c r="F394" s="643"/>
      <c r="G394" s="644"/>
      <c r="H394" s="645" t="s">
        <v>4733</v>
      </c>
      <c r="I394" s="646"/>
      <c r="J394" s="646"/>
      <c r="K394" s="646"/>
      <c r="L394" s="646"/>
      <c r="M394" s="646"/>
      <c r="N394" s="646"/>
      <c r="O394" s="646"/>
      <c r="P394" s="646"/>
      <c r="Q394" s="646"/>
      <c r="R394" s="646"/>
      <c r="S394" s="646"/>
      <c r="T394" s="646"/>
      <c r="U394" s="646"/>
      <c r="V394" s="646"/>
      <c r="W394" s="646"/>
      <c r="X394" s="646"/>
      <c r="Y394" s="646"/>
      <c r="Z394" s="646"/>
      <c r="AA394" s="646"/>
      <c r="AB394" s="646"/>
      <c r="AC394" s="647"/>
      <c r="AD394" s="297">
        <f>'CE MINISTERIALE'!AD394</f>
        <v>155000</v>
      </c>
      <c r="AE394" s="648">
        <f>'CE MINISTERIALE'!AE394</f>
        <v>155</v>
      </c>
      <c r="AF394" s="648"/>
      <c r="AG394" s="648"/>
      <c r="AH394" s="648"/>
      <c r="AI394" s="611"/>
      <c r="AJ394" s="69" t="s">
        <v>163</v>
      </c>
      <c r="AL394" s="297">
        <f>'CE MINISTERIALE'!AL394</f>
        <v>0</v>
      </c>
      <c r="AM394" s="409">
        <f>'CE MINISTERIALE'!AM394</f>
        <v>0</v>
      </c>
    </row>
    <row r="395" spans="1:39" s="68" customFormat="1" ht="15" customHeight="1">
      <c r="A395" s="64"/>
      <c r="B395" s="613" t="s">
        <v>164</v>
      </c>
      <c r="C395" s="656"/>
      <c r="D395" s="656"/>
      <c r="E395" s="656"/>
      <c r="F395" s="656"/>
      <c r="G395" s="657"/>
      <c r="H395" s="658" t="s">
        <v>4734</v>
      </c>
      <c r="I395" s="659"/>
      <c r="J395" s="659"/>
      <c r="K395" s="659"/>
      <c r="L395" s="659"/>
      <c r="M395" s="659"/>
      <c r="N395" s="659"/>
      <c r="O395" s="659"/>
      <c r="P395" s="659"/>
      <c r="Q395" s="659"/>
      <c r="R395" s="659"/>
      <c r="S395" s="659"/>
      <c r="T395" s="659"/>
      <c r="U395" s="659"/>
      <c r="V395" s="659"/>
      <c r="W395" s="659"/>
      <c r="X395" s="659"/>
      <c r="Y395" s="659"/>
      <c r="Z395" s="659"/>
      <c r="AA395" s="659"/>
      <c r="AB395" s="659"/>
      <c r="AC395" s="660"/>
      <c r="AD395" s="295">
        <f>'CE MINISTERIALE'!AD395</f>
        <v>110000</v>
      </c>
      <c r="AE395" s="654">
        <f>'CE MINISTERIALE'!AE395</f>
        <v>110</v>
      </c>
      <c r="AF395" s="654"/>
      <c r="AG395" s="654"/>
      <c r="AH395" s="654"/>
      <c r="AI395" s="615"/>
      <c r="AJ395" s="69" t="s">
        <v>163</v>
      </c>
      <c r="AL395" s="295">
        <f>'CE MINISTERIALE'!AL395</f>
        <v>0</v>
      </c>
      <c r="AM395" s="411">
        <f>'CE MINISTERIALE'!AM395</f>
        <v>0</v>
      </c>
    </row>
    <row r="396" spans="1:39" s="68" customFormat="1" ht="15" customHeight="1">
      <c r="A396" s="64"/>
      <c r="B396" s="613" t="s">
        <v>166</v>
      </c>
      <c r="C396" s="656"/>
      <c r="D396" s="656"/>
      <c r="E396" s="656"/>
      <c r="F396" s="656"/>
      <c r="G396" s="657"/>
      <c r="H396" s="658" t="s">
        <v>4735</v>
      </c>
      <c r="I396" s="659"/>
      <c r="J396" s="659"/>
      <c r="K396" s="659"/>
      <c r="L396" s="659"/>
      <c r="M396" s="659"/>
      <c r="N396" s="659"/>
      <c r="O396" s="659"/>
      <c r="P396" s="659"/>
      <c r="Q396" s="659"/>
      <c r="R396" s="659"/>
      <c r="S396" s="659"/>
      <c r="T396" s="659"/>
      <c r="U396" s="659"/>
      <c r="V396" s="659"/>
      <c r="W396" s="659"/>
      <c r="X396" s="659"/>
      <c r="Y396" s="659"/>
      <c r="Z396" s="659"/>
      <c r="AA396" s="659"/>
      <c r="AB396" s="659"/>
      <c r="AC396" s="660"/>
      <c r="AD396" s="295">
        <f>'CE MINISTERIALE'!AD396</f>
        <v>45000</v>
      </c>
      <c r="AE396" s="654">
        <f>'CE MINISTERIALE'!AE396</f>
        <v>45</v>
      </c>
      <c r="AF396" s="654"/>
      <c r="AG396" s="654"/>
      <c r="AH396" s="654"/>
      <c r="AI396" s="615"/>
      <c r="AJ396" s="69" t="s">
        <v>163</v>
      </c>
      <c r="AL396" s="295">
        <f>'CE MINISTERIALE'!AL396</f>
        <v>0</v>
      </c>
      <c r="AM396" s="411">
        <f>'CE MINISTERIALE'!AM396</f>
        <v>0</v>
      </c>
    </row>
    <row r="397" spans="1:39" s="68" customFormat="1" ht="15" customHeight="1">
      <c r="A397" s="64"/>
      <c r="B397" s="609" t="s">
        <v>169</v>
      </c>
      <c r="C397" s="643"/>
      <c r="D397" s="643"/>
      <c r="E397" s="643"/>
      <c r="F397" s="643"/>
      <c r="G397" s="644"/>
      <c r="H397" s="645" t="s">
        <v>4736</v>
      </c>
      <c r="I397" s="646"/>
      <c r="J397" s="646"/>
      <c r="K397" s="646"/>
      <c r="L397" s="646"/>
      <c r="M397" s="646"/>
      <c r="N397" s="646"/>
      <c r="O397" s="646"/>
      <c r="P397" s="646"/>
      <c r="Q397" s="646"/>
      <c r="R397" s="646"/>
      <c r="S397" s="646"/>
      <c r="T397" s="646"/>
      <c r="U397" s="646"/>
      <c r="V397" s="646"/>
      <c r="W397" s="646"/>
      <c r="X397" s="646"/>
      <c r="Y397" s="646"/>
      <c r="Z397" s="646"/>
      <c r="AA397" s="646"/>
      <c r="AB397" s="646"/>
      <c r="AC397" s="647"/>
      <c r="AD397" s="297">
        <f>'CE MINISTERIALE'!AD397</f>
        <v>1042000</v>
      </c>
      <c r="AE397" s="648">
        <f>'CE MINISTERIALE'!AE397</f>
        <v>1042</v>
      </c>
      <c r="AF397" s="648"/>
      <c r="AG397" s="648"/>
      <c r="AH397" s="648"/>
      <c r="AI397" s="611"/>
      <c r="AJ397" s="64" t="s">
        <v>389</v>
      </c>
      <c r="AL397" s="297">
        <f>'CE MINISTERIALE'!AL397</f>
        <v>0</v>
      </c>
      <c r="AM397" s="409">
        <f>'CE MINISTERIALE'!AM397</f>
        <v>0</v>
      </c>
    </row>
    <row r="398" spans="1:39" s="68" customFormat="1" ht="15" customHeight="1">
      <c r="A398" s="64"/>
      <c r="B398" s="606" t="s">
        <v>172</v>
      </c>
      <c r="C398" s="649"/>
      <c r="D398" s="649"/>
      <c r="E398" s="649"/>
      <c r="F398" s="649"/>
      <c r="G398" s="650"/>
      <c r="H398" s="651" t="s">
        <v>4737</v>
      </c>
      <c r="I398" s="652"/>
      <c r="J398" s="652"/>
      <c r="K398" s="652"/>
      <c r="L398" s="652"/>
      <c r="M398" s="652"/>
      <c r="N398" s="652"/>
      <c r="O398" s="652"/>
      <c r="P398" s="652"/>
      <c r="Q398" s="652"/>
      <c r="R398" s="652"/>
      <c r="S398" s="652"/>
      <c r="T398" s="652"/>
      <c r="U398" s="652"/>
      <c r="V398" s="652"/>
      <c r="W398" s="652"/>
      <c r="X398" s="652"/>
      <c r="Y398" s="652"/>
      <c r="Z398" s="652"/>
      <c r="AA398" s="652"/>
      <c r="AB398" s="652"/>
      <c r="AC398" s="653"/>
      <c r="AD398" s="297">
        <f>'CE MINISTERIALE'!AD398</f>
        <v>710000</v>
      </c>
      <c r="AE398" s="666">
        <f>'CE MINISTERIALE'!AE398</f>
        <v>710</v>
      </c>
      <c r="AF398" s="666"/>
      <c r="AG398" s="666"/>
      <c r="AH398" s="666"/>
      <c r="AI398" s="608"/>
      <c r="AJ398" s="64" t="s">
        <v>389</v>
      </c>
      <c r="AL398" s="297">
        <f>'CE MINISTERIALE'!AL398</f>
        <v>0</v>
      </c>
      <c r="AM398" s="410">
        <f>'CE MINISTERIALE'!AM398</f>
        <v>0</v>
      </c>
    </row>
    <row r="399" spans="1:39" s="68" customFormat="1" ht="15" customHeight="1">
      <c r="A399" s="64"/>
      <c r="B399" s="613" t="s">
        <v>175</v>
      </c>
      <c r="C399" s="656"/>
      <c r="D399" s="656"/>
      <c r="E399" s="656"/>
      <c r="F399" s="656"/>
      <c r="G399" s="657"/>
      <c r="H399" s="658" t="s">
        <v>4738</v>
      </c>
      <c r="I399" s="659"/>
      <c r="J399" s="659"/>
      <c r="K399" s="659"/>
      <c r="L399" s="659"/>
      <c r="M399" s="659"/>
      <c r="N399" s="659"/>
      <c r="O399" s="659"/>
      <c r="P399" s="659"/>
      <c r="Q399" s="659"/>
      <c r="R399" s="659"/>
      <c r="S399" s="659"/>
      <c r="T399" s="659"/>
      <c r="U399" s="659"/>
      <c r="V399" s="659"/>
      <c r="W399" s="659"/>
      <c r="X399" s="659"/>
      <c r="Y399" s="659"/>
      <c r="Z399" s="659"/>
      <c r="AA399" s="659"/>
      <c r="AB399" s="659"/>
      <c r="AC399" s="660"/>
      <c r="AD399" s="295">
        <f>'CE MINISTERIALE'!AD399</f>
        <v>650000</v>
      </c>
      <c r="AE399" s="654">
        <f>'CE MINISTERIALE'!AE399</f>
        <v>650</v>
      </c>
      <c r="AF399" s="654"/>
      <c r="AG399" s="654"/>
      <c r="AH399" s="654"/>
      <c r="AI399" s="615"/>
      <c r="AJ399" s="64" t="s">
        <v>389</v>
      </c>
      <c r="AL399" s="295">
        <f>'CE MINISTERIALE'!AL399</f>
        <v>0</v>
      </c>
      <c r="AM399" s="411">
        <f>'CE MINISTERIALE'!AM399</f>
        <v>0</v>
      </c>
    </row>
    <row r="400" spans="1:39" s="68" customFormat="1" ht="15" customHeight="1">
      <c r="A400" s="64"/>
      <c r="B400" s="613" t="s">
        <v>178</v>
      </c>
      <c r="C400" s="656"/>
      <c r="D400" s="656"/>
      <c r="E400" s="656"/>
      <c r="F400" s="656"/>
      <c r="G400" s="657"/>
      <c r="H400" s="658" t="s">
        <v>4739</v>
      </c>
      <c r="I400" s="659"/>
      <c r="J400" s="659"/>
      <c r="K400" s="659"/>
      <c r="L400" s="659"/>
      <c r="M400" s="659"/>
      <c r="N400" s="659"/>
      <c r="O400" s="659"/>
      <c r="P400" s="659"/>
      <c r="Q400" s="659"/>
      <c r="R400" s="659"/>
      <c r="S400" s="659"/>
      <c r="T400" s="659"/>
      <c r="U400" s="659"/>
      <c r="V400" s="659"/>
      <c r="W400" s="659"/>
      <c r="X400" s="659"/>
      <c r="Y400" s="659"/>
      <c r="Z400" s="659"/>
      <c r="AA400" s="659"/>
      <c r="AB400" s="659"/>
      <c r="AC400" s="660"/>
      <c r="AD400" s="295">
        <f>'CE MINISTERIALE'!AD400</f>
        <v>60000</v>
      </c>
      <c r="AE400" s="654">
        <f>'CE MINISTERIALE'!AE400</f>
        <v>60</v>
      </c>
      <c r="AF400" s="654"/>
      <c r="AG400" s="654"/>
      <c r="AH400" s="654"/>
      <c r="AI400" s="615"/>
      <c r="AJ400" s="64" t="s">
        <v>389</v>
      </c>
      <c r="AL400" s="295">
        <f>'CE MINISTERIALE'!AL400</f>
        <v>0</v>
      </c>
      <c r="AM400" s="411">
        <f>'CE MINISTERIALE'!AM400</f>
        <v>0</v>
      </c>
    </row>
    <row r="401" spans="1:39" s="68" customFormat="1" ht="25.5" customHeight="1">
      <c r="A401" s="64"/>
      <c r="B401" s="613" t="s">
        <v>181</v>
      </c>
      <c r="C401" s="656"/>
      <c r="D401" s="656"/>
      <c r="E401" s="656"/>
      <c r="F401" s="656"/>
      <c r="G401" s="657"/>
      <c r="H401" s="658" t="s">
        <v>4740</v>
      </c>
      <c r="I401" s="659"/>
      <c r="J401" s="659"/>
      <c r="K401" s="659"/>
      <c r="L401" s="659"/>
      <c r="M401" s="659"/>
      <c r="N401" s="659"/>
      <c r="O401" s="659"/>
      <c r="P401" s="659"/>
      <c r="Q401" s="659"/>
      <c r="R401" s="659"/>
      <c r="S401" s="659"/>
      <c r="T401" s="659"/>
      <c r="U401" s="659"/>
      <c r="V401" s="659"/>
      <c r="W401" s="659"/>
      <c r="X401" s="659"/>
      <c r="Y401" s="659"/>
      <c r="Z401" s="659"/>
      <c r="AA401" s="659"/>
      <c r="AB401" s="659"/>
      <c r="AC401" s="660"/>
      <c r="AD401" s="295">
        <f>'CE MINISTERIALE'!AD401</f>
        <v>0</v>
      </c>
      <c r="AE401" s="654">
        <f>'CE MINISTERIALE'!AE401</f>
        <v>0</v>
      </c>
      <c r="AF401" s="654"/>
      <c r="AG401" s="654"/>
      <c r="AH401" s="654"/>
      <c r="AI401" s="615"/>
      <c r="AJ401" s="64" t="s">
        <v>389</v>
      </c>
      <c r="AL401" s="295">
        <f>'CE MINISTERIALE'!AL401</f>
        <v>0</v>
      </c>
      <c r="AM401" s="411">
        <f>'CE MINISTERIALE'!AM401</f>
        <v>0</v>
      </c>
    </row>
    <row r="402" spans="1:39" s="68" customFormat="1" ht="15" customHeight="1">
      <c r="A402" s="64"/>
      <c r="B402" s="613" t="s">
        <v>183</v>
      </c>
      <c r="C402" s="656"/>
      <c r="D402" s="656"/>
      <c r="E402" s="656"/>
      <c r="F402" s="656"/>
      <c r="G402" s="657"/>
      <c r="H402" s="658" t="s">
        <v>4741</v>
      </c>
      <c r="I402" s="659"/>
      <c r="J402" s="659"/>
      <c r="K402" s="659"/>
      <c r="L402" s="659"/>
      <c r="M402" s="659"/>
      <c r="N402" s="659"/>
      <c r="O402" s="659"/>
      <c r="P402" s="659"/>
      <c r="Q402" s="659"/>
      <c r="R402" s="659"/>
      <c r="S402" s="659"/>
      <c r="T402" s="659"/>
      <c r="U402" s="659"/>
      <c r="V402" s="659"/>
      <c r="W402" s="659"/>
      <c r="X402" s="659"/>
      <c r="Y402" s="659"/>
      <c r="Z402" s="659"/>
      <c r="AA402" s="659"/>
      <c r="AB402" s="659"/>
      <c r="AC402" s="660"/>
      <c r="AD402" s="295">
        <f>'CE MINISTERIALE'!AD402</f>
        <v>0</v>
      </c>
      <c r="AE402" s="654">
        <f>'CE MINISTERIALE'!AE402</f>
        <v>0</v>
      </c>
      <c r="AF402" s="654"/>
      <c r="AG402" s="654"/>
      <c r="AH402" s="654"/>
      <c r="AI402" s="615"/>
      <c r="AJ402" s="64" t="s">
        <v>389</v>
      </c>
      <c r="AL402" s="295">
        <f>'CE MINISTERIALE'!AL402</f>
        <v>0</v>
      </c>
      <c r="AM402" s="411">
        <f>'CE MINISTERIALE'!AM402</f>
        <v>0</v>
      </c>
    </row>
    <row r="403" spans="1:39" s="68" customFormat="1" ht="15" customHeight="1">
      <c r="A403" s="64"/>
      <c r="B403" s="613" t="s">
        <v>185</v>
      </c>
      <c r="C403" s="656"/>
      <c r="D403" s="656"/>
      <c r="E403" s="656"/>
      <c r="F403" s="656"/>
      <c r="G403" s="657"/>
      <c r="H403" s="658" t="s">
        <v>4742</v>
      </c>
      <c r="I403" s="659"/>
      <c r="J403" s="659"/>
      <c r="K403" s="659"/>
      <c r="L403" s="659"/>
      <c r="M403" s="659"/>
      <c r="N403" s="659"/>
      <c r="O403" s="659"/>
      <c r="P403" s="659"/>
      <c r="Q403" s="659"/>
      <c r="R403" s="659"/>
      <c r="S403" s="659"/>
      <c r="T403" s="659"/>
      <c r="U403" s="659"/>
      <c r="V403" s="659"/>
      <c r="W403" s="659"/>
      <c r="X403" s="659"/>
      <c r="Y403" s="659"/>
      <c r="Z403" s="659"/>
      <c r="AA403" s="659"/>
      <c r="AB403" s="659"/>
      <c r="AC403" s="660"/>
      <c r="AD403" s="295">
        <f>'CE MINISTERIALE'!AD403</f>
        <v>0</v>
      </c>
      <c r="AE403" s="654">
        <f>'CE MINISTERIALE'!AE403</f>
        <v>0</v>
      </c>
      <c r="AF403" s="654"/>
      <c r="AG403" s="654"/>
      <c r="AH403" s="654"/>
      <c r="AI403" s="615"/>
      <c r="AJ403" s="64" t="s">
        <v>389</v>
      </c>
      <c r="AL403" s="295">
        <f>'CE MINISTERIALE'!AL403</f>
        <v>0</v>
      </c>
      <c r="AM403" s="411">
        <f>'CE MINISTERIALE'!AM403</f>
        <v>0</v>
      </c>
    </row>
    <row r="404" spans="1:39" s="68" customFormat="1" ht="15" customHeight="1">
      <c r="A404" s="64"/>
      <c r="B404" s="606" t="s">
        <v>188</v>
      </c>
      <c r="C404" s="649"/>
      <c r="D404" s="649"/>
      <c r="E404" s="649"/>
      <c r="F404" s="649"/>
      <c r="G404" s="650"/>
      <c r="H404" s="651" t="s">
        <v>4743</v>
      </c>
      <c r="I404" s="652"/>
      <c r="J404" s="652"/>
      <c r="K404" s="652"/>
      <c r="L404" s="652"/>
      <c r="M404" s="652"/>
      <c r="N404" s="652"/>
      <c r="O404" s="652"/>
      <c r="P404" s="652"/>
      <c r="Q404" s="652"/>
      <c r="R404" s="652"/>
      <c r="S404" s="652"/>
      <c r="T404" s="652"/>
      <c r="U404" s="652"/>
      <c r="V404" s="652"/>
      <c r="W404" s="652"/>
      <c r="X404" s="652"/>
      <c r="Y404" s="652"/>
      <c r="Z404" s="652"/>
      <c r="AA404" s="652"/>
      <c r="AB404" s="652"/>
      <c r="AC404" s="653"/>
      <c r="AD404" s="295">
        <f>'CE MINISTERIALE'!AD404</f>
        <v>37000</v>
      </c>
      <c r="AE404" s="654">
        <f>'CE MINISTERIALE'!AE404</f>
        <v>37</v>
      </c>
      <c r="AF404" s="654"/>
      <c r="AG404" s="654"/>
      <c r="AH404" s="654"/>
      <c r="AI404" s="615"/>
      <c r="AJ404" s="64" t="s">
        <v>389</v>
      </c>
      <c r="AL404" s="295">
        <f>'CE MINISTERIALE'!AL404</f>
        <v>0</v>
      </c>
      <c r="AM404" s="411">
        <f>'CE MINISTERIALE'!AM404</f>
        <v>0</v>
      </c>
    </row>
    <row r="405" spans="1:39" s="68" customFormat="1" ht="15" customHeight="1">
      <c r="A405" s="64"/>
      <c r="B405" s="606" t="s">
        <v>191</v>
      </c>
      <c r="C405" s="649"/>
      <c r="D405" s="649"/>
      <c r="E405" s="649"/>
      <c r="F405" s="649"/>
      <c r="G405" s="650"/>
      <c r="H405" s="651" t="s">
        <v>4744</v>
      </c>
      <c r="I405" s="652"/>
      <c r="J405" s="652"/>
      <c r="K405" s="652"/>
      <c r="L405" s="652"/>
      <c r="M405" s="652"/>
      <c r="N405" s="652"/>
      <c r="O405" s="652"/>
      <c r="P405" s="652"/>
      <c r="Q405" s="652"/>
      <c r="R405" s="652"/>
      <c r="S405" s="652"/>
      <c r="T405" s="652"/>
      <c r="U405" s="652"/>
      <c r="V405" s="652"/>
      <c r="W405" s="652"/>
      <c r="X405" s="652"/>
      <c r="Y405" s="652"/>
      <c r="Z405" s="652"/>
      <c r="AA405" s="652"/>
      <c r="AB405" s="652"/>
      <c r="AC405" s="653"/>
      <c r="AD405" s="297">
        <f>'CE MINISTERIALE'!AD405</f>
        <v>0</v>
      </c>
      <c r="AE405" s="666">
        <f>'CE MINISTERIALE'!AE405</f>
        <v>0</v>
      </c>
      <c r="AF405" s="666"/>
      <c r="AG405" s="666"/>
      <c r="AH405" s="666"/>
      <c r="AI405" s="608"/>
      <c r="AJ405" s="64" t="s">
        <v>389</v>
      </c>
      <c r="AL405" s="297">
        <f>'CE MINISTERIALE'!AL405</f>
        <v>0</v>
      </c>
      <c r="AM405" s="410">
        <f>'CE MINISTERIALE'!AM405</f>
        <v>0</v>
      </c>
    </row>
    <row r="406" spans="1:39" s="68" customFormat="1" ht="27" customHeight="1">
      <c r="A406" s="64"/>
      <c r="B406" s="613" t="s">
        <v>193</v>
      </c>
      <c r="C406" s="656"/>
      <c r="D406" s="656"/>
      <c r="E406" s="656"/>
      <c r="F406" s="656"/>
      <c r="G406" s="657"/>
      <c r="H406" s="658" t="s">
        <v>4745</v>
      </c>
      <c r="I406" s="659"/>
      <c r="J406" s="659"/>
      <c r="K406" s="659"/>
      <c r="L406" s="659"/>
      <c r="M406" s="659"/>
      <c r="N406" s="659"/>
      <c r="O406" s="659"/>
      <c r="P406" s="659"/>
      <c r="Q406" s="659"/>
      <c r="R406" s="659"/>
      <c r="S406" s="659"/>
      <c r="T406" s="659"/>
      <c r="U406" s="659"/>
      <c r="V406" s="659"/>
      <c r="W406" s="659"/>
      <c r="X406" s="659"/>
      <c r="Y406" s="659"/>
      <c r="Z406" s="659"/>
      <c r="AA406" s="659"/>
      <c r="AB406" s="659"/>
      <c r="AC406" s="660"/>
      <c r="AD406" s="295">
        <f>'CE MINISTERIALE'!AD406</f>
        <v>0</v>
      </c>
      <c r="AE406" s="654">
        <f>'CE MINISTERIALE'!AE406</f>
        <v>0</v>
      </c>
      <c r="AF406" s="654"/>
      <c r="AG406" s="654"/>
      <c r="AH406" s="654"/>
      <c r="AI406" s="615"/>
      <c r="AJ406" s="64" t="s">
        <v>389</v>
      </c>
      <c r="AL406" s="295">
        <f>'CE MINISTERIALE'!AL406</f>
        <v>0</v>
      </c>
      <c r="AM406" s="411">
        <f>'CE MINISTERIALE'!AM406</f>
        <v>0</v>
      </c>
    </row>
    <row r="407" spans="1:39" s="68" customFormat="1" ht="30.6" customHeight="1">
      <c r="A407" s="64"/>
      <c r="B407" s="613" t="s">
        <v>1028</v>
      </c>
      <c r="C407" s="656"/>
      <c r="D407" s="656"/>
      <c r="E407" s="656"/>
      <c r="F407" s="656"/>
      <c r="G407" s="657"/>
      <c r="H407" s="658" t="s">
        <v>4746</v>
      </c>
      <c r="I407" s="659"/>
      <c r="J407" s="659"/>
      <c r="K407" s="659"/>
      <c r="L407" s="659"/>
      <c r="M407" s="659"/>
      <c r="N407" s="659"/>
      <c r="O407" s="659"/>
      <c r="P407" s="659"/>
      <c r="Q407" s="659"/>
      <c r="R407" s="659"/>
      <c r="S407" s="659"/>
      <c r="T407" s="659"/>
      <c r="U407" s="659"/>
      <c r="V407" s="659"/>
      <c r="W407" s="659"/>
      <c r="X407" s="659"/>
      <c r="Y407" s="659"/>
      <c r="Z407" s="659"/>
      <c r="AA407" s="659"/>
      <c r="AB407" s="659"/>
      <c r="AC407" s="660"/>
      <c r="AD407" s="295">
        <f>'CE MINISTERIALE'!AD407</f>
        <v>0</v>
      </c>
      <c r="AE407" s="654">
        <f>'CE MINISTERIALE'!AE407</f>
        <v>0</v>
      </c>
      <c r="AF407" s="654"/>
      <c r="AG407" s="654"/>
      <c r="AH407" s="654"/>
      <c r="AI407" s="615"/>
      <c r="AJ407" s="64" t="s">
        <v>389</v>
      </c>
      <c r="AL407" s="295">
        <f>'CE MINISTERIALE'!AL407</f>
        <v>0</v>
      </c>
      <c r="AM407" s="411">
        <f>'CE MINISTERIALE'!AM407</f>
        <v>0</v>
      </c>
    </row>
    <row r="408" spans="1:39" s="68" customFormat="1" ht="30" customHeight="1">
      <c r="A408" s="64"/>
      <c r="B408" s="613" t="s">
        <v>1030</v>
      </c>
      <c r="C408" s="656"/>
      <c r="D408" s="656"/>
      <c r="E408" s="656"/>
      <c r="F408" s="656"/>
      <c r="G408" s="657"/>
      <c r="H408" s="658" t="s">
        <v>4747</v>
      </c>
      <c r="I408" s="659"/>
      <c r="J408" s="659"/>
      <c r="K408" s="659"/>
      <c r="L408" s="659"/>
      <c r="M408" s="659"/>
      <c r="N408" s="659"/>
      <c r="O408" s="659"/>
      <c r="P408" s="659"/>
      <c r="Q408" s="659"/>
      <c r="R408" s="659"/>
      <c r="S408" s="659"/>
      <c r="T408" s="659"/>
      <c r="U408" s="659"/>
      <c r="V408" s="659"/>
      <c r="W408" s="659"/>
      <c r="X408" s="659"/>
      <c r="Y408" s="659"/>
      <c r="Z408" s="659"/>
      <c r="AA408" s="659"/>
      <c r="AB408" s="659"/>
      <c r="AC408" s="660"/>
      <c r="AD408" s="295">
        <f>'CE MINISTERIALE'!AD408</f>
        <v>0</v>
      </c>
      <c r="AE408" s="654">
        <f>'CE MINISTERIALE'!AE408</f>
        <v>0</v>
      </c>
      <c r="AF408" s="654"/>
      <c r="AG408" s="654"/>
      <c r="AH408" s="654"/>
      <c r="AI408" s="615"/>
      <c r="AJ408" s="64" t="s">
        <v>389</v>
      </c>
      <c r="AL408" s="295">
        <f>'CE MINISTERIALE'!AL408</f>
        <v>0</v>
      </c>
      <c r="AM408" s="411">
        <f>'CE MINISTERIALE'!AM408</f>
        <v>0</v>
      </c>
    </row>
    <row r="409" spans="1:39" s="68" customFormat="1" ht="15" customHeight="1">
      <c r="A409" s="64"/>
      <c r="B409" s="613" t="s">
        <v>1032</v>
      </c>
      <c r="C409" s="656"/>
      <c r="D409" s="656"/>
      <c r="E409" s="656"/>
      <c r="F409" s="656"/>
      <c r="G409" s="657"/>
      <c r="H409" s="658" t="s">
        <v>4748</v>
      </c>
      <c r="I409" s="659"/>
      <c r="J409" s="659"/>
      <c r="K409" s="659"/>
      <c r="L409" s="659"/>
      <c r="M409" s="659"/>
      <c r="N409" s="659"/>
      <c r="O409" s="659"/>
      <c r="P409" s="659"/>
      <c r="Q409" s="659"/>
      <c r="R409" s="659"/>
      <c r="S409" s="659"/>
      <c r="T409" s="659"/>
      <c r="U409" s="659"/>
      <c r="V409" s="659"/>
      <c r="W409" s="659"/>
      <c r="X409" s="659"/>
      <c r="Y409" s="659"/>
      <c r="Z409" s="659"/>
      <c r="AA409" s="659"/>
      <c r="AB409" s="659"/>
      <c r="AC409" s="660"/>
      <c r="AD409" s="295">
        <f>'CE MINISTERIALE'!AD409</f>
        <v>0</v>
      </c>
      <c r="AE409" s="654">
        <f>'CE MINISTERIALE'!AE409</f>
        <v>0</v>
      </c>
      <c r="AF409" s="654"/>
      <c r="AG409" s="654"/>
      <c r="AH409" s="654"/>
      <c r="AI409" s="615"/>
      <c r="AJ409" s="64" t="s">
        <v>389</v>
      </c>
      <c r="AL409" s="295">
        <f>'CE MINISTERIALE'!AL409</f>
        <v>0</v>
      </c>
      <c r="AM409" s="411">
        <f>'CE MINISTERIALE'!AM409</f>
        <v>0</v>
      </c>
    </row>
    <row r="410" spans="1:39" s="68" customFormat="1" ht="15" customHeight="1">
      <c r="A410" s="64"/>
      <c r="B410" s="606" t="s">
        <v>1034</v>
      </c>
      <c r="C410" s="649"/>
      <c r="D410" s="649"/>
      <c r="E410" s="649"/>
      <c r="F410" s="649"/>
      <c r="G410" s="650"/>
      <c r="H410" s="651" t="s">
        <v>4749</v>
      </c>
      <c r="I410" s="652"/>
      <c r="J410" s="652"/>
      <c r="K410" s="652"/>
      <c r="L410" s="652"/>
      <c r="M410" s="652"/>
      <c r="N410" s="652"/>
      <c r="O410" s="652"/>
      <c r="P410" s="652"/>
      <c r="Q410" s="652"/>
      <c r="R410" s="652"/>
      <c r="S410" s="652"/>
      <c r="T410" s="652"/>
      <c r="U410" s="652"/>
      <c r="V410" s="652"/>
      <c r="W410" s="652"/>
      <c r="X410" s="652"/>
      <c r="Y410" s="652"/>
      <c r="Z410" s="652"/>
      <c r="AA410" s="652"/>
      <c r="AB410" s="652"/>
      <c r="AC410" s="653"/>
      <c r="AD410" s="297">
        <f>'CE MINISTERIALE'!AD410</f>
        <v>295000</v>
      </c>
      <c r="AE410" s="666">
        <f>'CE MINISTERIALE'!AE410</f>
        <v>295</v>
      </c>
      <c r="AF410" s="666"/>
      <c r="AG410" s="666"/>
      <c r="AH410" s="666"/>
      <c r="AI410" s="608"/>
      <c r="AJ410" s="64" t="s">
        <v>389</v>
      </c>
      <c r="AL410" s="297">
        <f>'CE MINISTERIALE'!AL410</f>
        <v>0</v>
      </c>
      <c r="AM410" s="410">
        <f>'CE MINISTERIALE'!AM410</f>
        <v>0</v>
      </c>
    </row>
    <row r="411" spans="1:39" s="68" customFormat="1" ht="15" customHeight="1">
      <c r="A411" s="64"/>
      <c r="B411" s="613" t="s">
        <v>1037</v>
      </c>
      <c r="C411" s="656"/>
      <c r="D411" s="656"/>
      <c r="E411" s="656"/>
      <c r="F411" s="656"/>
      <c r="G411" s="657"/>
      <c r="H411" s="658" t="s">
        <v>4750</v>
      </c>
      <c r="I411" s="659"/>
      <c r="J411" s="659"/>
      <c r="K411" s="659"/>
      <c r="L411" s="659"/>
      <c r="M411" s="659"/>
      <c r="N411" s="659"/>
      <c r="O411" s="659"/>
      <c r="P411" s="659"/>
      <c r="Q411" s="659"/>
      <c r="R411" s="659"/>
      <c r="S411" s="659"/>
      <c r="T411" s="659"/>
      <c r="U411" s="659"/>
      <c r="V411" s="659"/>
      <c r="W411" s="659"/>
      <c r="X411" s="659"/>
      <c r="Y411" s="659"/>
      <c r="Z411" s="659"/>
      <c r="AA411" s="659"/>
      <c r="AB411" s="659"/>
      <c r="AC411" s="660"/>
      <c r="AD411" s="295">
        <f>'CE MINISTERIALE'!AD411</f>
        <v>0</v>
      </c>
      <c r="AE411" s="654">
        <f>'CE MINISTERIALE'!AE411</f>
        <v>0</v>
      </c>
      <c r="AF411" s="654"/>
      <c r="AG411" s="654"/>
      <c r="AH411" s="654"/>
      <c r="AI411" s="615"/>
      <c r="AJ411" s="64" t="s">
        <v>389</v>
      </c>
      <c r="AL411" s="295">
        <f>'CE MINISTERIALE'!AL411</f>
        <v>0</v>
      </c>
      <c r="AM411" s="411">
        <f>'CE MINISTERIALE'!AM411</f>
        <v>0</v>
      </c>
    </row>
    <row r="412" spans="1:39" s="68" customFormat="1" ht="25.5" customHeight="1">
      <c r="A412" s="64"/>
      <c r="B412" s="613" t="s">
        <v>1039</v>
      </c>
      <c r="C412" s="656"/>
      <c r="D412" s="656"/>
      <c r="E412" s="656"/>
      <c r="F412" s="656"/>
      <c r="G412" s="657"/>
      <c r="H412" s="658" t="s">
        <v>4751</v>
      </c>
      <c r="I412" s="659"/>
      <c r="J412" s="659"/>
      <c r="K412" s="659"/>
      <c r="L412" s="659"/>
      <c r="M412" s="659"/>
      <c r="N412" s="659"/>
      <c r="O412" s="659"/>
      <c r="P412" s="659"/>
      <c r="Q412" s="659"/>
      <c r="R412" s="659"/>
      <c r="S412" s="659"/>
      <c r="T412" s="659"/>
      <c r="U412" s="659"/>
      <c r="V412" s="659"/>
      <c r="W412" s="659"/>
      <c r="X412" s="659"/>
      <c r="Y412" s="659"/>
      <c r="Z412" s="659"/>
      <c r="AA412" s="659"/>
      <c r="AB412" s="659"/>
      <c r="AC412" s="660"/>
      <c r="AD412" s="295">
        <f>'CE MINISTERIALE'!AD412</f>
        <v>0</v>
      </c>
      <c r="AE412" s="654">
        <f>'CE MINISTERIALE'!AE412</f>
        <v>0</v>
      </c>
      <c r="AF412" s="654"/>
      <c r="AG412" s="654"/>
      <c r="AH412" s="654"/>
      <c r="AI412" s="615"/>
      <c r="AJ412" s="64" t="s">
        <v>389</v>
      </c>
      <c r="AL412" s="295">
        <f>'CE MINISTERIALE'!AL412</f>
        <v>0</v>
      </c>
      <c r="AM412" s="411">
        <f>'CE MINISTERIALE'!AM412</f>
        <v>0</v>
      </c>
    </row>
    <row r="413" spans="1:39" s="68" customFormat="1" ht="15" customHeight="1">
      <c r="A413" s="64"/>
      <c r="B413" s="613" t="s">
        <v>1042</v>
      </c>
      <c r="C413" s="656"/>
      <c r="D413" s="656"/>
      <c r="E413" s="656"/>
      <c r="F413" s="656"/>
      <c r="G413" s="657"/>
      <c r="H413" s="658" t="s">
        <v>4752</v>
      </c>
      <c r="I413" s="659"/>
      <c r="J413" s="659"/>
      <c r="K413" s="659"/>
      <c r="L413" s="659"/>
      <c r="M413" s="659"/>
      <c r="N413" s="659"/>
      <c r="O413" s="659"/>
      <c r="P413" s="659"/>
      <c r="Q413" s="659"/>
      <c r="R413" s="659"/>
      <c r="S413" s="659"/>
      <c r="T413" s="659"/>
      <c r="U413" s="659"/>
      <c r="V413" s="659"/>
      <c r="W413" s="659"/>
      <c r="X413" s="659"/>
      <c r="Y413" s="659"/>
      <c r="Z413" s="659"/>
      <c r="AA413" s="659"/>
      <c r="AB413" s="659"/>
      <c r="AC413" s="660"/>
      <c r="AD413" s="295">
        <f>'CE MINISTERIALE'!AD413</f>
        <v>0</v>
      </c>
      <c r="AE413" s="654">
        <f>'CE MINISTERIALE'!AE413</f>
        <v>0</v>
      </c>
      <c r="AF413" s="654"/>
      <c r="AG413" s="654"/>
      <c r="AH413" s="654"/>
      <c r="AI413" s="615"/>
      <c r="AJ413" s="64" t="s">
        <v>389</v>
      </c>
      <c r="AL413" s="295">
        <f>'CE MINISTERIALE'!AL413</f>
        <v>0</v>
      </c>
      <c r="AM413" s="411">
        <f>'CE MINISTERIALE'!AM413</f>
        <v>0</v>
      </c>
    </row>
    <row r="414" spans="1:39" s="68" customFormat="1" ht="15" customHeight="1">
      <c r="A414" s="64"/>
      <c r="B414" s="613" t="s">
        <v>1044</v>
      </c>
      <c r="C414" s="656"/>
      <c r="D414" s="656"/>
      <c r="E414" s="656"/>
      <c r="F414" s="656"/>
      <c r="G414" s="657"/>
      <c r="H414" s="658" t="s">
        <v>4753</v>
      </c>
      <c r="I414" s="659"/>
      <c r="J414" s="659"/>
      <c r="K414" s="659"/>
      <c r="L414" s="659"/>
      <c r="M414" s="659"/>
      <c r="N414" s="659"/>
      <c r="O414" s="659"/>
      <c r="P414" s="659"/>
      <c r="Q414" s="659"/>
      <c r="R414" s="659"/>
      <c r="S414" s="659"/>
      <c r="T414" s="659"/>
      <c r="U414" s="659"/>
      <c r="V414" s="659"/>
      <c r="W414" s="659"/>
      <c r="X414" s="659"/>
      <c r="Y414" s="659"/>
      <c r="Z414" s="659"/>
      <c r="AA414" s="659"/>
      <c r="AB414" s="659"/>
      <c r="AC414" s="660"/>
      <c r="AD414" s="295">
        <f>'CE MINISTERIALE'!AD414</f>
        <v>0</v>
      </c>
      <c r="AE414" s="654">
        <f>'CE MINISTERIALE'!AE414</f>
        <v>0</v>
      </c>
      <c r="AF414" s="654"/>
      <c r="AG414" s="654"/>
      <c r="AH414" s="654"/>
      <c r="AI414" s="615"/>
      <c r="AJ414" s="64" t="s">
        <v>389</v>
      </c>
      <c r="AL414" s="295">
        <f>'CE MINISTERIALE'!AL414</f>
        <v>0</v>
      </c>
      <c r="AM414" s="411">
        <f>'CE MINISTERIALE'!AM414</f>
        <v>0</v>
      </c>
    </row>
    <row r="415" spans="1:39" s="68" customFormat="1" ht="15" customHeight="1">
      <c r="A415" s="64"/>
      <c r="B415" s="613" t="s">
        <v>1047</v>
      </c>
      <c r="C415" s="656"/>
      <c r="D415" s="656"/>
      <c r="E415" s="656"/>
      <c r="F415" s="656"/>
      <c r="G415" s="657"/>
      <c r="H415" s="658" t="s">
        <v>4754</v>
      </c>
      <c r="I415" s="659"/>
      <c r="J415" s="659"/>
      <c r="K415" s="659"/>
      <c r="L415" s="659"/>
      <c r="M415" s="659"/>
      <c r="N415" s="659"/>
      <c r="O415" s="659"/>
      <c r="P415" s="659"/>
      <c r="Q415" s="659"/>
      <c r="R415" s="659"/>
      <c r="S415" s="659"/>
      <c r="T415" s="659"/>
      <c r="U415" s="659"/>
      <c r="V415" s="659"/>
      <c r="W415" s="659"/>
      <c r="X415" s="659"/>
      <c r="Y415" s="659"/>
      <c r="Z415" s="659"/>
      <c r="AA415" s="659"/>
      <c r="AB415" s="659"/>
      <c r="AC415" s="660"/>
      <c r="AD415" s="295">
        <f>'CE MINISTERIALE'!AD415</f>
        <v>0</v>
      </c>
      <c r="AE415" s="654">
        <f>'CE MINISTERIALE'!AE415</f>
        <v>0</v>
      </c>
      <c r="AF415" s="654"/>
      <c r="AG415" s="654"/>
      <c r="AH415" s="654"/>
      <c r="AI415" s="615"/>
      <c r="AJ415" s="64" t="s">
        <v>389</v>
      </c>
      <c r="AL415" s="295">
        <f>'CE MINISTERIALE'!AL415</f>
        <v>0</v>
      </c>
      <c r="AM415" s="411">
        <f>'CE MINISTERIALE'!AM415</f>
        <v>0</v>
      </c>
    </row>
    <row r="416" spans="1:39" s="68" customFormat="1" ht="15" customHeight="1">
      <c r="A416" s="64"/>
      <c r="B416" s="613" t="s">
        <v>1050</v>
      </c>
      <c r="C416" s="656"/>
      <c r="D416" s="656"/>
      <c r="E416" s="656"/>
      <c r="F416" s="656"/>
      <c r="G416" s="657"/>
      <c r="H416" s="658" t="s">
        <v>4755</v>
      </c>
      <c r="I416" s="659"/>
      <c r="J416" s="659"/>
      <c r="K416" s="659"/>
      <c r="L416" s="659"/>
      <c r="M416" s="659"/>
      <c r="N416" s="659"/>
      <c r="O416" s="659"/>
      <c r="P416" s="659"/>
      <c r="Q416" s="659"/>
      <c r="R416" s="659"/>
      <c r="S416" s="659"/>
      <c r="T416" s="659"/>
      <c r="U416" s="659"/>
      <c r="V416" s="659"/>
      <c r="W416" s="659"/>
      <c r="X416" s="659"/>
      <c r="Y416" s="659"/>
      <c r="Z416" s="659"/>
      <c r="AA416" s="659"/>
      <c r="AB416" s="659"/>
      <c r="AC416" s="660"/>
      <c r="AD416" s="295">
        <f>'CE MINISTERIALE'!AD416</f>
        <v>0</v>
      </c>
      <c r="AE416" s="654">
        <f>'CE MINISTERIALE'!AE416</f>
        <v>0</v>
      </c>
      <c r="AF416" s="654"/>
      <c r="AG416" s="654"/>
      <c r="AH416" s="654"/>
      <c r="AI416" s="615"/>
      <c r="AJ416" s="64" t="s">
        <v>389</v>
      </c>
      <c r="AL416" s="295">
        <f>'CE MINISTERIALE'!AL416</f>
        <v>0</v>
      </c>
      <c r="AM416" s="411">
        <f>'CE MINISTERIALE'!AM416</f>
        <v>0</v>
      </c>
    </row>
    <row r="417" spans="1:39" s="68" customFormat="1" ht="15" customHeight="1">
      <c r="A417" s="64"/>
      <c r="B417" s="613" t="s">
        <v>1053</v>
      </c>
      <c r="C417" s="656"/>
      <c r="D417" s="656"/>
      <c r="E417" s="656"/>
      <c r="F417" s="656"/>
      <c r="G417" s="657"/>
      <c r="H417" s="658" t="s">
        <v>4756</v>
      </c>
      <c r="I417" s="659"/>
      <c r="J417" s="659"/>
      <c r="K417" s="659"/>
      <c r="L417" s="659"/>
      <c r="M417" s="659"/>
      <c r="N417" s="659"/>
      <c r="O417" s="659"/>
      <c r="P417" s="659"/>
      <c r="Q417" s="659"/>
      <c r="R417" s="659"/>
      <c r="S417" s="659"/>
      <c r="T417" s="659"/>
      <c r="U417" s="659"/>
      <c r="V417" s="659"/>
      <c r="W417" s="659"/>
      <c r="X417" s="659"/>
      <c r="Y417" s="659"/>
      <c r="Z417" s="659"/>
      <c r="AA417" s="659"/>
      <c r="AB417" s="659"/>
      <c r="AC417" s="660"/>
      <c r="AD417" s="295">
        <f>'CE MINISTERIALE'!AD417</f>
        <v>295000</v>
      </c>
      <c r="AE417" s="654">
        <f>'CE MINISTERIALE'!AE417</f>
        <v>295</v>
      </c>
      <c r="AF417" s="654"/>
      <c r="AG417" s="654"/>
      <c r="AH417" s="654"/>
      <c r="AI417" s="615"/>
      <c r="AJ417" s="64" t="s">
        <v>389</v>
      </c>
      <c r="AL417" s="295">
        <f>'CE MINISTERIALE'!AL417</f>
        <v>0</v>
      </c>
      <c r="AM417" s="411">
        <f>'CE MINISTERIALE'!AM417</f>
        <v>0</v>
      </c>
    </row>
    <row r="418" spans="1:39" s="68" customFormat="1" ht="15" customHeight="1">
      <c r="A418" s="64"/>
      <c r="B418" s="609" t="s">
        <v>1056</v>
      </c>
      <c r="C418" s="643"/>
      <c r="D418" s="643"/>
      <c r="E418" s="643"/>
      <c r="F418" s="643"/>
      <c r="G418" s="644"/>
      <c r="H418" s="645" t="s">
        <v>4757</v>
      </c>
      <c r="I418" s="646"/>
      <c r="J418" s="646"/>
      <c r="K418" s="646"/>
      <c r="L418" s="646"/>
      <c r="M418" s="646"/>
      <c r="N418" s="646"/>
      <c r="O418" s="646"/>
      <c r="P418" s="646"/>
      <c r="Q418" s="646"/>
      <c r="R418" s="646"/>
      <c r="S418" s="646"/>
      <c r="T418" s="646"/>
      <c r="U418" s="646"/>
      <c r="V418" s="646"/>
      <c r="W418" s="646"/>
      <c r="X418" s="646"/>
      <c r="Y418" s="646"/>
      <c r="Z418" s="646"/>
      <c r="AA418" s="646"/>
      <c r="AB418" s="646"/>
      <c r="AC418" s="647"/>
      <c r="AD418" s="297">
        <f>'CE MINISTERIALE'!AD418</f>
        <v>1299762676</v>
      </c>
      <c r="AE418" s="648">
        <f>'CE MINISTERIALE'!AE418</f>
        <v>1299763</v>
      </c>
      <c r="AF418" s="648"/>
      <c r="AG418" s="648"/>
      <c r="AH418" s="648"/>
      <c r="AI418" s="611"/>
      <c r="AJ418" s="64" t="s">
        <v>389</v>
      </c>
      <c r="AL418" s="297">
        <f>'CE MINISTERIALE'!AL418</f>
        <v>0</v>
      </c>
      <c r="AM418" s="409">
        <f>'CE MINISTERIALE'!AM418</f>
        <v>0</v>
      </c>
    </row>
    <row r="419" spans="1:39" s="68" customFormat="1" ht="15" customHeight="1">
      <c r="A419" s="64"/>
      <c r="B419" s="609"/>
      <c r="C419" s="643"/>
      <c r="D419" s="643"/>
      <c r="E419" s="643"/>
      <c r="F419" s="643"/>
      <c r="G419" s="644"/>
      <c r="H419" s="645" t="s">
        <v>4758</v>
      </c>
      <c r="I419" s="646"/>
      <c r="J419" s="646"/>
      <c r="K419" s="646"/>
      <c r="L419" s="646"/>
      <c r="M419" s="646"/>
      <c r="N419" s="646"/>
      <c r="O419" s="646"/>
      <c r="P419" s="646"/>
      <c r="Q419" s="646"/>
      <c r="R419" s="646"/>
      <c r="S419" s="646"/>
      <c r="T419" s="646"/>
      <c r="U419" s="646"/>
      <c r="V419" s="646"/>
      <c r="W419" s="646"/>
      <c r="X419" s="646"/>
      <c r="Y419" s="646"/>
      <c r="Z419" s="646"/>
      <c r="AA419" s="646"/>
      <c r="AB419" s="646"/>
      <c r="AC419" s="647"/>
      <c r="AD419" s="295">
        <f>'CE MINISTERIALE'!AD419</f>
        <v>0</v>
      </c>
      <c r="AE419" s="648">
        <f>'CE MINISTERIALE'!AE419</f>
        <v>0</v>
      </c>
      <c r="AF419" s="648"/>
      <c r="AG419" s="648"/>
      <c r="AH419" s="648"/>
      <c r="AI419" s="611"/>
      <c r="AJ419" s="64" t="s">
        <v>389</v>
      </c>
      <c r="AL419" s="295">
        <f>'CE MINISTERIALE'!AL419</f>
        <v>0</v>
      </c>
      <c r="AM419" s="409">
        <f>'CE MINISTERIALE'!AM419</f>
        <v>0</v>
      </c>
    </row>
    <row r="420" spans="1:39" s="68" customFormat="1" ht="15" customHeight="1">
      <c r="A420" s="64"/>
      <c r="B420" s="609" t="s">
        <v>1059</v>
      </c>
      <c r="C420" s="643"/>
      <c r="D420" s="643"/>
      <c r="E420" s="643"/>
      <c r="F420" s="643"/>
      <c r="G420" s="644"/>
      <c r="H420" s="645" t="s">
        <v>4759</v>
      </c>
      <c r="I420" s="646"/>
      <c r="J420" s="646"/>
      <c r="K420" s="646"/>
      <c r="L420" s="646"/>
      <c r="M420" s="646"/>
      <c r="N420" s="646"/>
      <c r="O420" s="646"/>
      <c r="P420" s="646"/>
      <c r="Q420" s="646"/>
      <c r="R420" s="646"/>
      <c r="S420" s="646"/>
      <c r="T420" s="646"/>
      <c r="U420" s="646"/>
      <c r="V420" s="646"/>
      <c r="W420" s="646"/>
      <c r="X420" s="646"/>
      <c r="Y420" s="646"/>
      <c r="Z420" s="646"/>
      <c r="AA420" s="646"/>
      <c r="AB420" s="646"/>
      <c r="AC420" s="647"/>
      <c r="AD420" s="297">
        <f>'CE MINISTERIALE'!AD420</f>
        <v>15000</v>
      </c>
      <c r="AE420" s="648">
        <f>'CE MINISTERIALE'!AE420</f>
        <v>15</v>
      </c>
      <c r="AF420" s="648"/>
      <c r="AG420" s="648"/>
      <c r="AH420" s="648"/>
      <c r="AI420" s="611"/>
      <c r="AJ420" s="64" t="s">
        <v>389</v>
      </c>
      <c r="AL420" s="297">
        <f>'CE MINISTERIALE'!AL420</f>
        <v>0</v>
      </c>
      <c r="AM420" s="409">
        <f>'CE MINISTERIALE'!AM420</f>
        <v>0</v>
      </c>
    </row>
    <row r="421" spans="1:39" s="68" customFormat="1" ht="15" customHeight="1">
      <c r="A421" s="64"/>
      <c r="B421" s="606" t="s">
        <v>1061</v>
      </c>
      <c r="C421" s="649"/>
      <c r="D421" s="649"/>
      <c r="E421" s="649"/>
      <c r="F421" s="649"/>
      <c r="G421" s="650"/>
      <c r="H421" s="651" t="s">
        <v>4760</v>
      </c>
      <c r="I421" s="652"/>
      <c r="J421" s="652"/>
      <c r="K421" s="652"/>
      <c r="L421" s="652"/>
      <c r="M421" s="652"/>
      <c r="N421" s="652"/>
      <c r="O421" s="652"/>
      <c r="P421" s="652"/>
      <c r="Q421" s="652"/>
      <c r="R421" s="652"/>
      <c r="S421" s="652"/>
      <c r="T421" s="652"/>
      <c r="U421" s="652"/>
      <c r="V421" s="652"/>
      <c r="W421" s="652"/>
      <c r="X421" s="652"/>
      <c r="Y421" s="652"/>
      <c r="Z421" s="652"/>
      <c r="AA421" s="652"/>
      <c r="AB421" s="652"/>
      <c r="AC421" s="653"/>
      <c r="AD421" s="295">
        <f>'CE MINISTERIALE'!AD421</f>
        <v>0</v>
      </c>
      <c r="AE421" s="654">
        <f>'CE MINISTERIALE'!AE421</f>
        <v>0</v>
      </c>
      <c r="AF421" s="654"/>
      <c r="AG421" s="654"/>
      <c r="AH421" s="654"/>
      <c r="AI421" s="615"/>
      <c r="AJ421" s="64" t="s">
        <v>389</v>
      </c>
      <c r="AL421" s="295">
        <f>'CE MINISTERIALE'!AL421</f>
        <v>0</v>
      </c>
      <c r="AM421" s="411">
        <f>'CE MINISTERIALE'!AM421</f>
        <v>0</v>
      </c>
    </row>
    <row r="422" spans="1:39" s="68" customFormat="1" ht="15" customHeight="1">
      <c r="A422" s="64"/>
      <c r="B422" s="606" t="s">
        <v>1064</v>
      </c>
      <c r="C422" s="649"/>
      <c r="D422" s="649"/>
      <c r="E422" s="649"/>
      <c r="F422" s="649"/>
      <c r="G422" s="650"/>
      <c r="H422" s="651" t="s">
        <v>4761</v>
      </c>
      <c r="I422" s="652"/>
      <c r="J422" s="652"/>
      <c r="K422" s="652"/>
      <c r="L422" s="652"/>
      <c r="M422" s="652"/>
      <c r="N422" s="652"/>
      <c r="O422" s="652"/>
      <c r="P422" s="652"/>
      <c r="Q422" s="652"/>
      <c r="R422" s="652"/>
      <c r="S422" s="652"/>
      <c r="T422" s="652"/>
      <c r="U422" s="652"/>
      <c r="V422" s="652"/>
      <c r="W422" s="652"/>
      <c r="X422" s="652"/>
      <c r="Y422" s="652"/>
      <c r="Z422" s="652"/>
      <c r="AA422" s="652"/>
      <c r="AB422" s="652"/>
      <c r="AC422" s="653"/>
      <c r="AD422" s="295">
        <f>'CE MINISTERIALE'!AD422</f>
        <v>0</v>
      </c>
      <c r="AE422" s="654">
        <f>'CE MINISTERIALE'!AE422</f>
        <v>0</v>
      </c>
      <c r="AF422" s="654"/>
      <c r="AG422" s="654"/>
      <c r="AH422" s="654"/>
      <c r="AI422" s="615"/>
      <c r="AJ422" s="64" t="s">
        <v>389</v>
      </c>
      <c r="AL422" s="295">
        <f>'CE MINISTERIALE'!AL422</f>
        <v>0</v>
      </c>
      <c r="AM422" s="411">
        <f>'CE MINISTERIALE'!AM422</f>
        <v>0</v>
      </c>
    </row>
    <row r="423" spans="1:39" s="68" customFormat="1" ht="15" customHeight="1">
      <c r="A423" s="64"/>
      <c r="B423" s="606" t="s">
        <v>1066</v>
      </c>
      <c r="C423" s="649"/>
      <c r="D423" s="649"/>
      <c r="E423" s="649"/>
      <c r="F423" s="649"/>
      <c r="G423" s="650"/>
      <c r="H423" s="651" t="s">
        <v>4762</v>
      </c>
      <c r="I423" s="652"/>
      <c r="J423" s="652"/>
      <c r="K423" s="652"/>
      <c r="L423" s="652"/>
      <c r="M423" s="652"/>
      <c r="N423" s="652"/>
      <c r="O423" s="652"/>
      <c r="P423" s="652"/>
      <c r="Q423" s="652"/>
      <c r="R423" s="652"/>
      <c r="S423" s="652"/>
      <c r="T423" s="652"/>
      <c r="U423" s="652"/>
      <c r="V423" s="652"/>
      <c r="W423" s="652"/>
      <c r="X423" s="652"/>
      <c r="Y423" s="652"/>
      <c r="Z423" s="652"/>
      <c r="AA423" s="652"/>
      <c r="AB423" s="652"/>
      <c r="AC423" s="653"/>
      <c r="AD423" s="295">
        <f>'CE MINISTERIALE'!AD423</f>
        <v>15000</v>
      </c>
      <c r="AE423" s="654">
        <f>'CE MINISTERIALE'!AE423</f>
        <v>15</v>
      </c>
      <c r="AF423" s="654"/>
      <c r="AG423" s="654"/>
      <c r="AH423" s="654"/>
      <c r="AI423" s="615"/>
      <c r="AJ423" s="64" t="s">
        <v>389</v>
      </c>
      <c r="AL423" s="295">
        <f>'CE MINISTERIALE'!AL423</f>
        <v>0</v>
      </c>
      <c r="AM423" s="411">
        <f>'CE MINISTERIALE'!AM423</f>
        <v>0</v>
      </c>
    </row>
    <row r="424" spans="1:39" s="68" customFormat="1" ht="15" customHeight="1">
      <c r="A424" s="64"/>
      <c r="B424" s="609" t="s">
        <v>1068</v>
      </c>
      <c r="C424" s="643"/>
      <c r="D424" s="643"/>
      <c r="E424" s="643"/>
      <c r="F424" s="643"/>
      <c r="G424" s="644"/>
      <c r="H424" s="645" t="s">
        <v>4763</v>
      </c>
      <c r="I424" s="646"/>
      <c r="J424" s="646"/>
      <c r="K424" s="646"/>
      <c r="L424" s="646"/>
      <c r="M424" s="646"/>
      <c r="N424" s="646"/>
      <c r="O424" s="646"/>
      <c r="P424" s="646"/>
      <c r="Q424" s="646"/>
      <c r="R424" s="646"/>
      <c r="S424" s="646"/>
      <c r="T424" s="646"/>
      <c r="U424" s="646"/>
      <c r="V424" s="646"/>
      <c r="W424" s="646"/>
      <c r="X424" s="646"/>
      <c r="Y424" s="646"/>
      <c r="Z424" s="646"/>
      <c r="AA424" s="646"/>
      <c r="AB424" s="646"/>
      <c r="AC424" s="647"/>
      <c r="AD424" s="297">
        <f>'CE MINISTERIALE'!AD424</f>
        <v>0</v>
      </c>
      <c r="AE424" s="648">
        <f>'CE MINISTERIALE'!AE424</f>
        <v>0</v>
      </c>
      <c r="AF424" s="648"/>
      <c r="AG424" s="648"/>
      <c r="AH424" s="648"/>
      <c r="AI424" s="611"/>
      <c r="AJ424" s="64" t="s">
        <v>389</v>
      </c>
      <c r="AL424" s="297">
        <f>'CE MINISTERIALE'!AL424</f>
        <v>0</v>
      </c>
      <c r="AM424" s="409">
        <f>'CE MINISTERIALE'!AM424</f>
        <v>0</v>
      </c>
    </row>
    <row r="425" spans="1:39" s="68" customFormat="1" ht="15" customHeight="1">
      <c r="A425" s="64"/>
      <c r="B425" s="606" t="s">
        <v>1070</v>
      </c>
      <c r="C425" s="649"/>
      <c r="D425" s="649"/>
      <c r="E425" s="649"/>
      <c r="F425" s="649"/>
      <c r="G425" s="650"/>
      <c r="H425" s="651" t="s">
        <v>4764</v>
      </c>
      <c r="I425" s="652"/>
      <c r="J425" s="652"/>
      <c r="K425" s="652"/>
      <c r="L425" s="652"/>
      <c r="M425" s="652"/>
      <c r="N425" s="652"/>
      <c r="O425" s="652"/>
      <c r="P425" s="652"/>
      <c r="Q425" s="652"/>
      <c r="R425" s="652"/>
      <c r="S425" s="652"/>
      <c r="T425" s="652"/>
      <c r="U425" s="652"/>
      <c r="V425" s="652"/>
      <c r="W425" s="652"/>
      <c r="X425" s="652"/>
      <c r="Y425" s="652"/>
      <c r="Z425" s="652"/>
      <c r="AA425" s="652"/>
      <c r="AB425" s="652"/>
      <c r="AC425" s="653"/>
      <c r="AD425" s="295">
        <f>'CE MINISTERIALE'!AD425</f>
        <v>0</v>
      </c>
      <c r="AE425" s="654">
        <f>'CE MINISTERIALE'!AE425</f>
        <v>0</v>
      </c>
      <c r="AF425" s="654"/>
      <c r="AG425" s="654"/>
      <c r="AH425" s="654"/>
      <c r="AI425" s="615"/>
      <c r="AJ425" s="64" t="s">
        <v>389</v>
      </c>
      <c r="AL425" s="295">
        <f>'CE MINISTERIALE'!AL425</f>
        <v>0</v>
      </c>
      <c r="AM425" s="411">
        <f>'CE MINISTERIALE'!AM425</f>
        <v>0</v>
      </c>
    </row>
    <row r="426" spans="1:39" s="68" customFormat="1" ht="15" customHeight="1">
      <c r="A426" s="64"/>
      <c r="B426" s="606" t="s">
        <v>1072</v>
      </c>
      <c r="C426" s="649"/>
      <c r="D426" s="649"/>
      <c r="E426" s="649"/>
      <c r="F426" s="649"/>
      <c r="G426" s="650"/>
      <c r="H426" s="651" t="s">
        <v>4765</v>
      </c>
      <c r="I426" s="652"/>
      <c r="J426" s="652"/>
      <c r="K426" s="652"/>
      <c r="L426" s="652"/>
      <c r="M426" s="652"/>
      <c r="N426" s="652"/>
      <c r="O426" s="652"/>
      <c r="P426" s="652"/>
      <c r="Q426" s="652"/>
      <c r="R426" s="652"/>
      <c r="S426" s="652"/>
      <c r="T426" s="652"/>
      <c r="U426" s="652"/>
      <c r="V426" s="652"/>
      <c r="W426" s="652"/>
      <c r="X426" s="652"/>
      <c r="Y426" s="652"/>
      <c r="Z426" s="652"/>
      <c r="AA426" s="652"/>
      <c r="AB426" s="652"/>
      <c r="AC426" s="653"/>
      <c r="AD426" s="295">
        <f>'CE MINISTERIALE'!AD426</f>
        <v>0</v>
      </c>
      <c r="AE426" s="654">
        <f>'CE MINISTERIALE'!AE426</f>
        <v>0</v>
      </c>
      <c r="AF426" s="654"/>
      <c r="AG426" s="654"/>
      <c r="AH426" s="654"/>
      <c r="AI426" s="615"/>
      <c r="AJ426" s="64" t="s">
        <v>389</v>
      </c>
      <c r="AL426" s="295">
        <f>'CE MINISTERIALE'!AL426</f>
        <v>0</v>
      </c>
      <c r="AM426" s="411">
        <f>'CE MINISTERIALE'!AM426</f>
        <v>0</v>
      </c>
    </row>
    <row r="427" spans="1:39" s="68" customFormat="1" ht="15" customHeight="1">
      <c r="A427" s="64"/>
      <c r="B427" s="606" t="s">
        <v>1074</v>
      </c>
      <c r="C427" s="649"/>
      <c r="D427" s="649"/>
      <c r="E427" s="649"/>
      <c r="F427" s="649"/>
      <c r="G427" s="650"/>
      <c r="H427" s="651" t="s">
        <v>4766</v>
      </c>
      <c r="I427" s="652"/>
      <c r="J427" s="652"/>
      <c r="K427" s="652"/>
      <c r="L427" s="652"/>
      <c r="M427" s="652"/>
      <c r="N427" s="652"/>
      <c r="O427" s="652"/>
      <c r="P427" s="652"/>
      <c r="Q427" s="652"/>
      <c r="R427" s="652"/>
      <c r="S427" s="652"/>
      <c r="T427" s="652"/>
      <c r="U427" s="652"/>
      <c r="V427" s="652"/>
      <c r="W427" s="652"/>
      <c r="X427" s="652"/>
      <c r="Y427" s="652"/>
      <c r="Z427" s="652"/>
      <c r="AA427" s="652"/>
      <c r="AB427" s="652"/>
      <c r="AC427" s="653"/>
      <c r="AD427" s="295">
        <f>'CE MINISTERIALE'!AD427</f>
        <v>0</v>
      </c>
      <c r="AE427" s="654">
        <f>'CE MINISTERIALE'!AE427</f>
        <v>0</v>
      </c>
      <c r="AF427" s="654"/>
      <c r="AG427" s="654"/>
      <c r="AH427" s="654"/>
      <c r="AI427" s="615"/>
      <c r="AJ427" s="64" t="s">
        <v>389</v>
      </c>
      <c r="AL427" s="295">
        <f>'CE MINISTERIALE'!AL427</f>
        <v>0</v>
      </c>
      <c r="AM427" s="411">
        <f>'CE MINISTERIALE'!AM427</f>
        <v>0</v>
      </c>
    </row>
    <row r="428" spans="1:39" s="68" customFormat="1" ht="15" customHeight="1">
      <c r="A428" s="64"/>
      <c r="B428" s="606" t="s">
        <v>1076</v>
      </c>
      <c r="C428" s="649"/>
      <c r="D428" s="649"/>
      <c r="E428" s="649"/>
      <c r="F428" s="649"/>
      <c r="G428" s="650"/>
      <c r="H428" s="651" t="s">
        <v>4767</v>
      </c>
      <c r="I428" s="652"/>
      <c r="J428" s="652"/>
      <c r="K428" s="652"/>
      <c r="L428" s="652"/>
      <c r="M428" s="652"/>
      <c r="N428" s="652"/>
      <c r="O428" s="652"/>
      <c r="P428" s="652"/>
      <c r="Q428" s="652"/>
      <c r="R428" s="652"/>
      <c r="S428" s="652"/>
      <c r="T428" s="652"/>
      <c r="U428" s="652"/>
      <c r="V428" s="652"/>
      <c r="W428" s="652"/>
      <c r="X428" s="652"/>
      <c r="Y428" s="652"/>
      <c r="Z428" s="652"/>
      <c r="AA428" s="652"/>
      <c r="AB428" s="652"/>
      <c r="AC428" s="653"/>
      <c r="AD428" s="295">
        <f>'CE MINISTERIALE'!AD428</f>
        <v>0</v>
      </c>
      <c r="AE428" s="654">
        <f>'CE MINISTERIALE'!AE428</f>
        <v>0</v>
      </c>
      <c r="AF428" s="654"/>
      <c r="AG428" s="654"/>
      <c r="AH428" s="654"/>
      <c r="AI428" s="615"/>
      <c r="AJ428" s="64" t="s">
        <v>389</v>
      </c>
      <c r="AL428" s="295">
        <f>'CE MINISTERIALE'!AL428</f>
        <v>0</v>
      </c>
      <c r="AM428" s="411">
        <f>'CE MINISTERIALE'!AM428</f>
        <v>0</v>
      </c>
    </row>
    <row r="429" spans="1:39" s="68" customFormat="1" ht="15" customHeight="1">
      <c r="A429" s="64"/>
      <c r="B429" s="606" t="s">
        <v>1078</v>
      </c>
      <c r="C429" s="649"/>
      <c r="D429" s="649"/>
      <c r="E429" s="649"/>
      <c r="F429" s="649"/>
      <c r="G429" s="650"/>
      <c r="H429" s="651" t="s">
        <v>4768</v>
      </c>
      <c r="I429" s="652"/>
      <c r="J429" s="652"/>
      <c r="K429" s="652"/>
      <c r="L429" s="652"/>
      <c r="M429" s="652"/>
      <c r="N429" s="652"/>
      <c r="O429" s="652"/>
      <c r="P429" s="652"/>
      <c r="Q429" s="652"/>
      <c r="R429" s="652"/>
      <c r="S429" s="652"/>
      <c r="T429" s="652"/>
      <c r="U429" s="652"/>
      <c r="V429" s="652"/>
      <c r="W429" s="652"/>
      <c r="X429" s="652"/>
      <c r="Y429" s="652"/>
      <c r="Z429" s="652"/>
      <c r="AA429" s="652"/>
      <c r="AB429" s="652"/>
      <c r="AC429" s="653"/>
      <c r="AD429" s="295">
        <f>'CE MINISTERIALE'!AD429</f>
        <v>0</v>
      </c>
      <c r="AE429" s="654">
        <f>'CE MINISTERIALE'!AE429</f>
        <v>0</v>
      </c>
      <c r="AF429" s="654"/>
      <c r="AG429" s="654"/>
      <c r="AH429" s="654"/>
      <c r="AI429" s="615"/>
      <c r="AJ429" s="64" t="s">
        <v>389</v>
      </c>
      <c r="AL429" s="295">
        <f>'CE MINISTERIALE'!AL429</f>
        <v>0</v>
      </c>
      <c r="AM429" s="411">
        <f>'CE MINISTERIALE'!AM429</f>
        <v>0</v>
      </c>
    </row>
    <row r="430" spans="1:39" s="68" customFormat="1" ht="15" customHeight="1">
      <c r="A430" s="64"/>
      <c r="B430" s="609" t="s">
        <v>1080</v>
      </c>
      <c r="C430" s="643"/>
      <c r="D430" s="643"/>
      <c r="E430" s="643"/>
      <c r="F430" s="643"/>
      <c r="G430" s="644"/>
      <c r="H430" s="645" t="s">
        <v>4769</v>
      </c>
      <c r="I430" s="646"/>
      <c r="J430" s="646"/>
      <c r="K430" s="646"/>
      <c r="L430" s="646"/>
      <c r="M430" s="646"/>
      <c r="N430" s="646"/>
      <c r="O430" s="646"/>
      <c r="P430" s="646"/>
      <c r="Q430" s="646"/>
      <c r="R430" s="646"/>
      <c r="S430" s="646"/>
      <c r="T430" s="646"/>
      <c r="U430" s="646"/>
      <c r="V430" s="646"/>
      <c r="W430" s="646"/>
      <c r="X430" s="646"/>
      <c r="Y430" s="646"/>
      <c r="Z430" s="646"/>
      <c r="AA430" s="646"/>
      <c r="AB430" s="646"/>
      <c r="AC430" s="647"/>
      <c r="AD430" s="297">
        <f>'CE MINISTERIALE'!AD430</f>
        <v>100000</v>
      </c>
      <c r="AE430" s="648">
        <f>'CE MINISTERIALE'!AE430</f>
        <v>100</v>
      </c>
      <c r="AF430" s="648"/>
      <c r="AG430" s="648"/>
      <c r="AH430" s="648"/>
      <c r="AI430" s="611"/>
      <c r="AJ430" s="64" t="s">
        <v>389</v>
      </c>
      <c r="AL430" s="297">
        <f>'CE MINISTERIALE'!AL430</f>
        <v>0</v>
      </c>
      <c r="AM430" s="409">
        <f>'CE MINISTERIALE'!AM430</f>
        <v>0</v>
      </c>
    </row>
    <row r="431" spans="1:39" s="68" customFormat="1" ht="15" customHeight="1">
      <c r="A431" s="64"/>
      <c r="B431" s="606" t="s">
        <v>1082</v>
      </c>
      <c r="C431" s="649"/>
      <c r="D431" s="649"/>
      <c r="E431" s="649"/>
      <c r="F431" s="649"/>
      <c r="G431" s="650"/>
      <c r="H431" s="651" t="s">
        <v>4770</v>
      </c>
      <c r="I431" s="652"/>
      <c r="J431" s="652"/>
      <c r="K431" s="652"/>
      <c r="L431" s="652"/>
      <c r="M431" s="652"/>
      <c r="N431" s="652"/>
      <c r="O431" s="652"/>
      <c r="P431" s="652"/>
      <c r="Q431" s="652"/>
      <c r="R431" s="652"/>
      <c r="S431" s="652"/>
      <c r="T431" s="652"/>
      <c r="U431" s="652"/>
      <c r="V431" s="652"/>
      <c r="W431" s="652"/>
      <c r="X431" s="652"/>
      <c r="Y431" s="652"/>
      <c r="Z431" s="652"/>
      <c r="AA431" s="652"/>
      <c r="AB431" s="652"/>
      <c r="AC431" s="653"/>
      <c r="AD431" s="295">
        <f>'CE MINISTERIALE'!AD431</f>
        <v>50000</v>
      </c>
      <c r="AE431" s="654">
        <f>'CE MINISTERIALE'!AE431</f>
        <v>50</v>
      </c>
      <c r="AF431" s="654"/>
      <c r="AG431" s="654"/>
      <c r="AH431" s="654"/>
      <c r="AI431" s="615"/>
      <c r="AJ431" s="64" t="s">
        <v>389</v>
      </c>
      <c r="AL431" s="295">
        <f>'CE MINISTERIALE'!AL431</f>
        <v>0</v>
      </c>
      <c r="AM431" s="411">
        <f>'CE MINISTERIALE'!AM431</f>
        <v>0</v>
      </c>
    </row>
    <row r="432" spans="1:39" s="68" customFormat="1" ht="15" customHeight="1">
      <c r="A432" s="64"/>
      <c r="B432" s="606" t="s">
        <v>1085</v>
      </c>
      <c r="C432" s="649"/>
      <c r="D432" s="649"/>
      <c r="E432" s="649"/>
      <c r="F432" s="649"/>
      <c r="G432" s="650"/>
      <c r="H432" s="651" t="s">
        <v>4771</v>
      </c>
      <c r="I432" s="652"/>
      <c r="J432" s="652"/>
      <c r="K432" s="652"/>
      <c r="L432" s="652"/>
      <c r="M432" s="652"/>
      <c r="N432" s="652"/>
      <c r="O432" s="652"/>
      <c r="P432" s="652"/>
      <c r="Q432" s="652"/>
      <c r="R432" s="652"/>
      <c r="S432" s="652"/>
      <c r="T432" s="652"/>
      <c r="U432" s="652"/>
      <c r="V432" s="652"/>
      <c r="W432" s="652"/>
      <c r="X432" s="652"/>
      <c r="Y432" s="652"/>
      <c r="Z432" s="652"/>
      <c r="AA432" s="652"/>
      <c r="AB432" s="652"/>
      <c r="AC432" s="653"/>
      <c r="AD432" s="295">
        <f>'CE MINISTERIALE'!AD432</f>
        <v>0</v>
      </c>
      <c r="AE432" s="654">
        <f>'CE MINISTERIALE'!AE432</f>
        <v>0</v>
      </c>
      <c r="AF432" s="654"/>
      <c r="AG432" s="654"/>
      <c r="AH432" s="654"/>
      <c r="AI432" s="615"/>
      <c r="AJ432" s="64" t="s">
        <v>389</v>
      </c>
      <c r="AL432" s="295">
        <f>'CE MINISTERIALE'!AL432</f>
        <v>0</v>
      </c>
      <c r="AM432" s="411">
        <f>'CE MINISTERIALE'!AM432</f>
        <v>0</v>
      </c>
    </row>
    <row r="433" spans="1:39" s="68" customFormat="1" ht="15" customHeight="1">
      <c r="A433" s="64"/>
      <c r="B433" s="606" t="s">
        <v>1087</v>
      </c>
      <c r="C433" s="649"/>
      <c r="D433" s="649"/>
      <c r="E433" s="649"/>
      <c r="F433" s="649"/>
      <c r="G433" s="650"/>
      <c r="H433" s="651" t="s">
        <v>4772</v>
      </c>
      <c r="I433" s="652"/>
      <c r="J433" s="652"/>
      <c r="K433" s="652"/>
      <c r="L433" s="652"/>
      <c r="M433" s="652"/>
      <c r="N433" s="652"/>
      <c r="O433" s="652"/>
      <c r="P433" s="652"/>
      <c r="Q433" s="652"/>
      <c r="R433" s="652"/>
      <c r="S433" s="652"/>
      <c r="T433" s="652"/>
      <c r="U433" s="652"/>
      <c r="V433" s="652"/>
      <c r="W433" s="652"/>
      <c r="X433" s="652"/>
      <c r="Y433" s="652"/>
      <c r="Z433" s="652"/>
      <c r="AA433" s="652"/>
      <c r="AB433" s="652"/>
      <c r="AC433" s="653"/>
      <c r="AD433" s="295">
        <f>'CE MINISTERIALE'!AD433</f>
        <v>50000</v>
      </c>
      <c r="AE433" s="654">
        <f>'CE MINISTERIALE'!AE433</f>
        <v>50</v>
      </c>
      <c r="AF433" s="654"/>
      <c r="AG433" s="654"/>
      <c r="AH433" s="654"/>
      <c r="AI433" s="615"/>
      <c r="AJ433" s="64" t="s">
        <v>389</v>
      </c>
      <c r="AL433" s="295">
        <f>'CE MINISTERIALE'!AL433</f>
        <v>0</v>
      </c>
      <c r="AM433" s="411">
        <f>'CE MINISTERIALE'!AM433</f>
        <v>0</v>
      </c>
    </row>
    <row r="434" spans="1:39" s="68" customFormat="1" ht="15" customHeight="1">
      <c r="A434" s="70"/>
      <c r="B434" s="609" t="s">
        <v>1089</v>
      </c>
      <c r="C434" s="643"/>
      <c r="D434" s="643"/>
      <c r="E434" s="643"/>
      <c r="F434" s="643"/>
      <c r="G434" s="644"/>
      <c r="H434" s="645" t="s">
        <v>4773</v>
      </c>
      <c r="I434" s="646"/>
      <c r="J434" s="646"/>
      <c r="K434" s="646"/>
      <c r="L434" s="646"/>
      <c r="M434" s="646"/>
      <c r="N434" s="646"/>
      <c r="O434" s="646"/>
      <c r="P434" s="646"/>
      <c r="Q434" s="646"/>
      <c r="R434" s="646"/>
      <c r="S434" s="646"/>
      <c r="T434" s="646"/>
      <c r="U434" s="646"/>
      <c r="V434" s="646"/>
      <c r="W434" s="646"/>
      <c r="X434" s="646"/>
      <c r="Y434" s="646"/>
      <c r="Z434" s="646"/>
      <c r="AA434" s="646"/>
      <c r="AB434" s="646"/>
      <c r="AC434" s="647"/>
      <c r="AD434" s="297">
        <f>'CE MINISTERIALE'!AD434</f>
        <v>1000</v>
      </c>
      <c r="AE434" s="648">
        <f>'CE MINISTERIALE'!AE434</f>
        <v>1</v>
      </c>
      <c r="AF434" s="648"/>
      <c r="AG434" s="648"/>
      <c r="AH434" s="648"/>
      <c r="AI434" s="611"/>
      <c r="AJ434" s="64" t="s">
        <v>389</v>
      </c>
      <c r="AL434" s="297">
        <f>'CE MINISTERIALE'!AL434</f>
        <v>0</v>
      </c>
      <c r="AM434" s="409">
        <f>'CE MINISTERIALE'!AM434</f>
        <v>0</v>
      </c>
    </row>
    <row r="435" spans="1:39" s="68" customFormat="1" ht="15" customHeight="1">
      <c r="A435" s="70"/>
      <c r="B435" s="606" t="s">
        <v>1091</v>
      </c>
      <c r="C435" s="649"/>
      <c r="D435" s="649"/>
      <c r="E435" s="649"/>
      <c r="F435" s="649"/>
      <c r="G435" s="650"/>
      <c r="H435" s="651" t="s">
        <v>4774</v>
      </c>
      <c r="I435" s="652"/>
      <c r="J435" s="652"/>
      <c r="K435" s="652"/>
      <c r="L435" s="652"/>
      <c r="M435" s="652"/>
      <c r="N435" s="652"/>
      <c r="O435" s="652"/>
      <c r="P435" s="652"/>
      <c r="Q435" s="652"/>
      <c r="R435" s="652"/>
      <c r="S435" s="652"/>
      <c r="T435" s="652"/>
      <c r="U435" s="652"/>
      <c r="V435" s="652"/>
      <c r="W435" s="652"/>
      <c r="X435" s="652"/>
      <c r="Y435" s="652"/>
      <c r="Z435" s="652"/>
      <c r="AA435" s="652"/>
      <c r="AB435" s="652"/>
      <c r="AC435" s="653"/>
      <c r="AD435" s="295">
        <f>'CE MINISTERIALE'!AD435</f>
        <v>1000</v>
      </c>
      <c r="AE435" s="654">
        <f>'CE MINISTERIALE'!AE435</f>
        <v>1</v>
      </c>
      <c r="AF435" s="654"/>
      <c r="AG435" s="654"/>
      <c r="AH435" s="654"/>
      <c r="AI435" s="615"/>
      <c r="AJ435" s="64" t="s">
        <v>389</v>
      </c>
      <c r="AL435" s="295">
        <f>'CE MINISTERIALE'!AL435</f>
        <v>0</v>
      </c>
      <c r="AM435" s="411">
        <f>'CE MINISTERIALE'!AM435</f>
        <v>0</v>
      </c>
    </row>
    <row r="436" spans="1:39" s="68" customFormat="1" ht="15" customHeight="1">
      <c r="A436" s="64"/>
      <c r="B436" s="606" t="s">
        <v>1093</v>
      </c>
      <c r="C436" s="649"/>
      <c r="D436" s="649"/>
      <c r="E436" s="649"/>
      <c r="F436" s="649"/>
      <c r="G436" s="650"/>
      <c r="H436" s="651" t="s">
        <v>4775</v>
      </c>
      <c r="I436" s="652"/>
      <c r="J436" s="652"/>
      <c r="K436" s="652"/>
      <c r="L436" s="652"/>
      <c r="M436" s="652"/>
      <c r="N436" s="652"/>
      <c r="O436" s="652"/>
      <c r="P436" s="652"/>
      <c r="Q436" s="652"/>
      <c r="R436" s="652"/>
      <c r="S436" s="652"/>
      <c r="T436" s="652"/>
      <c r="U436" s="652"/>
      <c r="V436" s="652"/>
      <c r="W436" s="652"/>
      <c r="X436" s="652"/>
      <c r="Y436" s="652"/>
      <c r="Z436" s="652"/>
      <c r="AA436" s="652"/>
      <c r="AB436" s="652"/>
      <c r="AC436" s="653"/>
      <c r="AD436" s="295">
        <f>'CE MINISTERIALE'!AD436</f>
        <v>0</v>
      </c>
      <c r="AE436" s="654">
        <f>'CE MINISTERIALE'!AE436</f>
        <v>0</v>
      </c>
      <c r="AF436" s="654"/>
      <c r="AG436" s="654"/>
      <c r="AH436" s="654"/>
      <c r="AI436" s="615"/>
      <c r="AJ436" s="64" t="s">
        <v>389</v>
      </c>
      <c r="AL436" s="295">
        <f>'CE MINISTERIALE'!AL436</f>
        <v>0</v>
      </c>
      <c r="AM436" s="411">
        <f>'CE MINISTERIALE'!AM436</f>
        <v>0</v>
      </c>
    </row>
    <row r="437" spans="1:39" s="68" customFormat="1" ht="15" customHeight="1">
      <c r="A437" s="70"/>
      <c r="B437" s="609" t="s">
        <v>1095</v>
      </c>
      <c r="C437" s="643"/>
      <c r="D437" s="643"/>
      <c r="E437" s="643"/>
      <c r="F437" s="643"/>
      <c r="G437" s="644"/>
      <c r="H437" s="645" t="s">
        <v>4776</v>
      </c>
      <c r="I437" s="646"/>
      <c r="J437" s="646"/>
      <c r="K437" s="646"/>
      <c r="L437" s="646"/>
      <c r="M437" s="646"/>
      <c r="N437" s="646"/>
      <c r="O437" s="646"/>
      <c r="P437" s="646"/>
      <c r="Q437" s="646"/>
      <c r="R437" s="646"/>
      <c r="S437" s="646"/>
      <c r="T437" s="646"/>
      <c r="U437" s="646"/>
      <c r="V437" s="646"/>
      <c r="W437" s="646"/>
      <c r="X437" s="646"/>
      <c r="Y437" s="646"/>
      <c r="Z437" s="646"/>
      <c r="AA437" s="646"/>
      <c r="AB437" s="646"/>
      <c r="AC437" s="647"/>
      <c r="AD437" s="297">
        <f>'CE MINISTERIALE'!AD437</f>
        <v>-86000</v>
      </c>
      <c r="AE437" s="655">
        <f>'CE MINISTERIALE'!AE437</f>
        <v>-86</v>
      </c>
      <c r="AF437" s="655"/>
      <c r="AG437" s="655"/>
      <c r="AH437" s="655"/>
      <c r="AI437" s="630"/>
      <c r="AJ437" s="69" t="s">
        <v>163</v>
      </c>
      <c r="AL437" s="297">
        <f>'CE MINISTERIALE'!AL437</f>
        <v>0</v>
      </c>
      <c r="AM437" s="419">
        <f>'CE MINISTERIALE'!AM437</f>
        <v>0</v>
      </c>
    </row>
    <row r="438" spans="1:39" s="68" customFormat="1" ht="15" customHeight="1">
      <c r="A438" s="64"/>
      <c r="B438" s="609"/>
      <c r="C438" s="643"/>
      <c r="D438" s="643"/>
      <c r="E438" s="643"/>
      <c r="F438" s="643"/>
      <c r="G438" s="644"/>
      <c r="H438" s="645" t="s">
        <v>4777</v>
      </c>
      <c r="I438" s="646"/>
      <c r="J438" s="646"/>
      <c r="K438" s="646"/>
      <c r="L438" s="646"/>
      <c r="M438" s="646"/>
      <c r="N438" s="646"/>
      <c r="O438" s="646"/>
      <c r="P438" s="646"/>
      <c r="Q438" s="646"/>
      <c r="R438" s="646"/>
      <c r="S438" s="646"/>
      <c r="T438" s="646"/>
      <c r="U438" s="646"/>
      <c r="V438" s="646"/>
      <c r="W438" s="646"/>
      <c r="X438" s="646"/>
      <c r="Y438" s="646"/>
      <c r="Z438" s="646"/>
      <c r="AA438" s="646"/>
      <c r="AB438" s="646"/>
      <c r="AC438" s="647"/>
      <c r="AD438" s="295">
        <f>'CE MINISTERIALE'!AD438</f>
        <v>0</v>
      </c>
      <c r="AE438" s="654">
        <f>'CE MINISTERIALE'!AE438</f>
        <v>0</v>
      </c>
      <c r="AF438" s="654"/>
      <c r="AG438" s="654"/>
      <c r="AH438" s="654"/>
      <c r="AI438" s="615"/>
      <c r="AJ438" s="64" t="s">
        <v>389</v>
      </c>
      <c r="AL438" s="295">
        <f>'CE MINISTERIALE'!AL438</f>
        <v>0</v>
      </c>
      <c r="AM438" s="411">
        <f>'CE MINISTERIALE'!AM438</f>
        <v>0</v>
      </c>
    </row>
    <row r="439" spans="1:39" s="68" customFormat="1" ht="15" customHeight="1">
      <c r="A439" s="64"/>
      <c r="B439" s="609" t="s">
        <v>1098</v>
      </c>
      <c r="C439" s="643"/>
      <c r="D439" s="643"/>
      <c r="E439" s="643"/>
      <c r="F439" s="643"/>
      <c r="G439" s="644"/>
      <c r="H439" s="645" t="s">
        <v>4778</v>
      </c>
      <c r="I439" s="646"/>
      <c r="J439" s="646"/>
      <c r="K439" s="646"/>
      <c r="L439" s="646"/>
      <c r="M439" s="646"/>
      <c r="N439" s="646"/>
      <c r="O439" s="646"/>
      <c r="P439" s="646"/>
      <c r="Q439" s="646"/>
      <c r="R439" s="646"/>
      <c r="S439" s="646"/>
      <c r="T439" s="646"/>
      <c r="U439" s="646"/>
      <c r="V439" s="646"/>
      <c r="W439" s="646"/>
      <c r="X439" s="646"/>
      <c r="Y439" s="646"/>
      <c r="Z439" s="646"/>
      <c r="AA439" s="646"/>
      <c r="AB439" s="646"/>
      <c r="AC439" s="647"/>
      <c r="AD439" s="295">
        <f>'CE MINISTERIALE'!AD439</f>
        <v>0</v>
      </c>
      <c r="AE439" s="667">
        <f>'CE MINISTERIALE'!AE439</f>
        <v>0</v>
      </c>
      <c r="AF439" s="667"/>
      <c r="AG439" s="667"/>
      <c r="AH439" s="667"/>
      <c r="AI439" s="626"/>
      <c r="AJ439" s="64" t="s">
        <v>389</v>
      </c>
      <c r="AL439" s="295">
        <f>'CE MINISTERIALE'!AL439</f>
        <v>0</v>
      </c>
      <c r="AM439" s="412">
        <f>'CE MINISTERIALE'!AM439</f>
        <v>0</v>
      </c>
    </row>
    <row r="440" spans="1:39" s="68" customFormat="1" ht="15" customHeight="1">
      <c r="A440" s="64"/>
      <c r="B440" s="609" t="s">
        <v>1100</v>
      </c>
      <c r="C440" s="643"/>
      <c r="D440" s="643"/>
      <c r="E440" s="643"/>
      <c r="F440" s="643"/>
      <c r="G440" s="644"/>
      <c r="H440" s="645" t="s">
        <v>4779</v>
      </c>
      <c r="I440" s="646"/>
      <c r="J440" s="646"/>
      <c r="K440" s="646"/>
      <c r="L440" s="646"/>
      <c r="M440" s="646"/>
      <c r="N440" s="646"/>
      <c r="O440" s="646"/>
      <c r="P440" s="646"/>
      <c r="Q440" s="646"/>
      <c r="R440" s="646"/>
      <c r="S440" s="646"/>
      <c r="T440" s="646"/>
      <c r="U440" s="646"/>
      <c r="V440" s="646"/>
      <c r="W440" s="646"/>
      <c r="X440" s="646"/>
      <c r="Y440" s="646"/>
      <c r="Z440" s="646"/>
      <c r="AA440" s="646"/>
      <c r="AB440" s="646"/>
      <c r="AC440" s="647"/>
      <c r="AD440" s="295">
        <f>'CE MINISTERIALE'!AD440</f>
        <v>0</v>
      </c>
      <c r="AE440" s="667">
        <f>'CE MINISTERIALE'!AE440</f>
        <v>0</v>
      </c>
      <c r="AF440" s="667"/>
      <c r="AG440" s="667"/>
      <c r="AH440" s="667"/>
      <c r="AI440" s="626"/>
      <c r="AJ440" s="64" t="s">
        <v>389</v>
      </c>
      <c r="AL440" s="295">
        <f>'CE MINISTERIALE'!AL440</f>
        <v>0</v>
      </c>
      <c r="AM440" s="412">
        <f>'CE MINISTERIALE'!AM440</f>
        <v>0</v>
      </c>
    </row>
    <row r="441" spans="1:39" s="68" customFormat="1" ht="15" customHeight="1">
      <c r="A441" s="64"/>
      <c r="B441" s="609" t="s">
        <v>1102</v>
      </c>
      <c r="C441" s="643"/>
      <c r="D441" s="643"/>
      <c r="E441" s="643"/>
      <c r="F441" s="643"/>
      <c r="G441" s="644"/>
      <c r="H441" s="645" t="s">
        <v>4780</v>
      </c>
      <c r="I441" s="646"/>
      <c r="J441" s="646"/>
      <c r="K441" s="646"/>
      <c r="L441" s="646"/>
      <c r="M441" s="646"/>
      <c r="N441" s="646"/>
      <c r="O441" s="646"/>
      <c r="P441" s="646"/>
      <c r="Q441" s="646"/>
      <c r="R441" s="646"/>
      <c r="S441" s="646"/>
      <c r="T441" s="646"/>
      <c r="U441" s="646"/>
      <c r="V441" s="646"/>
      <c r="W441" s="646"/>
      <c r="X441" s="646"/>
      <c r="Y441" s="646"/>
      <c r="Z441" s="646"/>
      <c r="AA441" s="646"/>
      <c r="AB441" s="646"/>
      <c r="AC441" s="647"/>
      <c r="AD441" s="297">
        <f>'CE MINISTERIALE'!AD441</f>
        <v>0</v>
      </c>
      <c r="AE441" s="655">
        <f>'CE MINISTERIALE'!AE441</f>
        <v>0</v>
      </c>
      <c r="AF441" s="655"/>
      <c r="AG441" s="655"/>
      <c r="AH441" s="655"/>
      <c r="AI441" s="630"/>
      <c r="AJ441" s="69" t="s">
        <v>163</v>
      </c>
      <c r="AL441" s="297">
        <f>'CE MINISTERIALE'!AL441</f>
        <v>0</v>
      </c>
      <c r="AM441" s="419">
        <f>'CE MINISTERIALE'!AM441</f>
        <v>0</v>
      </c>
    </row>
    <row r="442" spans="1:39" s="68" customFormat="1" ht="15" customHeight="1">
      <c r="A442" s="64"/>
      <c r="B442" s="609"/>
      <c r="C442" s="643"/>
      <c r="D442" s="643"/>
      <c r="E442" s="643"/>
      <c r="F442" s="643"/>
      <c r="G442" s="644"/>
      <c r="H442" s="645" t="s">
        <v>4781</v>
      </c>
      <c r="I442" s="646"/>
      <c r="J442" s="646"/>
      <c r="K442" s="646"/>
      <c r="L442" s="646"/>
      <c r="M442" s="646"/>
      <c r="N442" s="646"/>
      <c r="O442" s="646"/>
      <c r="P442" s="646"/>
      <c r="Q442" s="646"/>
      <c r="R442" s="646"/>
      <c r="S442" s="646"/>
      <c r="T442" s="646"/>
      <c r="U442" s="646"/>
      <c r="V442" s="646"/>
      <c r="W442" s="646"/>
      <c r="X442" s="646"/>
      <c r="Y442" s="646"/>
      <c r="Z442" s="646"/>
      <c r="AA442" s="646"/>
      <c r="AB442" s="646"/>
      <c r="AC442" s="647"/>
      <c r="AD442" s="295">
        <f>'CE MINISTERIALE'!AD442</f>
        <v>0</v>
      </c>
      <c r="AE442" s="654">
        <f>'CE MINISTERIALE'!AE442</f>
        <v>0</v>
      </c>
      <c r="AF442" s="654"/>
      <c r="AG442" s="654"/>
      <c r="AH442" s="654"/>
      <c r="AI442" s="615"/>
      <c r="AJ442" s="64" t="s">
        <v>389</v>
      </c>
      <c r="AL442" s="295">
        <f>'CE MINISTERIALE'!AL442</f>
        <v>0</v>
      </c>
      <c r="AM442" s="411">
        <f>'CE MINISTERIALE'!AM442</f>
        <v>0</v>
      </c>
    </row>
    <row r="443" spans="1:39" s="68" customFormat="1" ht="15" customHeight="1">
      <c r="A443" s="64"/>
      <c r="B443" s="609" t="s">
        <v>1105</v>
      </c>
      <c r="C443" s="643"/>
      <c r="D443" s="643"/>
      <c r="E443" s="643"/>
      <c r="F443" s="643"/>
      <c r="G443" s="644"/>
      <c r="H443" s="645" t="s">
        <v>4782</v>
      </c>
      <c r="I443" s="646"/>
      <c r="J443" s="646"/>
      <c r="K443" s="646"/>
      <c r="L443" s="646"/>
      <c r="M443" s="646"/>
      <c r="N443" s="646"/>
      <c r="O443" s="646"/>
      <c r="P443" s="646"/>
      <c r="Q443" s="646"/>
      <c r="R443" s="646"/>
      <c r="S443" s="646"/>
      <c r="T443" s="646"/>
      <c r="U443" s="646"/>
      <c r="V443" s="646"/>
      <c r="W443" s="646"/>
      <c r="X443" s="646"/>
      <c r="Y443" s="646"/>
      <c r="Z443" s="646"/>
      <c r="AA443" s="646"/>
      <c r="AB443" s="646"/>
      <c r="AC443" s="647"/>
      <c r="AD443" s="297">
        <f>'CE MINISTERIALE'!AD443</f>
        <v>16000</v>
      </c>
      <c r="AE443" s="648">
        <f>'CE MINISTERIALE'!AE443</f>
        <v>16</v>
      </c>
      <c r="AF443" s="648"/>
      <c r="AG443" s="648"/>
      <c r="AH443" s="648"/>
      <c r="AI443" s="611"/>
      <c r="AJ443" s="64" t="s">
        <v>389</v>
      </c>
      <c r="AL443" s="297">
        <f>'CE MINISTERIALE'!AL443</f>
        <v>0</v>
      </c>
      <c r="AM443" s="409">
        <f>'CE MINISTERIALE'!AM443</f>
        <v>0</v>
      </c>
    </row>
    <row r="444" spans="1:39" s="68" customFormat="1" ht="15" customHeight="1">
      <c r="A444" s="64"/>
      <c r="B444" s="606" t="s">
        <v>1107</v>
      </c>
      <c r="C444" s="649"/>
      <c r="D444" s="649"/>
      <c r="E444" s="649"/>
      <c r="F444" s="649"/>
      <c r="G444" s="650"/>
      <c r="H444" s="651" t="s">
        <v>4783</v>
      </c>
      <c r="I444" s="652"/>
      <c r="J444" s="652"/>
      <c r="K444" s="652"/>
      <c r="L444" s="652"/>
      <c r="M444" s="652"/>
      <c r="N444" s="652"/>
      <c r="O444" s="652"/>
      <c r="P444" s="652"/>
      <c r="Q444" s="652"/>
      <c r="R444" s="652"/>
      <c r="S444" s="652"/>
      <c r="T444" s="652"/>
      <c r="U444" s="652"/>
      <c r="V444" s="652"/>
      <c r="W444" s="652"/>
      <c r="X444" s="652"/>
      <c r="Y444" s="652"/>
      <c r="Z444" s="652"/>
      <c r="AA444" s="652"/>
      <c r="AB444" s="652"/>
      <c r="AC444" s="653"/>
      <c r="AD444" s="295">
        <f>'CE MINISTERIALE'!AD444</f>
        <v>0</v>
      </c>
      <c r="AE444" s="654">
        <f>'CE MINISTERIALE'!AE444</f>
        <v>0</v>
      </c>
      <c r="AF444" s="654"/>
      <c r="AG444" s="654"/>
      <c r="AH444" s="654"/>
      <c r="AI444" s="615"/>
      <c r="AJ444" s="64" t="s">
        <v>389</v>
      </c>
      <c r="AL444" s="295">
        <f>'CE MINISTERIALE'!AL444</f>
        <v>0</v>
      </c>
      <c r="AM444" s="411">
        <f>'CE MINISTERIALE'!AM444</f>
        <v>0</v>
      </c>
    </row>
    <row r="445" spans="1:39" s="68" customFormat="1" ht="15" customHeight="1">
      <c r="A445" s="64"/>
      <c r="B445" s="606" t="s">
        <v>1109</v>
      </c>
      <c r="C445" s="649"/>
      <c r="D445" s="649"/>
      <c r="E445" s="649"/>
      <c r="F445" s="649"/>
      <c r="G445" s="650"/>
      <c r="H445" s="651" t="s">
        <v>4784</v>
      </c>
      <c r="I445" s="652"/>
      <c r="J445" s="652"/>
      <c r="K445" s="652"/>
      <c r="L445" s="652"/>
      <c r="M445" s="652"/>
      <c r="N445" s="652"/>
      <c r="O445" s="652"/>
      <c r="P445" s="652"/>
      <c r="Q445" s="652"/>
      <c r="R445" s="652"/>
      <c r="S445" s="652"/>
      <c r="T445" s="652"/>
      <c r="U445" s="652"/>
      <c r="V445" s="652"/>
      <c r="W445" s="652"/>
      <c r="X445" s="652"/>
      <c r="Y445" s="652"/>
      <c r="Z445" s="652"/>
      <c r="AA445" s="652"/>
      <c r="AB445" s="652"/>
      <c r="AC445" s="653"/>
      <c r="AD445" s="297">
        <f>'CE MINISTERIALE'!AD445</f>
        <v>16000</v>
      </c>
      <c r="AE445" s="666">
        <f>'CE MINISTERIALE'!AE445</f>
        <v>16</v>
      </c>
      <c r="AF445" s="666"/>
      <c r="AG445" s="666"/>
      <c r="AH445" s="666"/>
      <c r="AI445" s="608"/>
      <c r="AJ445" s="64" t="s">
        <v>389</v>
      </c>
      <c r="AL445" s="297">
        <f>'CE MINISTERIALE'!AL445</f>
        <v>0</v>
      </c>
      <c r="AM445" s="410">
        <f>'CE MINISTERIALE'!AM445</f>
        <v>0</v>
      </c>
    </row>
    <row r="446" spans="1:39" s="68" customFormat="1" ht="15" customHeight="1">
      <c r="A446" s="64"/>
      <c r="B446" s="613" t="s">
        <v>1111</v>
      </c>
      <c r="C446" s="656"/>
      <c r="D446" s="656"/>
      <c r="E446" s="656"/>
      <c r="F446" s="656"/>
      <c r="G446" s="657"/>
      <c r="H446" s="658" t="s">
        <v>4785</v>
      </c>
      <c r="I446" s="659"/>
      <c r="J446" s="659"/>
      <c r="K446" s="659"/>
      <c r="L446" s="659"/>
      <c r="M446" s="659"/>
      <c r="N446" s="659"/>
      <c r="O446" s="659"/>
      <c r="P446" s="659"/>
      <c r="Q446" s="659"/>
      <c r="R446" s="659"/>
      <c r="S446" s="659"/>
      <c r="T446" s="659"/>
      <c r="U446" s="659"/>
      <c r="V446" s="659"/>
      <c r="W446" s="659"/>
      <c r="X446" s="659"/>
      <c r="Y446" s="659"/>
      <c r="Z446" s="659"/>
      <c r="AA446" s="659"/>
      <c r="AB446" s="659"/>
      <c r="AC446" s="660"/>
      <c r="AD446" s="295">
        <f>'CE MINISTERIALE'!AD446</f>
        <v>16000</v>
      </c>
      <c r="AE446" s="654">
        <f>'CE MINISTERIALE'!AE446</f>
        <v>16</v>
      </c>
      <c r="AF446" s="654"/>
      <c r="AG446" s="654"/>
      <c r="AH446" s="654"/>
      <c r="AI446" s="615"/>
      <c r="AJ446" s="64" t="s">
        <v>389</v>
      </c>
      <c r="AL446" s="295">
        <f>'CE MINISTERIALE'!AL446</f>
        <v>0</v>
      </c>
      <c r="AM446" s="411">
        <f>'CE MINISTERIALE'!AM446</f>
        <v>0</v>
      </c>
    </row>
    <row r="447" spans="1:39" s="68" customFormat="1" ht="15" customHeight="1">
      <c r="A447" s="64"/>
      <c r="B447" s="613" t="s">
        <v>1113</v>
      </c>
      <c r="C447" s="656"/>
      <c r="D447" s="656"/>
      <c r="E447" s="656"/>
      <c r="F447" s="656"/>
      <c r="G447" s="657"/>
      <c r="H447" s="658" t="s">
        <v>4786</v>
      </c>
      <c r="I447" s="659"/>
      <c r="J447" s="659"/>
      <c r="K447" s="659"/>
      <c r="L447" s="659"/>
      <c r="M447" s="659"/>
      <c r="N447" s="659"/>
      <c r="O447" s="659"/>
      <c r="P447" s="659"/>
      <c r="Q447" s="659"/>
      <c r="R447" s="659"/>
      <c r="S447" s="659"/>
      <c r="T447" s="659"/>
      <c r="U447" s="659"/>
      <c r="V447" s="659"/>
      <c r="W447" s="659"/>
      <c r="X447" s="659"/>
      <c r="Y447" s="659"/>
      <c r="Z447" s="659"/>
      <c r="AA447" s="659"/>
      <c r="AB447" s="659"/>
      <c r="AC447" s="660"/>
      <c r="AD447" s="295">
        <f>'CE MINISTERIALE'!AD447</f>
        <v>0</v>
      </c>
      <c r="AE447" s="666">
        <f>'CE MINISTERIALE'!AE447</f>
        <v>0</v>
      </c>
      <c r="AF447" s="666"/>
      <c r="AG447" s="666"/>
      <c r="AH447" s="666"/>
      <c r="AI447" s="608"/>
      <c r="AJ447" s="64" t="s">
        <v>389</v>
      </c>
      <c r="AL447" s="295">
        <f>'CE MINISTERIALE'!AL447</f>
        <v>0</v>
      </c>
      <c r="AM447" s="410">
        <f>'CE MINISTERIALE'!AM447</f>
        <v>0</v>
      </c>
    </row>
    <row r="448" spans="1:39" s="68" customFormat="1" ht="15" customHeight="1">
      <c r="A448" s="64" t="s">
        <v>413</v>
      </c>
      <c r="B448" s="613" t="s">
        <v>1115</v>
      </c>
      <c r="C448" s="656"/>
      <c r="D448" s="656"/>
      <c r="E448" s="656"/>
      <c r="F448" s="656"/>
      <c r="G448" s="657"/>
      <c r="H448" s="658" t="s">
        <v>4787</v>
      </c>
      <c r="I448" s="659"/>
      <c r="J448" s="659"/>
      <c r="K448" s="659"/>
      <c r="L448" s="659"/>
      <c r="M448" s="659"/>
      <c r="N448" s="659"/>
      <c r="O448" s="659"/>
      <c r="P448" s="659"/>
      <c r="Q448" s="659"/>
      <c r="R448" s="659"/>
      <c r="S448" s="659"/>
      <c r="T448" s="659"/>
      <c r="U448" s="659"/>
      <c r="V448" s="659"/>
      <c r="W448" s="659"/>
      <c r="X448" s="659"/>
      <c r="Y448" s="659"/>
      <c r="Z448" s="659"/>
      <c r="AA448" s="659"/>
      <c r="AB448" s="659"/>
      <c r="AC448" s="660"/>
      <c r="AD448" s="295">
        <f>'CE MINISTERIALE'!AD448</f>
        <v>0</v>
      </c>
      <c r="AE448" s="654">
        <f>'CE MINISTERIALE'!AE448</f>
        <v>0</v>
      </c>
      <c r="AF448" s="654"/>
      <c r="AG448" s="654"/>
      <c r="AH448" s="654"/>
      <c r="AI448" s="615"/>
      <c r="AJ448" s="64" t="s">
        <v>389</v>
      </c>
      <c r="AL448" s="295">
        <f>'CE MINISTERIALE'!AL448</f>
        <v>0</v>
      </c>
      <c r="AM448" s="411">
        <f>'CE MINISTERIALE'!AM448</f>
        <v>0</v>
      </c>
    </row>
    <row r="449" spans="1:39" s="68" customFormat="1" ht="15" customHeight="1">
      <c r="A449" s="64"/>
      <c r="B449" s="613" t="s">
        <v>1118</v>
      </c>
      <c r="C449" s="656"/>
      <c r="D449" s="656"/>
      <c r="E449" s="656"/>
      <c r="F449" s="656"/>
      <c r="G449" s="657"/>
      <c r="H449" s="658" t="s">
        <v>4788</v>
      </c>
      <c r="I449" s="659"/>
      <c r="J449" s="659"/>
      <c r="K449" s="659"/>
      <c r="L449" s="659"/>
      <c r="M449" s="659"/>
      <c r="N449" s="659"/>
      <c r="O449" s="659"/>
      <c r="P449" s="659"/>
      <c r="Q449" s="659"/>
      <c r="R449" s="659"/>
      <c r="S449" s="659"/>
      <c r="T449" s="659"/>
      <c r="U449" s="659"/>
      <c r="V449" s="659"/>
      <c r="W449" s="659"/>
      <c r="X449" s="659"/>
      <c r="Y449" s="659"/>
      <c r="Z449" s="659"/>
      <c r="AA449" s="659"/>
      <c r="AB449" s="659"/>
      <c r="AC449" s="660"/>
      <c r="AD449" s="295">
        <f>'CE MINISTERIALE'!AD449</f>
        <v>0</v>
      </c>
      <c r="AE449" s="666">
        <f>'CE MINISTERIALE'!AE449</f>
        <v>0</v>
      </c>
      <c r="AF449" s="666"/>
      <c r="AG449" s="666"/>
      <c r="AH449" s="666"/>
      <c r="AI449" s="608"/>
      <c r="AJ449" s="64" t="s">
        <v>389</v>
      </c>
      <c r="AL449" s="295">
        <f>'CE MINISTERIALE'!AL449</f>
        <v>0</v>
      </c>
      <c r="AM449" s="410">
        <f>'CE MINISTERIALE'!AM449</f>
        <v>0</v>
      </c>
    </row>
    <row r="450" spans="1:39" s="68" customFormat="1" ht="15" customHeight="1">
      <c r="A450" s="64" t="s">
        <v>1954</v>
      </c>
      <c r="B450" s="616" t="s">
        <v>2020</v>
      </c>
      <c r="C450" s="661"/>
      <c r="D450" s="661"/>
      <c r="E450" s="661"/>
      <c r="F450" s="661"/>
      <c r="G450" s="662"/>
      <c r="H450" s="663" t="s">
        <v>4789</v>
      </c>
      <c r="I450" s="664"/>
      <c r="J450" s="664"/>
      <c r="K450" s="664"/>
      <c r="L450" s="664"/>
      <c r="M450" s="664"/>
      <c r="N450" s="664"/>
      <c r="O450" s="664"/>
      <c r="P450" s="664"/>
      <c r="Q450" s="664"/>
      <c r="R450" s="664"/>
      <c r="S450" s="664"/>
      <c r="T450" s="664"/>
      <c r="U450" s="664"/>
      <c r="V450" s="664"/>
      <c r="W450" s="664"/>
      <c r="X450" s="664"/>
      <c r="Y450" s="664"/>
      <c r="Z450" s="664"/>
      <c r="AA450" s="664"/>
      <c r="AB450" s="664"/>
      <c r="AC450" s="665"/>
      <c r="AD450" s="295">
        <f>'CE MINISTERIALE'!AD450</f>
        <v>0</v>
      </c>
      <c r="AE450" s="654">
        <f>'CE MINISTERIALE'!AE450</f>
        <v>0</v>
      </c>
      <c r="AF450" s="654"/>
      <c r="AG450" s="654"/>
      <c r="AH450" s="654"/>
      <c r="AI450" s="615"/>
      <c r="AJ450" s="64" t="s">
        <v>389</v>
      </c>
      <c r="AL450" s="295">
        <f>'CE MINISTERIALE'!AL450</f>
        <v>0</v>
      </c>
      <c r="AM450" s="411">
        <f>'CE MINISTERIALE'!AM450</f>
        <v>0</v>
      </c>
    </row>
    <row r="451" spans="1:39" s="68" customFormat="1" ht="15" customHeight="1">
      <c r="A451" s="64"/>
      <c r="B451" s="616" t="s">
        <v>2023</v>
      </c>
      <c r="C451" s="661"/>
      <c r="D451" s="661"/>
      <c r="E451" s="661"/>
      <c r="F451" s="661"/>
      <c r="G451" s="662"/>
      <c r="H451" s="663" t="s">
        <v>4790</v>
      </c>
      <c r="I451" s="664"/>
      <c r="J451" s="664"/>
      <c r="K451" s="664"/>
      <c r="L451" s="664"/>
      <c r="M451" s="664"/>
      <c r="N451" s="664"/>
      <c r="O451" s="664"/>
      <c r="P451" s="664"/>
      <c r="Q451" s="664"/>
      <c r="R451" s="664"/>
      <c r="S451" s="664"/>
      <c r="T451" s="664"/>
      <c r="U451" s="664"/>
      <c r="V451" s="664"/>
      <c r="W451" s="664"/>
      <c r="X451" s="664"/>
      <c r="Y451" s="664"/>
      <c r="Z451" s="664"/>
      <c r="AA451" s="664"/>
      <c r="AB451" s="664"/>
      <c r="AC451" s="665"/>
      <c r="AD451" s="295">
        <f>'CE MINISTERIALE'!AD451</f>
        <v>0</v>
      </c>
      <c r="AE451" s="654">
        <f>'CE MINISTERIALE'!AE451</f>
        <v>0</v>
      </c>
      <c r="AF451" s="654"/>
      <c r="AG451" s="654"/>
      <c r="AH451" s="654"/>
      <c r="AI451" s="615"/>
      <c r="AJ451" s="64" t="s">
        <v>389</v>
      </c>
      <c r="AL451" s="295">
        <f>'CE MINISTERIALE'!AL451</f>
        <v>0</v>
      </c>
      <c r="AM451" s="411">
        <f>'CE MINISTERIALE'!AM451</f>
        <v>0</v>
      </c>
    </row>
    <row r="452" spans="1:39" s="68" customFormat="1" ht="27" customHeight="1">
      <c r="A452" s="64"/>
      <c r="B452" s="616" t="s">
        <v>2025</v>
      </c>
      <c r="C452" s="661"/>
      <c r="D452" s="661"/>
      <c r="E452" s="661"/>
      <c r="F452" s="661"/>
      <c r="G452" s="662"/>
      <c r="H452" s="663" t="s">
        <v>4791</v>
      </c>
      <c r="I452" s="664"/>
      <c r="J452" s="664"/>
      <c r="K452" s="664"/>
      <c r="L452" s="664"/>
      <c r="M452" s="664"/>
      <c r="N452" s="664"/>
      <c r="O452" s="664"/>
      <c r="P452" s="664"/>
      <c r="Q452" s="664"/>
      <c r="R452" s="664"/>
      <c r="S452" s="664"/>
      <c r="T452" s="664"/>
      <c r="U452" s="664"/>
      <c r="V452" s="664"/>
      <c r="W452" s="664"/>
      <c r="X452" s="664"/>
      <c r="Y452" s="664"/>
      <c r="Z452" s="664"/>
      <c r="AA452" s="664"/>
      <c r="AB452" s="664"/>
      <c r="AC452" s="665"/>
      <c r="AD452" s="295">
        <f>'CE MINISTERIALE'!AD452</f>
        <v>0</v>
      </c>
      <c r="AE452" s="654">
        <f>'CE MINISTERIALE'!AE452</f>
        <v>0</v>
      </c>
      <c r="AF452" s="654"/>
      <c r="AG452" s="654"/>
      <c r="AH452" s="654"/>
      <c r="AI452" s="615"/>
      <c r="AJ452" s="64" t="s">
        <v>389</v>
      </c>
      <c r="AL452" s="295">
        <f>'CE MINISTERIALE'!AL452</f>
        <v>0</v>
      </c>
      <c r="AM452" s="411">
        <f>'CE MINISTERIALE'!AM452</f>
        <v>0</v>
      </c>
    </row>
    <row r="453" spans="1:39" s="68" customFormat="1" ht="27.6" customHeight="1">
      <c r="A453" s="64"/>
      <c r="B453" s="616" t="s">
        <v>2027</v>
      </c>
      <c r="C453" s="661"/>
      <c r="D453" s="661"/>
      <c r="E453" s="661"/>
      <c r="F453" s="661"/>
      <c r="G453" s="662"/>
      <c r="H453" s="663" t="s">
        <v>4792</v>
      </c>
      <c r="I453" s="664"/>
      <c r="J453" s="664"/>
      <c r="K453" s="664"/>
      <c r="L453" s="664"/>
      <c r="M453" s="664"/>
      <c r="N453" s="664"/>
      <c r="O453" s="664"/>
      <c r="P453" s="664"/>
      <c r="Q453" s="664"/>
      <c r="R453" s="664"/>
      <c r="S453" s="664"/>
      <c r="T453" s="664"/>
      <c r="U453" s="664"/>
      <c r="V453" s="664"/>
      <c r="W453" s="664"/>
      <c r="X453" s="664"/>
      <c r="Y453" s="664"/>
      <c r="Z453" s="664"/>
      <c r="AA453" s="664"/>
      <c r="AB453" s="664"/>
      <c r="AC453" s="665"/>
      <c r="AD453" s="295">
        <f>'CE MINISTERIALE'!AD453</f>
        <v>0</v>
      </c>
      <c r="AE453" s="654">
        <f>'CE MINISTERIALE'!AE453</f>
        <v>0</v>
      </c>
      <c r="AF453" s="654"/>
      <c r="AG453" s="654"/>
      <c r="AH453" s="654"/>
      <c r="AI453" s="615"/>
      <c r="AJ453" s="64" t="s">
        <v>389</v>
      </c>
      <c r="AL453" s="295">
        <f>'CE MINISTERIALE'!AL453</f>
        <v>0</v>
      </c>
      <c r="AM453" s="411">
        <f>'CE MINISTERIALE'!AM453</f>
        <v>0</v>
      </c>
    </row>
    <row r="454" spans="1:39" s="68" customFormat="1" ht="27" customHeight="1">
      <c r="A454" s="64"/>
      <c r="B454" s="616" t="s">
        <v>2029</v>
      </c>
      <c r="C454" s="661"/>
      <c r="D454" s="661"/>
      <c r="E454" s="661"/>
      <c r="F454" s="661"/>
      <c r="G454" s="662"/>
      <c r="H454" s="663" t="s">
        <v>4793</v>
      </c>
      <c r="I454" s="664"/>
      <c r="J454" s="664"/>
      <c r="K454" s="664"/>
      <c r="L454" s="664"/>
      <c r="M454" s="664"/>
      <c r="N454" s="664"/>
      <c r="O454" s="664"/>
      <c r="P454" s="664"/>
      <c r="Q454" s="664"/>
      <c r="R454" s="664"/>
      <c r="S454" s="664"/>
      <c r="T454" s="664"/>
      <c r="U454" s="664"/>
      <c r="V454" s="664"/>
      <c r="W454" s="664"/>
      <c r="X454" s="664"/>
      <c r="Y454" s="664"/>
      <c r="Z454" s="664"/>
      <c r="AA454" s="664"/>
      <c r="AB454" s="664"/>
      <c r="AC454" s="665"/>
      <c r="AD454" s="295">
        <f>'CE MINISTERIALE'!AD454</f>
        <v>0</v>
      </c>
      <c r="AE454" s="654">
        <f>'CE MINISTERIALE'!AE454</f>
        <v>0</v>
      </c>
      <c r="AF454" s="654"/>
      <c r="AG454" s="654"/>
      <c r="AH454" s="654"/>
      <c r="AI454" s="615"/>
      <c r="AJ454" s="64" t="s">
        <v>389</v>
      </c>
      <c r="AL454" s="295">
        <f>'CE MINISTERIALE'!AL454</f>
        <v>0</v>
      </c>
      <c r="AM454" s="411">
        <f>'CE MINISTERIALE'!AM454</f>
        <v>0</v>
      </c>
    </row>
    <row r="455" spans="1:39" s="68" customFormat="1" ht="28.9" customHeight="1">
      <c r="A455" s="64"/>
      <c r="B455" s="616" t="s">
        <v>2032</v>
      </c>
      <c r="C455" s="661"/>
      <c r="D455" s="661"/>
      <c r="E455" s="661"/>
      <c r="F455" s="661"/>
      <c r="G455" s="662"/>
      <c r="H455" s="663" t="s">
        <v>4794</v>
      </c>
      <c r="I455" s="664"/>
      <c r="J455" s="664"/>
      <c r="K455" s="664"/>
      <c r="L455" s="664"/>
      <c r="M455" s="664"/>
      <c r="N455" s="664"/>
      <c r="O455" s="664"/>
      <c r="P455" s="664"/>
      <c r="Q455" s="664"/>
      <c r="R455" s="664"/>
      <c r="S455" s="664"/>
      <c r="T455" s="664"/>
      <c r="U455" s="664"/>
      <c r="V455" s="664"/>
      <c r="W455" s="664"/>
      <c r="X455" s="664"/>
      <c r="Y455" s="664"/>
      <c r="Z455" s="664"/>
      <c r="AA455" s="664"/>
      <c r="AB455" s="664"/>
      <c r="AC455" s="665"/>
      <c r="AD455" s="295">
        <f>'CE MINISTERIALE'!AD455</f>
        <v>0</v>
      </c>
      <c r="AE455" s="654">
        <f>'CE MINISTERIALE'!AE455</f>
        <v>0</v>
      </c>
      <c r="AF455" s="654"/>
      <c r="AG455" s="654"/>
      <c r="AH455" s="654"/>
      <c r="AI455" s="615"/>
      <c r="AJ455" s="64" t="s">
        <v>389</v>
      </c>
      <c r="AL455" s="295">
        <f>'CE MINISTERIALE'!AL455</f>
        <v>0</v>
      </c>
      <c r="AM455" s="411">
        <f>'CE MINISTERIALE'!AM455</f>
        <v>0</v>
      </c>
    </row>
    <row r="456" spans="1:39" s="68" customFormat="1" ht="15" customHeight="1">
      <c r="A456" s="64"/>
      <c r="B456" s="616" t="s">
        <v>2034</v>
      </c>
      <c r="C456" s="661"/>
      <c r="D456" s="661"/>
      <c r="E456" s="661"/>
      <c r="F456" s="661"/>
      <c r="G456" s="662"/>
      <c r="H456" s="663" t="s">
        <v>4795</v>
      </c>
      <c r="I456" s="664"/>
      <c r="J456" s="664"/>
      <c r="K456" s="664"/>
      <c r="L456" s="664"/>
      <c r="M456" s="664"/>
      <c r="N456" s="664"/>
      <c r="O456" s="664"/>
      <c r="P456" s="664"/>
      <c r="Q456" s="664"/>
      <c r="R456" s="664"/>
      <c r="S456" s="664"/>
      <c r="T456" s="664"/>
      <c r="U456" s="664"/>
      <c r="V456" s="664"/>
      <c r="W456" s="664"/>
      <c r="X456" s="664"/>
      <c r="Y456" s="664"/>
      <c r="Z456" s="664"/>
      <c r="AA456" s="664"/>
      <c r="AB456" s="664"/>
      <c r="AC456" s="665"/>
      <c r="AD456" s="295">
        <f>'CE MINISTERIALE'!AD456</f>
        <v>0</v>
      </c>
      <c r="AE456" s="654">
        <f>'CE MINISTERIALE'!AE456</f>
        <v>0</v>
      </c>
      <c r="AF456" s="654"/>
      <c r="AG456" s="654"/>
      <c r="AH456" s="654"/>
      <c r="AI456" s="615"/>
      <c r="AJ456" s="64" t="s">
        <v>389</v>
      </c>
      <c r="AL456" s="295">
        <f>'CE MINISTERIALE'!AL456</f>
        <v>0</v>
      </c>
      <c r="AM456" s="411">
        <f>'CE MINISTERIALE'!AM456</f>
        <v>0</v>
      </c>
    </row>
    <row r="457" spans="1:39" s="68" customFormat="1" ht="15" customHeight="1">
      <c r="A457" s="64"/>
      <c r="B457" s="613" t="s">
        <v>2036</v>
      </c>
      <c r="C457" s="656"/>
      <c r="D457" s="656"/>
      <c r="E457" s="656"/>
      <c r="F457" s="656"/>
      <c r="G457" s="657"/>
      <c r="H457" s="658" t="s">
        <v>4796</v>
      </c>
      <c r="I457" s="659"/>
      <c r="J457" s="659"/>
      <c r="K457" s="659"/>
      <c r="L457" s="659"/>
      <c r="M457" s="659"/>
      <c r="N457" s="659"/>
      <c r="O457" s="659"/>
      <c r="P457" s="659"/>
      <c r="Q457" s="659"/>
      <c r="R457" s="659"/>
      <c r="S457" s="659"/>
      <c r="T457" s="659"/>
      <c r="U457" s="659"/>
      <c r="V457" s="659"/>
      <c r="W457" s="659"/>
      <c r="X457" s="659"/>
      <c r="Y457" s="659"/>
      <c r="Z457" s="659"/>
      <c r="AA457" s="659"/>
      <c r="AB457" s="659"/>
      <c r="AC457" s="660"/>
      <c r="AD457" s="295">
        <f>'CE MINISTERIALE'!AD457</f>
        <v>0</v>
      </c>
      <c r="AE457" s="666">
        <f>'CE MINISTERIALE'!AE457</f>
        <v>0</v>
      </c>
      <c r="AF457" s="666"/>
      <c r="AG457" s="666"/>
      <c r="AH457" s="666"/>
      <c r="AI457" s="608"/>
      <c r="AJ457" s="64" t="s">
        <v>389</v>
      </c>
      <c r="AL457" s="295">
        <f>'CE MINISTERIALE'!AL457</f>
        <v>0</v>
      </c>
      <c r="AM457" s="410">
        <f>'CE MINISTERIALE'!AM457</f>
        <v>0</v>
      </c>
    </row>
    <row r="458" spans="1:39" s="68" customFormat="1" ht="15" customHeight="1">
      <c r="A458" s="64" t="s">
        <v>413</v>
      </c>
      <c r="B458" s="613" t="s">
        <v>2039</v>
      </c>
      <c r="C458" s="656"/>
      <c r="D458" s="656"/>
      <c r="E458" s="656"/>
      <c r="F458" s="656"/>
      <c r="G458" s="657"/>
      <c r="H458" s="658" t="s">
        <v>4797</v>
      </c>
      <c r="I458" s="659"/>
      <c r="J458" s="659"/>
      <c r="K458" s="659"/>
      <c r="L458" s="659"/>
      <c r="M458" s="659"/>
      <c r="N458" s="659"/>
      <c r="O458" s="659"/>
      <c r="P458" s="659"/>
      <c r="Q458" s="659"/>
      <c r="R458" s="659"/>
      <c r="S458" s="659"/>
      <c r="T458" s="659"/>
      <c r="U458" s="659"/>
      <c r="V458" s="659"/>
      <c r="W458" s="659"/>
      <c r="X458" s="659"/>
      <c r="Y458" s="659"/>
      <c r="Z458" s="659"/>
      <c r="AA458" s="659"/>
      <c r="AB458" s="659"/>
      <c r="AC458" s="660"/>
      <c r="AD458" s="295">
        <f>'CE MINISTERIALE'!AD458</f>
        <v>0</v>
      </c>
      <c r="AE458" s="654">
        <f>'CE MINISTERIALE'!AE458</f>
        <v>0</v>
      </c>
      <c r="AF458" s="654"/>
      <c r="AG458" s="654"/>
      <c r="AH458" s="654"/>
      <c r="AI458" s="615"/>
      <c r="AJ458" s="64" t="s">
        <v>389</v>
      </c>
      <c r="AL458" s="295">
        <f>'CE MINISTERIALE'!AL458</f>
        <v>0</v>
      </c>
      <c r="AM458" s="411">
        <f>'CE MINISTERIALE'!AM458</f>
        <v>0</v>
      </c>
    </row>
    <row r="459" spans="1:39" s="68" customFormat="1" ht="15" customHeight="1">
      <c r="A459" s="64"/>
      <c r="B459" s="613" t="s">
        <v>2042</v>
      </c>
      <c r="C459" s="656"/>
      <c r="D459" s="656"/>
      <c r="E459" s="656"/>
      <c r="F459" s="656"/>
      <c r="G459" s="657"/>
      <c r="H459" s="658" t="s">
        <v>4798</v>
      </c>
      <c r="I459" s="659"/>
      <c r="J459" s="659"/>
      <c r="K459" s="659"/>
      <c r="L459" s="659"/>
      <c r="M459" s="659"/>
      <c r="N459" s="659"/>
      <c r="O459" s="659"/>
      <c r="P459" s="659"/>
      <c r="Q459" s="659"/>
      <c r="R459" s="659"/>
      <c r="S459" s="659"/>
      <c r="T459" s="659"/>
      <c r="U459" s="659"/>
      <c r="V459" s="659"/>
      <c r="W459" s="659"/>
      <c r="X459" s="659"/>
      <c r="Y459" s="659"/>
      <c r="Z459" s="659"/>
      <c r="AA459" s="659"/>
      <c r="AB459" s="659"/>
      <c r="AC459" s="660"/>
      <c r="AD459" s="295">
        <f>'CE MINISTERIALE'!AD459</f>
        <v>0</v>
      </c>
      <c r="AE459" s="666">
        <f>'CE MINISTERIALE'!AE459</f>
        <v>0</v>
      </c>
      <c r="AF459" s="666"/>
      <c r="AG459" s="666"/>
      <c r="AH459" s="666"/>
      <c r="AI459" s="608"/>
      <c r="AJ459" s="64" t="s">
        <v>389</v>
      </c>
      <c r="AL459" s="295">
        <f>'CE MINISTERIALE'!AL459</f>
        <v>0</v>
      </c>
      <c r="AM459" s="410">
        <f>'CE MINISTERIALE'!AM459</f>
        <v>0</v>
      </c>
    </row>
    <row r="460" spans="1:39" s="68" customFormat="1" ht="15" customHeight="1">
      <c r="A460" s="64" t="s">
        <v>1954</v>
      </c>
      <c r="B460" s="616" t="s">
        <v>2045</v>
      </c>
      <c r="C460" s="661"/>
      <c r="D460" s="661"/>
      <c r="E460" s="661"/>
      <c r="F460" s="661"/>
      <c r="G460" s="662"/>
      <c r="H460" s="663" t="s">
        <v>4799</v>
      </c>
      <c r="I460" s="664"/>
      <c r="J460" s="664"/>
      <c r="K460" s="664"/>
      <c r="L460" s="664"/>
      <c r="M460" s="664"/>
      <c r="N460" s="664"/>
      <c r="O460" s="664"/>
      <c r="P460" s="664"/>
      <c r="Q460" s="664"/>
      <c r="R460" s="664"/>
      <c r="S460" s="664"/>
      <c r="T460" s="664"/>
      <c r="U460" s="664"/>
      <c r="V460" s="664"/>
      <c r="W460" s="664"/>
      <c r="X460" s="664"/>
      <c r="Y460" s="664"/>
      <c r="Z460" s="664"/>
      <c r="AA460" s="664"/>
      <c r="AB460" s="664"/>
      <c r="AC460" s="665"/>
      <c r="AD460" s="295">
        <f>'CE MINISTERIALE'!AD460</f>
        <v>0</v>
      </c>
      <c r="AE460" s="654">
        <f>'CE MINISTERIALE'!AE460</f>
        <v>0</v>
      </c>
      <c r="AF460" s="654"/>
      <c r="AG460" s="654"/>
      <c r="AH460" s="654"/>
      <c r="AI460" s="615"/>
      <c r="AJ460" s="64" t="s">
        <v>389</v>
      </c>
      <c r="AL460" s="295">
        <f>'CE MINISTERIALE'!AL460</f>
        <v>0</v>
      </c>
      <c r="AM460" s="411">
        <f>'CE MINISTERIALE'!AM460</f>
        <v>0</v>
      </c>
    </row>
    <row r="461" spans="1:39" s="68" customFormat="1" ht="15" customHeight="1">
      <c r="A461" s="64"/>
      <c r="B461" s="616" t="s">
        <v>2048</v>
      </c>
      <c r="C461" s="661"/>
      <c r="D461" s="661"/>
      <c r="E461" s="661"/>
      <c r="F461" s="661"/>
      <c r="G461" s="662"/>
      <c r="H461" s="663" t="s">
        <v>4800</v>
      </c>
      <c r="I461" s="664"/>
      <c r="J461" s="664"/>
      <c r="K461" s="664"/>
      <c r="L461" s="664"/>
      <c r="M461" s="664"/>
      <c r="N461" s="664"/>
      <c r="O461" s="664"/>
      <c r="P461" s="664"/>
      <c r="Q461" s="664"/>
      <c r="R461" s="664"/>
      <c r="S461" s="664"/>
      <c r="T461" s="664"/>
      <c r="U461" s="664"/>
      <c r="V461" s="664"/>
      <c r="W461" s="664"/>
      <c r="X461" s="664"/>
      <c r="Y461" s="664"/>
      <c r="Z461" s="664"/>
      <c r="AA461" s="664"/>
      <c r="AB461" s="664"/>
      <c r="AC461" s="665"/>
      <c r="AD461" s="295">
        <f>'CE MINISTERIALE'!AD461</f>
        <v>0</v>
      </c>
      <c r="AE461" s="654">
        <f>'CE MINISTERIALE'!AE461</f>
        <v>0</v>
      </c>
      <c r="AF461" s="654"/>
      <c r="AG461" s="654"/>
      <c r="AH461" s="654"/>
      <c r="AI461" s="615"/>
      <c r="AJ461" s="64" t="s">
        <v>389</v>
      </c>
      <c r="AL461" s="295">
        <f>'CE MINISTERIALE'!AL461</f>
        <v>0</v>
      </c>
      <c r="AM461" s="411">
        <f>'CE MINISTERIALE'!AM461</f>
        <v>0</v>
      </c>
    </row>
    <row r="462" spans="1:39" s="68" customFormat="1" ht="27.6" customHeight="1">
      <c r="A462" s="64"/>
      <c r="B462" s="616" t="s">
        <v>552</v>
      </c>
      <c r="C462" s="661"/>
      <c r="D462" s="661"/>
      <c r="E462" s="661"/>
      <c r="F462" s="661"/>
      <c r="G462" s="662"/>
      <c r="H462" s="663" t="s">
        <v>4801</v>
      </c>
      <c r="I462" s="664"/>
      <c r="J462" s="664"/>
      <c r="K462" s="664"/>
      <c r="L462" s="664"/>
      <c r="M462" s="664"/>
      <c r="N462" s="664"/>
      <c r="O462" s="664"/>
      <c r="P462" s="664"/>
      <c r="Q462" s="664"/>
      <c r="R462" s="664"/>
      <c r="S462" s="664"/>
      <c r="T462" s="664"/>
      <c r="U462" s="664"/>
      <c r="V462" s="664"/>
      <c r="W462" s="664"/>
      <c r="X462" s="664"/>
      <c r="Y462" s="664"/>
      <c r="Z462" s="664"/>
      <c r="AA462" s="664"/>
      <c r="AB462" s="664"/>
      <c r="AC462" s="665"/>
      <c r="AD462" s="295">
        <f>'CE MINISTERIALE'!AD462</f>
        <v>0</v>
      </c>
      <c r="AE462" s="654">
        <f>'CE MINISTERIALE'!AE462</f>
        <v>0</v>
      </c>
      <c r="AF462" s="654"/>
      <c r="AG462" s="654"/>
      <c r="AH462" s="654"/>
      <c r="AI462" s="615"/>
      <c r="AJ462" s="64" t="s">
        <v>389</v>
      </c>
      <c r="AL462" s="295">
        <f>'CE MINISTERIALE'!AL462</f>
        <v>0</v>
      </c>
      <c r="AM462" s="411">
        <f>'CE MINISTERIALE'!AM462</f>
        <v>0</v>
      </c>
    </row>
    <row r="463" spans="1:39" s="68" customFormat="1" ht="15" customHeight="1">
      <c r="A463" s="64"/>
      <c r="B463" s="616" t="s">
        <v>554</v>
      </c>
      <c r="C463" s="661"/>
      <c r="D463" s="661"/>
      <c r="E463" s="661"/>
      <c r="F463" s="661"/>
      <c r="G463" s="662"/>
      <c r="H463" s="663" t="s">
        <v>4802</v>
      </c>
      <c r="I463" s="664"/>
      <c r="J463" s="664"/>
      <c r="K463" s="664"/>
      <c r="L463" s="664"/>
      <c r="M463" s="664"/>
      <c r="N463" s="664"/>
      <c r="O463" s="664"/>
      <c r="P463" s="664"/>
      <c r="Q463" s="664"/>
      <c r="R463" s="664"/>
      <c r="S463" s="664"/>
      <c r="T463" s="664"/>
      <c r="U463" s="664"/>
      <c r="V463" s="664"/>
      <c r="W463" s="664"/>
      <c r="X463" s="664"/>
      <c r="Y463" s="664"/>
      <c r="Z463" s="664"/>
      <c r="AA463" s="664"/>
      <c r="AB463" s="664"/>
      <c r="AC463" s="665"/>
      <c r="AD463" s="295">
        <f>'CE MINISTERIALE'!AD463</f>
        <v>0</v>
      </c>
      <c r="AE463" s="654">
        <f>'CE MINISTERIALE'!AE463</f>
        <v>0</v>
      </c>
      <c r="AF463" s="654"/>
      <c r="AG463" s="654"/>
      <c r="AH463" s="654"/>
      <c r="AI463" s="615"/>
      <c r="AJ463" s="64" t="s">
        <v>389</v>
      </c>
      <c r="AL463" s="295">
        <f>'CE MINISTERIALE'!AL463</f>
        <v>0</v>
      </c>
      <c r="AM463" s="411">
        <f>'CE MINISTERIALE'!AM463</f>
        <v>0</v>
      </c>
    </row>
    <row r="464" spans="1:39" s="68" customFormat="1" ht="32.450000000000003" customHeight="1">
      <c r="A464" s="64"/>
      <c r="B464" s="616" t="s">
        <v>556</v>
      </c>
      <c r="C464" s="661"/>
      <c r="D464" s="661"/>
      <c r="E464" s="661"/>
      <c r="F464" s="661"/>
      <c r="G464" s="662"/>
      <c r="H464" s="663" t="s">
        <v>4803</v>
      </c>
      <c r="I464" s="664"/>
      <c r="J464" s="664"/>
      <c r="K464" s="664"/>
      <c r="L464" s="664"/>
      <c r="M464" s="664"/>
      <c r="N464" s="664"/>
      <c r="O464" s="664"/>
      <c r="P464" s="664"/>
      <c r="Q464" s="664"/>
      <c r="R464" s="664"/>
      <c r="S464" s="664"/>
      <c r="T464" s="664"/>
      <c r="U464" s="664"/>
      <c r="V464" s="664"/>
      <c r="W464" s="664"/>
      <c r="X464" s="664"/>
      <c r="Y464" s="664"/>
      <c r="Z464" s="664"/>
      <c r="AA464" s="664"/>
      <c r="AB464" s="664"/>
      <c r="AC464" s="665"/>
      <c r="AD464" s="295">
        <f>'CE MINISTERIALE'!AD464</f>
        <v>0</v>
      </c>
      <c r="AE464" s="654">
        <f>'CE MINISTERIALE'!AE464</f>
        <v>0</v>
      </c>
      <c r="AF464" s="654"/>
      <c r="AG464" s="654"/>
      <c r="AH464" s="654"/>
      <c r="AI464" s="615"/>
      <c r="AJ464" s="64" t="s">
        <v>389</v>
      </c>
      <c r="AL464" s="295">
        <f>'CE MINISTERIALE'!AL464</f>
        <v>0</v>
      </c>
      <c r="AM464" s="411">
        <f>'CE MINISTERIALE'!AM464</f>
        <v>0</v>
      </c>
    </row>
    <row r="465" spans="1:39" s="68" customFormat="1" ht="15" customHeight="1">
      <c r="A465" s="64"/>
      <c r="B465" s="616" t="s">
        <v>559</v>
      </c>
      <c r="C465" s="661"/>
      <c r="D465" s="661"/>
      <c r="E465" s="661"/>
      <c r="F465" s="661"/>
      <c r="G465" s="662"/>
      <c r="H465" s="663" t="s">
        <v>4804</v>
      </c>
      <c r="I465" s="664"/>
      <c r="J465" s="664"/>
      <c r="K465" s="664"/>
      <c r="L465" s="664"/>
      <c r="M465" s="664"/>
      <c r="N465" s="664"/>
      <c r="O465" s="664"/>
      <c r="P465" s="664"/>
      <c r="Q465" s="664"/>
      <c r="R465" s="664"/>
      <c r="S465" s="664"/>
      <c r="T465" s="664"/>
      <c r="U465" s="664"/>
      <c r="V465" s="664"/>
      <c r="W465" s="664"/>
      <c r="X465" s="664"/>
      <c r="Y465" s="664"/>
      <c r="Z465" s="664"/>
      <c r="AA465" s="664"/>
      <c r="AB465" s="664"/>
      <c r="AC465" s="665"/>
      <c r="AD465" s="295">
        <f>'CE MINISTERIALE'!AD465</f>
        <v>0</v>
      </c>
      <c r="AE465" s="654">
        <f>'CE MINISTERIALE'!AE465</f>
        <v>0</v>
      </c>
      <c r="AF465" s="654"/>
      <c r="AG465" s="654"/>
      <c r="AH465" s="654"/>
      <c r="AI465" s="615"/>
      <c r="AJ465" s="64" t="s">
        <v>389</v>
      </c>
      <c r="AL465" s="295">
        <f>'CE MINISTERIALE'!AL465</f>
        <v>0</v>
      </c>
      <c r="AM465" s="411">
        <f>'CE MINISTERIALE'!AM465</f>
        <v>0</v>
      </c>
    </row>
    <row r="466" spans="1:39" s="68" customFormat="1" ht="15" customHeight="1">
      <c r="A466" s="64"/>
      <c r="B466" s="616" t="s">
        <v>561</v>
      </c>
      <c r="C466" s="661"/>
      <c r="D466" s="661"/>
      <c r="E466" s="661"/>
      <c r="F466" s="661"/>
      <c r="G466" s="662"/>
      <c r="H466" s="663" t="s">
        <v>4805</v>
      </c>
      <c r="I466" s="664"/>
      <c r="J466" s="664"/>
      <c r="K466" s="664"/>
      <c r="L466" s="664"/>
      <c r="M466" s="664"/>
      <c r="N466" s="664"/>
      <c r="O466" s="664"/>
      <c r="P466" s="664"/>
      <c r="Q466" s="664"/>
      <c r="R466" s="664"/>
      <c r="S466" s="664"/>
      <c r="T466" s="664"/>
      <c r="U466" s="664"/>
      <c r="V466" s="664"/>
      <c r="W466" s="664"/>
      <c r="X466" s="664"/>
      <c r="Y466" s="664"/>
      <c r="Z466" s="664"/>
      <c r="AA466" s="664"/>
      <c r="AB466" s="664"/>
      <c r="AC466" s="665"/>
      <c r="AD466" s="295">
        <f>'CE MINISTERIALE'!AD466</f>
        <v>0</v>
      </c>
      <c r="AE466" s="654">
        <f>'CE MINISTERIALE'!AE466</f>
        <v>0</v>
      </c>
      <c r="AF466" s="654"/>
      <c r="AG466" s="654"/>
      <c r="AH466" s="654"/>
      <c r="AI466" s="615"/>
      <c r="AJ466" s="64" t="s">
        <v>389</v>
      </c>
      <c r="AL466" s="295">
        <f>'CE MINISTERIALE'!AL466</f>
        <v>0</v>
      </c>
      <c r="AM466" s="411">
        <f>'CE MINISTERIALE'!AM466</f>
        <v>0</v>
      </c>
    </row>
    <row r="467" spans="1:39" s="68" customFormat="1" ht="15" customHeight="1">
      <c r="A467" s="64"/>
      <c r="B467" s="613" t="s">
        <v>564</v>
      </c>
      <c r="C467" s="656"/>
      <c r="D467" s="656"/>
      <c r="E467" s="656"/>
      <c r="F467" s="656"/>
      <c r="G467" s="657"/>
      <c r="H467" s="658" t="s">
        <v>4806</v>
      </c>
      <c r="I467" s="659"/>
      <c r="J467" s="659"/>
      <c r="K467" s="659"/>
      <c r="L467" s="659"/>
      <c r="M467" s="659"/>
      <c r="N467" s="659"/>
      <c r="O467" s="659"/>
      <c r="P467" s="659"/>
      <c r="Q467" s="659"/>
      <c r="R467" s="659"/>
      <c r="S467" s="659"/>
      <c r="T467" s="659"/>
      <c r="U467" s="659"/>
      <c r="V467" s="659"/>
      <c r="W467" s="659"/>
      <c r="X467" s="659"/>
      <c r="Y467" s="659"/>
      <c r="Z467" s="659"/>
      <c r="AA467" s="659"/>
      <c r="AB467" s="659"/>
      <c r="AC467" s="660"/>
      <c r="AD467" s="295">
        <f>'CE MINISTERIALE'!AD467</f>
        <v>0</v>
      </c>
      <c r="AE467" s="654">
        <f>'CE MINISTERIALE'!AE467</f>
        <v>0</v>
      </c>
      <c r="AF467" s="654"/>
      <c r="AG467" s="654"/>
      <c r="AH467" s="654"/>
      <c r="AI467" s="615"/>
      <c r="AJ467" s="64" t="s">
        <v>389</v>
      </c>
      <c r="AL467" s="295">
        <f>'CE MINISTERIALE'!AL467</f>
        <v>0</v>
      </c>
      <c r="AM467" s="411">
        <f>'CE MINISTERIALE'!AM467</f>
        <v>0</v>
      </c>
    </row>
    <row r="468" spans="1:39" s="68" customFormat="1" ht="15" customHeight="1">
      <c r="A468" s="64"/>
      <c r="B468" s="609" t="s">
        <v>566</v>
      </c>
      <c r="C468" s="643"/>
      <c r="D468" s="643"/>
      <c r="E468" s="643"/>
      <c r="F468" s="643"/>
      <c r="G468" s="644"/>
      <c r="H468" s="645" t="s">
        <v>4807</v>
      </c>
      <c r="I468" s="646"/>
      <c r="J468" s="646"/>
      <c r="K468" s="646"/>
      <c r="L468" s="646"/>
      <c r="M468" s="646"/>
      <c r="N468" s="646"/>
      <c r="O468" s="646"/>
      <c r="P468" s="646"/>
      <c r="Q468" s="646"/>
      <c r="R468" s="646"/>
      <c r="S468" s="646"/>
      <c r="T468" s="646"/>
      <c r="U468" s="646"/>
      <c r="V468" s="646"/>
      <c r="W468" s="646"/>
      <c r="X468" s="646"/>
      <c r="Y468" s="646"/>
      <c r="Z468" s="646"/>
      <c r="AA468" s="646"/>
      <c r="AB468" s="646"/>
      <c r="AC468" s="647"/>
      <c r="AD468" s="297">
        <f>'CE MINISTERIALE'!AD468</f>
        <v>256500</v>
      </c>
      <c r="AE468" s="648">
        <f>'CE MINISTERIALE'!AE468</f>
        <v>256</v>
      </c>
      <c r="AF468" s="648"/>
      <c r="AG468" s="648"/>
      <c r="AH468" s="648"/>
      <c r="AI468" s="611"/>
      <c r="AJ468" s="64" t="s">
        <v>389</v>
      </c>
      <c r="AL468" s="297">
        <f>'CE MINISTERIALE'!AL468</f>
        <v>0</v>
      </c>
      <c r="AM468" s="409">
        <f>'CE MINISTERIALE'!AM468</f>
        <v>0</v>
      </c>
    </row>
    <row r="469" spans="1:39" s="68" customFormat="1" ht="15" customHeight="1">
      <c r="A469" s="64"/>
      <c r="B469" s="606" t="s">
        <v>568</v>
      </c>
      <c r="C469" s="649"/>
      <c r="D469" s="649"/>
      <c r="E469" s="649"/>
      <c r="F469" s="649"/>
      <c r="G469" s="650"/>
      <c r="H469" s="651" t="s">
        <v>4808</v>
      </c>
      <c r="I469" s="652"/>
      <c r="J469" s="652"/>
      <c r="K469" s="652"/>
      <c r="L469" s="652"/>
      <c r="M469" s="652"/>
      <c r="N469" s="652"/>
      <c r="O469" s="652"/>
      <c r="P469" s="652"/>
      <c r="Q469" s="652"/>
      <c r="R469" s="652"/>
      <c r="S469" s="652"/>
      <c r="T469" s="652"/>
      <c r="U469" s="652"/>
      <c r="V469" s="652"/>
      <c r="W469" s="652"/>
      <c r="X469" s="652"/>
      <c r="Y469" s="652"/>
      <c r="Z469" s="652"/>
      <c r="AA469" s="652"/>
      <c r="AB469" s="652"/>
      <c r="AC469" s="653"/>
      <c r="AD469" s="295">
        <f>'CE MINISTERIALE'!AD469</f>
        <v>72000</v>
      </c>
      <c r="AE469" s="666">
        <f>'CE MINISTERIALE'!AE469</f>
        <v>72</v>
      </c>
      <c r="AF469" s="666"/>
      <c r="AG469" s="666"/>
      <c r="AH469" s="666"/>
      <c r="AI469" s="608"/>
      <c r="AJ469" s="64" t="s">
        <v>389</v>
      </c>
      <c r="AL469" s="295">
        <f>'CE MINISTERIALE'!AL469</f>
        <v>0</v>
      </c>
      <c r="AM469" s="410">
        <f>'CE MINISTERIALE'!AM469</f>
        <v>0</v>
      </c>
    </row>
    <row r="470" spans="1:39" s="68" customFormat="1" ht="15" customHeight="1">
      <c r="A470" s="64"/>
      <c r="B470" s="606" t="s">
        <v>570</v>
      </c>
      <c r="C470" s="649"/>
      <c r="D470" s="649"/>
      <c r="E470" s="649"/>
      <c r="F470" s="649"/>
      <c r="G470" s="650"/>
      <c r="H470" s="651" t="s">
        <v>4809</v>
      </c>
      <c r="I470" s="652"/>
      <c r="J470" s="652"/>
      <c r="K470" s="652"/>
      <c r="L470" s="652"/>
      <c r="M470" s="652"/>
      <c r="N470" s="652"/>
      <c r="O470" s="652"/>
      <c r="P470" s="652"/>
      <c r="Q470" s="652"/>
      <c r="R470" s="652"/>
      <c r="S470" s="652"/>
      <c r="T470" s="652"/>
      <c r="U470" s="652"/>
      <c r="V470" s="652"/>
      <c r="W470" s="652"/>
      <c r="X470" s="652"/>
      <c r="Y470" s="652"/>
      <c r="Z470" s="652"/>
      <c r="AA470" s="652"/>
      <c r="AB470" s="652"/>
      <c r="AC470" s="653"/>
      <c r="AD470" s="297">
        <f>'CE MINISTERIALE'!AD470</f>
        <v>184500</v>
      </c>
      <c r="AE470" s="666">
        <f>'CE MINISTERIALE'!AE470</f>
        <v>184</v>
      </c>
      <c r="AF470" s="666"/>
      <c r="AG470" s="666"/>
      <c r="AH470" s="666"/>
      <c r="AI470" s="608"/>
      <c r="AJ470" s="64" t="s">
        <v>389</v>
      </c>
      <c r="AL470" s="297">
        <f>'CE MINISTERIALE'!AL470</f>
        <v>0</v>
      </c>
      <c r="AM470" s="410">
        <f>'CE MINISTERIALE'!AM470</f>
        <v>0</v>
      </c>
    </row>
    <row r="471" spans="1:39" s="68" customFormat="1" ht="15" customHeight="1">
      <c r="A471" s="64"/>
      <c r="B471" s="613" t="s">
        <v>572</v>
      </c>
      <c r="C471" s="656"/>
      <c r="D471" s="656"/>
      <c r="E471" s="656"/>
      <c r="F471" s="656"/>
      <c r="G471" s="657"/>
      <c r="H471" s="658" t="s">
        <v>4810</v>
      </c>
      <c r="I471" s="659"/>
      <c r="J471" s="659"/>
      <c r="K471" s="659"/>
      <c r="L471" s="659"/>
      <c r="M471" s="659"/>
      <c r="N471" s="659"/>
      <c r="O471" s="659"/>
      <c r="P471" s="659"/>
      <c r="Q471" s="659"/>
      <c r="R471" s="659"/>
      <c r="S471" s="659"/>
      <c r="T471" s="659"/>
      <c r="U471" s="659"/>
      <c r="V471" s="659"/>
      <c r="W471" s="659"/>
      <c r="X471" s="659"/>
      <c r="Y471" s="659"/>
      <c r="Z471" s="659"/>
      <c r="AA471" s="659"/>
      <c r="AB471" s="659"/>
      <c r="AC471" s="660"/>
      <c r="AD471" s="295">
        <f>'CE MINISTERIALE'!AD471</f>
        <v>0</v>
      </c>
      <c r="AE471" s="654">
        <f>'CE MINISTERIALE'!AE471</f>
        <v>0</v>
      </c>
      <c r="AF471" s="654"/>
      <c r="AG471" s="654"/>
      <c r="AH471" s="654"/>
      <c r="AI471" s="615"/>
      <c r="AJ471" s="64" t="s">
        <v>389</v>
      </c>
      <c r="AL471" s="295">
        <f>'CE MINISTERIALE'!AL471</f>
        <v>0</v>
      </c>
      <c r="AM471" s="411">
        <f>'CE MINISTERIALE'!AM471</f>
        <v>0</v>
      </c>
    </row>
    <row r="472" spans="1:39" s="68" customFormat="1" ht="15" customHeight="1">
      <c r="A472" s="64"/>
      <c r="B472" s="613" t="s">
        <v>574</v>
      </c>
      <c r="C472" s="656"/>
      <c r="D472" s="656"/>
      <c r="E472" s="656"/>
      <c r="F472" s="656"/>
      <c r="G472" s="657"/>
      <c r="H472" s="658" t="s">
        <v>4811</v>
      </c>
      <c r="I472" s="659"/>
      <c r="J472" s="659"/>
      <c r="K472" s="659"/>
      <c r="L472" s="659"/>
      <c r="M472" s="659"/>
      <c r="N472" s="659"/>
      <c r="O472" s="659"/>
      <c r="P472" s="659"/>
      <c r="Q472" s="659"/>
      <c r="R472" s="659"/>
      <c r="S472" s="659"/>
      <c r="T472" s="659"/>
      <c r="U472" s="659"/>
      <c r="V472" s="659"/>
      <c r="W472" s="659"/>
      <c r="X472" s="659"/>
      <c r="Y472" s="659"/>
      <c r="Z472" s="659"/>
      <c r="AA472" s="659"/>
      <c r="AB472" s="659"/>
      <c r="AC472" s="660"/>
      <c r="AD472" s="295">
        <f>'CE MINISTERIALE'!AD472</f>
        <v>184000</v>
      </c>
      <c r="AE472" s="654">
        <f>'CE MINISTERIALE'!AE472</f>
        <v>184</v>
      </c>
      <c r="AF472" s="654"/>
      <c r="AG472" s="654"/>
      <c r="AH472" s="654"/>
      <c r="AI472" s="615"/>
      <c r="AJ472" s="64" t="s">
        <v>389</v>
      </c>
      <c r="AL472" s="295">
        <f>'CE MINISTERIALE'!AL472</f>
        <v>0</v>
      </c>
      <c r="AM472" s="411">
        <f>'CE MINISTERIALE'!AM472</f>
        <v>0</v>
      </c>
    </row>
    <row r="473" spans="1:39" s="68" customFormat="1" ht="15" customHeight="1">
      <c r="A473" s="64"/>
      <c r="B473" s="613" t="s">
        <v>577</v>
      </c>
      <c r="C473" s="656"/>
      <c r="D473" s="656"/>
      <c r="E473" s="656"/>
      <c r="F473" s="656"/>
      <c r="G473" s="657"/>
      <c r="H473" s="658" t="s">
        <v>4812</v>
      </c>
      <c r="I473" s="659"/>
      <c r="J473" s="659"/>
      <c r="K473" s="659"/>
      <c r="L473" s="659"/>
      <c r="M473" s="659"/>
      <c r="N473" s="659"/>
      <c r="O473" s="659"/>
      <c r="P473" s="659"/>
      <c r="Q473" s="659"/>
      <c r="R473" s="659"/>
      <c r="S473" s="659"/>
      <c r="T473" s="659"/>
      <c r="U473" s="659"/>
      <c r="V473" s="659"/>
      <c r="W473" s="659"/>
      <c r="X473" s="659"/>
      <c r="Y473" s="659"/>
      <c r="Z473" s="659"/>
      <c r="AA473" s="659"/>
      <c r="AB473" s="659"/>
      <c r="AC473" s="660"/>
      <c r="AD473" s="295">
        <f>'CE MINISTERIALE'!AD473</f>
        <v>0</v>
      </c>
      <c r="AE473" s="666">
        <f>'CE MINISTERIALE'!AE473</f>
        <v>0</v>
      </c>
      <c r="AF473" s="666"/>
      <c r="AG473" s="666"/>
      <c r="AH473" s="666"/>
      <c r="AI473" s="608"/>
      <c r="AJ473" s="64" t="s">
        <v>389</v>
      </c>
      <c r="AL473" s="295">
        <f>'CE MINISTERIALE'!AL473</f>
        <v>0</v>
      </c>
      <c r="AM473" s="410">
        <f>'CE MINISTERIALE'!AM473</f>
        <v>0</v>
      </c>
    </row>
    <row r="474" spans="1:39" s="68" customFormat="1" ht="15" customHeight="1">
      <c r="A474" s="64" t="s">
        <v>413</v>
      </c>
      <c r="B474" s="613" t="s">
        <v>579</v>
      </c>
      <c r="C474" s="656"/>
      <c r="D474" s="656"/>
      <c r="E474" s="656"/>
      <c r="F474" s="656"/>
      <c r="G474" s="657"/>
      <c r="H474" s="658" t="s">
        <v>4813</v>
      </c>
      <c r="I474" s="659"/>
      <c r="J474" s="659"/>
      <c r="K474" s="659"/>
      <c r="L474" s="659"/>
      <c r="M474" s="659"/>
      <c r="N474" s="659"/>
      <c r="O474" s="659"/>
      <c r="P474" s="659"/>
      <c r="Q474" s="659"/>
      <c r="R474" s="659"/>
      <c r="S474" s="659"/>
      <c r="T474" s="659"/>
      <c r="U474" s="659"/>
      <c r="V474" s="659"/>
      <c r="W474" s="659"/>
      <c r="X474" s="659"/>
      <c r="Y474" s="659"/>
      <c r="Z474" s="659"/>
      <c r="AA474" s="659"/>
      <c r="AB474" s="659"/>
      <c r="AC474" s="660"/>
      <c r="AD474" s="295">
        <f>'CE MINISTERIALE'!AD474</f>
        <v>0</v>
      </c>
      <c r="AE474" s="666">
        <f>'CE MINISTERIALE'!AE474</f>
        <v>0</v>
      </c>
      <c r="AF474" s="666"/>
      <c r="AG474" s="666"/>
      <c r="AH474" s="666"/>
      <c r="AI474" s="608"/>
      <c r="AJ474" s="64" t="s">
        <v>389</v>
      </c>
      <c r="AL474" s="295">
        <f>'CE MINISTERIALE'!AL474</f>
        <v>0</v>
      </c>
      <c r="AM474" s="410">
        <f>'CE MINISTERIALE'!AM474</f>
        <v>0</v>
      </c>
    </row>
    <row r="475" spans="1:39" s="68" customFormat="1" ht="29.45" customHeight="1">
      <c r="A475" s="64" t="s">
        <v>413</v>
      </c>
      <c r="B475" s="616" t="s">
        <v>582</v>
      </c>
      <c r="C475" s="661"/>
      <c r="D475" s="661"/>
      <c r="E475" s="661"/>
      <c r="F475" s="661"/>
      <c r="G475" s="662"/>
      <c r="H475" s="663" t="s">
        <v>4814</v>
      </c>
      <c r="I475" s="664"/>
      <c r="J475" s="664"/>
      <c r="K475" s="664"/>
      <c r="L475" s="664"/>
      <c r="M475" s="664"/>
      <c r="N475" s="664"/>
      <c r="O475" s="664"/>
      <c r="P475" s="664"/>
      <c r="Q475" s="664"/>
      <c r="R475" s="664"/>
      <c r="S475" s="664"/>
      <c r="T475" s="664"/>
      <c r="U475" s="664"/>
      <c r="V475" s="664"/>
      <c r="W475" s="664"/>
      <c r="X475" s="664"/>
      <c r="Y475" s="664"/>
      <c r="Z475" s="664"/>
      <c r="AA475" s="664"/>
      <c r="AB475" s="664"/>
      <c r="AC475" s="665"/>
      <c r="AD475" s="295">
        <f>'CE MINISTERIALE'!AD475</f>
        <v>0</v>
      </c>
      <c r="AE475" s="654">
        <f>'CE MINISTERIALE'!AE475</f>
        <v>0</v>
      </c>
      <c r="AF475" s="654"/>
      <c r="AG475" s="654"/>
      <c r="AH475" s="654"/>
      <c r="AI475" s="615"/>
      <c r="AJ475" s="64" t="s">
        <v>389</v>
      </c>
      <c r="AL475" s="295">
        <f>'CE MINISTERIALE'!AL475</f>
        <v>0</v>
      </c>
      <c r="AM475" s="411">
        <f>'CE MINISTERIALE'!AM475</f>
        <v>0</v>
      </c>
    </row>
    <row r="476" spans="1:39" s="68" customFormat="1" ht="15" customHeight="1">
      <c r="A476" s="64" t="s">
        <v>413</v>
      </c>
      <c r="B476" s="616" t="s">
        <v>585</v>
      </c>
      <c r="C476" s="661"/>
      <c r="D476" s="661"/>
      <c r="E476" s="661"/>
      <c r="F476" s="661"/>
      <c r="G476" s="662"/>
      <c r="H476" s="663" t="s">
        <v>4815</v>
      </c>
      <c r="I476" s="664"/>
      <c r="J476" s="664"/>
      <c r="K476" s="664"/>
      <c r="L476" s="664"/>
      <c r="M476" s="664"/>
      <c r="N476" s="664"/>
      <c r="O476" s="664"/>
      <c r="P476" s="664"/>
      <c r="Q476" s="664"/>
      <c r="R476" s="664"/>
      <c r="S476" s="664"/>
      <c r="T476" s="664"/>
      <c r="U476" s="664"/>
      <c r="V476" s="664"/>
      <c r="W476" s="664"/>
      <c r="X476" s="664"/>
      <c r="Y476" s="664"/>
      <c r="Z476" s="664"/>
      <c r="AA476" s="664"/>
      <c r="AB476" s="664"/>
      <c r="AC476" s="665"/>
      <c r="AD476" s="295">
        <f>'CE MINISTERIALE'!AD476</f>
        <v>0</v>
      </c>
      <c r="AE476" s="654">
        <f>'CE MINISTERIALE'!AE476</f>
        <v>0</v>
      </c>
      <c r="AF476" s="654"/>
      <c r="AG476" s="654"/>
      <c r="AH476" s="654"/>
      <c r="AI476" s="615"/>
      <c r="AJ476" s="64" t="s">
        <v>389</v>
      </c>
      <c r="AL476" s="295">
        <f>'CE MINISTERIALE'!AL476</f>
        <v>0</v>
      </c>
      <c r="AM476" s="411">
        <f>'CE MINISTERIALE'!AM476</f>
        <v>0</v>
      </c>
    </row>
    <row r="477" spans="1:39" s="68" customFormat="1" ht="15" customHeight="1">
      <c r="A477" s="64"/>
      <c r="B477" s="613" t="s">
        <v>320</v>
      </c>
      <c r="C477" s="656"/>
      <c r="D477" s="656"/>
      <c r="E477" s="656"/>
      <c r="F477" s="656"/>
      <c r="G477" s="657"/>
      <c r="H477" s="658" t="s">
        <v>4816</v>
      </c>
      <c r="I477" s="659"/>
      <c r="J477" s="659"/>
      <c r="K477" s="659"/>
      <c r="L477" s="659"/>
      <c r="M477" s="659"/>
      <c r="N477" s="659"/>
      <c r="O477" s="659"/>
      <c r="P477" s="659"/>
      <c r="Q477" s="659"/>
      <c r="R477" s="659"/>
      <c r="S477" s="659"/>
      <c r="T477" s="659"/>
      <c r="U477" s="659"/>
      <c r="V477" s="659"/>
      <c r="W477" s="659"/>
      <c r="X477" s="659"/>
      <c r="Y477" s="659"/>
      <c r="Z477" s="659"/>
      <c r="AA477" s="659"/>
      <c r="AB477" s="659"/>
      <c r="AC477" s="660"/>
      <c r="AD477" s="295">
        <f>'CE MINISTERIALE'!AD477</f>
        <v>0</v>
      </c>
      <c r="AE477" s="666">
        <f>'CE MINISTERIALE'!AE477</f>
        <v>0</v>
      </c>
      <c r="AF477" s="666"/>
      <c r="AG477" s="666"/>
      <c r="AH477" s="666"/>
      <c r="AI477" s="608"/>
      <c r="AJ477" s="64" t="s">
        <v>389</v>
      </c>
      <c r="AL477" s="295">
        <f>'CE MINISTERIALE'!AL477</f>
        <v>0</v>
      </c>
      <c r="AM477" s="410">
        <f>'CE MINISTERIALE'!AM477</f>
        <v>0</v>
      </c>
    </row>
    <row r="478" spans="1:39" s="68" customFormat="1" ht="15" customHeight="1">
      <c r="A478" s="64" t="s">
        <v>1954</v>
      </c>
      <c r="B478" s="616" t="s">
        <v>322</v>
      </c>
      <c r="C478" s="661"/>
      <c r="D478" s="661"/>
      <c r="E478" s="661"/>
      <c r="F478" s="661"/>
      <c r="G478" s="662"/>
      <c r="H478" s="663" t="s">
        <v>4817</v>
      </c>
      <c r="I478" s="664"/>
      <c r="J478" s="664"/>
      <c r="K478" s="664"/>
      <c r="L478" s="664"/>
      <c r="M478" s="664"/>
      <c r="N478" s="664"/>
      <c r="O478" s="664"/>
      <c r="P478" s="664"/>
      <c r="Q478" s="664"/>
      <c r="R478" s="664"/>
      <c r="S478" s="664"/>
      <c r="T478" s="664"/>
      <c r="U478" s="664"/>
      <c r="V478" s="664"/>
      <c r="W478" s="664"/>
      <c r="X478" s="664"/>
      <c r="Y478" s="664"/>
      <c r="Z478" s="664"/>
      <c r="AA478" s="664"/>
      <c r="AB478" s="664"/>
      <c r="AC478" s="665"/>
      <c r="AD478" s="295">
        <f>'CE MINISTERIALE'!AD478</f>
        <v>0</v>
      </c>
      <c r="AE478" s="654">
        <f>'CE MINISTERIALE'!AE478</f>
        <v>0</v>
      </c>
      <c r="AF478" s="654"/>
      <c r="AG478" s="654"/>
      <c r="AH478" s="654"/>
      <c r="AI478" s="615"/>
      <c r="AJ478" s="64" t="s">
        <v>389</v>
      </c>
      <c r="AL478" s="295">
        <f>'CE MINISTERIALE'!AL478</f>
        <v>0</v>
      </c>
      <c r="AM478" s="411">
        <f>'CE MINISTERIALE'!AM478</f>
        <v>0</v>
      </c>
    </row>
    <row r="479" spans="1:39" s="68" customFormat="1" ht="15" customHeight="1">
      <c r="A479" s="64"/>
      <c r="B479" s="616" t="s">
        <v>324</v>
      </c>
      <c r="C479" s="661"/>
      <c r="D479" s="661"/>
      <c r="E479" s="661"/>
      <c r="F479" s="661"/>
      <c r="G479" s="662"/>
      <c r="H479" s="663" t="s">
        <v>4818</v>
      </c>
      <c r="I479" s="664"/>
      <c r="J479" s="664"/>
      <c r="K479" s="664"/>
      <c r="L479" s="664"/>
      <c r="M479" s="664"/>
      <c r="N479" s="664"/>
      <c r="O479" s="664"/>
      <c r="P479" s="664"/>
      <c r="Q479" s="664"/>
      <c r="R479" s="664"/>
      <c r="S479" s="664"/>
      <c r="T479" s="664"/>
      <c r="U479" s="664"/>
      <c r="V479" s="664"/>
      <c r="W479" s="664"/>
      <c r="X479" s="664"/>
      <c r="Y479" s="664"/>
      <c r="Z479" s="664"/>
      <c r="AA479" s="664"/>
      <c r="AB479" s="664"/>
      <c r="AC479" s="665"/>
      <c r="AD479" s="295">
        <f>'CE MINISTERIALE'!AD479</f>
        <v>0</v>
      </c>
      <c r="AE479" s="666">
        <f>'CE MINISTERIALE'!AE479</f>
        <v>0</v>
      </c>
      <c r="AF479" s="666"/>
      <c r="AG479" s="666"/>
      <c r="AH479" s="666"/>
      <c r="AI479" s="608"/>
      <c r="AJ479" s="64" t="s">
        <v>389</v>
      </c>
      <c r="AL479" s="295">
        <f>'CE MINISTERIALE'!AL479</f>
        <v>0</v>
      </c>
      <c r="AM479" s="410">
        <f>'CE MINISTERIALE'!AM479</f>
        <v>0</v>
      </c>
    </row>
    <row r="480" spans="1:39" s="68" customFormat="1" ht="28.15" customHeight="1">
      <c r="A480" s="64"/>
      <c r="B480" s="613" t="s">
        <v>326</v>
      </c>
      <c r="C480" s="656"/>
      <c r="D480" s="656"/>
      <c r="E480" s="656"/>
      <c r="F480" s="656"/>
      <c r="G480" s="657"/>
      <c r="H480" s="658" t="s">
        <v>4819</v>
      </c>
      <c r="I480" s="659"/>
      <c r="J480" s="659"/>
      <c r="K480" s="659"/>
      <c r="L480" s="659"/>
      <c r="M480" s="659"/>
      <c r="N480" s="659"/>
      <c r="O480" s="659"/>
      <c r="P480" s="659"/>
      <c r="Q480" s="659"/>
      <c r="R480" s="659"/>
      <c r="S480" s="659"/>
      <c r="T480" s="659"/>
      <c r="U480" s="659"/>
      <c r="V480" s="659"/>
      <c r="W480" s="659"/>
      <c r="X480" s="659"/>
      <c r="Y480" s="659"/>
      <c r="Z480" s="659"/>
      <c r="AA480" s="659"/>
      <c r="AB480" s="659"/>
      <c r="AC480" s="660"/>
      <c r="AD480" s="295">
        <f>'CE MINISTERIALE'!AD480</f>
        <v>0</v>
      </c>
      <c r="AE480" s="654">
        <f>'CE MINISTERIALE'!AE480</f>
        <v>0</v>
      </c>
      <c r="AF480" s="654"/>
      <c r="AG480" s="654"/>
      <c r="AH480" s="654"/>
      <c r="AI480" s="615"/>
      <c r="AJ480" s="64" t="s">
        <v>389</v>
      </c>
      <c r="AL480" s="295">
        <f>'CE MINISTERIALE'!AL480</f>
        <v>0</v>
      </c>
      <c r="AM480" s="411">
        <f>'CE MINISTERIALE'!AM480</f>
        <v>0</v>
      </c>
    </row>
    <row r="481" spans="1:39" s="68" customFormat="1" ht="33" customHeight="1">
      <c r="A481" s="64"/>
      <c r="B481" s="613" t="s">
        <v>329</v>
      </c>
      <c r="C481" s="656"/>
      <c r="D481" s="656"/>
      <c r="E481" s="656"/>
      <c r="F481" s="656"/>
      <c r="G481" s="657"/>
      <c r="H481" s="658" t="s">
        <v>4820</v>
      </c>
      <c r="I481" s="659"/>
      <c r="J481" s="659"/>
      <c r="K481" s="659"/>
      <c r="L481" s="659"/>
      <c r="M481" s="659"/>
      <c r="N481" s="659"/>
      <c r="O481" s="659"/>
      <c r="P481" s="659"/>
      <c r="Q481" s="659"/>
      <c r="R481" s="659"/>
      <c r="S481" s="659"/>
      <c r="T481" s="659"/>
      <c r="U481" s="659"/>
      <c r="V481" s="659"/>
      <c r="W481" s="659"/>
      <c r="X481" s="659"/>
      <c r="Y481" s="659"/>
      <c r="Z481" s="659"/>
      <c r="AA481" s="659"/>
      <c r="AB481" s="659"/>
      <c r="AC481" s="660"/>
      <c r="AD481" s="295">
        <f>'CE MINISTERIALE'!AD481</f>
        <v>0</v>
      </c>
      <c r="AE481" s="654">
        <f>'CE MINISTERIALE'!AE481</f>
        <v>0</v>
      </c>
      <c r="AF481" s="654"/>
      <c r="AG481" s="654"/>
      <c r="AH481" s="654"/>
      <c r="AI481" s="615"/>
      <c r="AJ481" s="64" t="s">
        <v>389</v>
      </c>
      <c r="AL481" s="295">
        <f>'CE MINISTERIALE'!AL481</f>
        <v>0</v>
      </c>
      <c r="AM481" s="411">
        <f>'CE MINISTERIALE'!AM481</f>
        <v>0</v>
      </c>
    </row>
    <row r="482" spans="1:39" s="68" customFormat="1" ht="32.450000000000003" customHeight="1">
      <c r="A482" s="64"/>
      <c r="B482" s="613" t="s">
        <v>332</v>
      </c>
      <c r="C482" s="656"/>
      <c r="D482" s="656"/>
      <c r="E482" s="656"/>
      <c r="F482" s="656"/>
      <c r="G482" s="657"/>
      <c r="H482" s="658" t="s">
        <v>4821</v>
      </c>
      <c r="I482" s="659"/>
      <c r="J482" s="659"/>
      <c r="K482" s="659"/>
      <c r="L482" s="659"/>
      <c r="M482" s="659"/>
      <c r="N482" s="659"/>
      <c r="O482" s="659"/>
      <c r="P482" s="659"/>
      <c r="Q482" s="659"/>
      <c r="R482" s="659"/>
      <c r="S482" s="659"/>
      <c r="T482" s="659"/>
      <c r="U482" s="659"/>
      <c r="V482" s="659"/>
      <c r="W482" s="659"/>
      <c r="X482" s="659"/>
      <c r="Y482" s="659"/>
      <c r="Z482" s="659"/>
      <c r="AA482" s="659"/>
      <c r="AB482" s="659"/>
      <c r="AC482" s="660"/>
      <c r="AD482" s="295">
        <f>'CE MINISTERIALE'!AD482</f>
        <v>0</v>
      </c>
      <c r="AE482" s="654">
        <f>'CE MINISTERIALE'!AE482</f>
        <v>0</v>
      </c>
      <c r="AF482" s="654"/>
      <c r="AG482" s="654"/>
      <c r="AH482" s="654"/>
      <c r="AI482" s="615"/>
      <c r="AJ482" s="64" t="s">
        <v>389</v>
      </c>
      <c r="AL482" s="295">
        <f>'CE MINISTERIALE'!AL482</f>
        <v>0</v>
      </c>
      <c r="AM482" s="411">
        <f>'CE MINISTERIALE'!AM482</f>
        <v>0</v>
      </c>
    </row>
    <row r="483" spans="1:39" s="68" customFormat="1" ht="33.6" customHeight="1">
      <c r="A483" s="64"/>
      <c r="B483" s="616" t="s">
        <v>335</v>
      </c>
      <c r="C483" s="661"/>
      <c r="D483" s="661"/>
      <c r="E483" s="661"/>
      <c r="F483" s="661"/>
      <c r="G483" s="662"/>
      <c r="H483" s="663" t="s">
        <v>4822</v>
      </c>
      <c r="I483" s="664"/>
      <c r="J483" s="664"/>
      <c r="K483" s="664"/>
      <c r="L483" s="664"/>
      <c r="M483" s="664"/>
      <c r="N483" s="664"/>
      <c r="O483" s="664"/>
      <c r="P483" s="664"/>
      <c r="Q483" s="664"/>
      <c r="R483" s="664"/>
      <c r="S483" s="664"/>
      <c r="T483" s="664"/>
      <c r="U483" s="664"/>
      <c r="V483" s="664"/>
      <c r="W483" s="664"/>
      <c r="X483" s="664"/>
      <c r="Y483" s="664"/>
      <c r="Z483" s="664"/>
      <c r="AA483" s="664"/>
      <c r="AB483" s="664"/>
      <c r="AC483" s="665"/>
      <c r="AD483" s="295">
        <f>'CE MINISTERIALE'!AD483</f>
        <v>0</v>
      </c>
      <c r="AE483" s="654">
        <f>'CE MINISTERIALE'!AE483</f>
        <v>0</v>
      </c>
      <c r="AF483" s="654"/>
      <c r="AG483" s="654"/>
      <c r="AH483" s="654"/>
      <c r="AI483" s="615"/>
      <c r="AJ483" s="64" t="s">
        <v>389</v>
      </c>
      <c r="AL483" s="295">
        <f>'CE MINISTERIALE'!AL483</f>
        <v>0</v>
      </c>
      <c r="AM483" s="411">
        <f>'CE MINISTERIALE'!AM483</f>
        <v>0</v>
      </c>
    </row>
    <row r="484" spans="1:39" s="68" customFormat="1" ht="27.6" customHeight="1">
      <c r="A484" s="64"/>
      <c r="B484" s="616" t="s">
        <v>337</v>
      </c>
      <c r="C484" s="661"/>
      <c r="D484" s="661"/>
      <c r="E484" s="661"/>
      <c r="F484" s="661"/>
      <c r="G484" s="662"/>
      <c r="H484" s="663" t="s">
        <v>4823</v>
      </c>
      <c r="I484" s="664"/>
      <c r="J484" s="664"/>
      <c r="K484" s="664"/>
      <c r="L484" s="664"/>
      <c r="M484" s="664"/>
      <c r="N484" s="664"/>
      <c r="O484" s="664"/>
      <c r="P484" s="664"/>
      <c r="Q484" s="664"/>
      <c r="R484" s="664"/>
      <c r="S484" s="664"/>
      <c r="T484" s="664"/>
      <c r="U484" s="664"/>
      <c r="V484" s="664"/>
      <c r="W484" s="664"/>
      <c r="X484" s="664"/>
      <c r="Y484" s="664"/>
      <c r="Z484" s="664"/>
      <c r="AA484" s="664"/>
      <c r="AB484" s="664"/>
      <c r="AC484" s="665"/>
      <c r="AD484" s="295">
        <f>'CE MINISTERIALE'!AD484</f>
        <v>0</v>
      </c>
      <c r="AE484" s="654">
        <f>'CE MINISTERIALE'!AE484</f>
        <v>0</v>
      </c>
      <c r="AF484" s="654"/>
      <c r="AG484" s="654"/>
      <c r="AH484" s="654"/>
      <c r="AI484" s="615"/>
      <c r="AJ484" s="64" t="s">
        <v>389</v>
      </c>
      <c r="AL484" s="295">
        <f>'CE MINISTERIALE'!AL484</f>
        <v>0</v>
      </c>
      <c r="AM484" s="411">
        <f>'CE MINISTERIALE'!AM484</f>
        <v>0</v>
      </c>
    </row>
    <row r="485" spans="1:39" s="68" customFormat="1" ht="31.15" customHeight="1">
      <c r="A485" s="64"/>
      <c r="B485" s="616" t="s">
        <v>339</v>
      </c>
      <c r="C485" s="661"/>
      <c r="D485" s="661"/>
      <c r="E485" s="661"/>
      <c r="F485" s="661"/>
      <c r="G485" s="662"/>
      <c r="H485" s="663" t="s">
        <v>4824</v>
      </c>
      <c r="I485" s="664"/>
      <c r="J485" s="664"/>
      <c r="K485" s="664"/>
      <c r="L485" s="664"/>
      <c r="M485" s="664"/>
      <c r="N485" s="664"/>
      <c r="O485" s="664"/>
      <c r="P485" s="664"/>
      <c r="Q485" s="664"/>
      <c r="R485" s="664"/>
      <c r="S485" s="664"/>
      <c r="T485" s="664"/>
      <c r="U485" s="664"/>
      <c r="V485" s="664"/>
      <c r="W485" s="664"/>
      <c r="X485" s="664"/>
      <c r="Y485" s="664"/>
      <c r="Z485" s="664"/>
      <c r="AA485" s="664"/>
      <c r="AB485" s="664"/>
      <c r="AC485" s="665"/>
      <c r="AD485" s="295">
        <f>'CE MINISTERIALE'!AD485</f>
        <v>0</v>
      </c>
      <c r="AE485" s="654">
        <f>'CE MINISTERIALE'!AE485</f>
        <v>0</v>
      </c>
      <c r="AF485" s="654"/>
      <c r="AG485" s="654"/>
      <c r="AH485" s="654"/>
      <c r="AI485" s="615"/>
      <c r="AJ485" s="64" t="s">
        <v>389</v>
      </c>
      <c r="AL485" s="295">
        <f>'CE MINISTERIALE'!AL485</f>
        <v>0</v>
      </c>
      <c r="AM485" s="411">
        <f>'CE MINISTERIALE'!AM485</f>
        <v>0</v>
      </c>
    </row>
    <row r="486" spans="1:39" s="68" customFormat="1" ht="32.450000000000003" customHeight="1">
      <c r="A486" s="64"/>
      <c r="B486" s="616" t="s">
        <v>342</v>
      </c>
      <c r="C486" s="661"/>
      <c r="D486" s="661"/>
      <c r="E486" s="661"/>
      <c r="F486" s="661"/>
      <c r="G486" s="662"/>
      <c r="H486" s="663" t="s">
        <v>4825</v>
      </c>
      <c r="I486" s="664"/>
      <c r="J486" s="664"/>
      <c r="K486" s="664"/>
      <c r="L486" s="664"/>
      <c r="M486" s="664"/>
      <c r="N486" s="664"/>
      <c r="O486" s="664"/>
      <c r="P486" s="664"/>
      <c r="Q486" s="664"/>
      <c r="R486" s="664"/>
      <c r="S486" s="664"/>
      <c r="T486" s="664"/>
      <c r="U486" s="664"/>
      <c r="V486" s="664"/>
      <c r="W486" s="664"/>
      <c r="X486" s="664"/>
      <c r="Y486" s="664"/>
      <c r="Z486" s="664"/>
      <c r="AA486" s="664"/>
      <c r="AB486" s="664"/>
      <c r="AC486" s="665"/>
      <c r="AD486" s="295">
        <f>'CE MINISTERIALE'!AD486</f>
        <v>0</v>
      </c>
      <c r="AE486" s="654">
        <f>'CE MINISTERIALE'!AE486</f>
        <v>0</v>
      </c>
      <c r="AF486" s="654"/>
      <c r="AG486" s="654"/>
      <c r="AH486" s="654"/>
      <c r="AI486" s="615"/>
      <c r="AJ486" s="64" t="s">
        <v>389</v>
      </c>
      <c r="AL486" s="295">
        <f>'CE MINISTERIALE'!AL486</f>
        <v>0</v>
      </c>
      <c r="AM486" s="411">
        <f>'CE MINISTERIALE'!AM486</f>
        <v>0</v>
      </c>
    </row>
    <row r="487" spans="1:39" s="68" customFormat="1" ht="15" customHeight="1">
      <c r="A487" s="64"/>
      <c r="B487" s="616" t="s">
        <v>344</v>
      </c>
      <c r="C487" s="661"/>
      <c r="D487" s="661"/>
      <c r="E487" s="661"/>
      <c r="F487" s="661"/>
      <c r="G487" s="662"/>
      <c r="H487" s="663" t="s">
        <v>4826</v>
      </c>
      <c r="I487" s="664"/>
      <c r="J487" s="664"/>
      <c r="K487" s="664"/>
      <c r="L487" s="664"/>
      <c r="M487" s="664"/>
      <c r="N487" s="664"/>
      <c r="O487" s="664"/>
      <c r="P487" s="664"/>
      <c r="Q487" s="664"/>
      <c r="R487" s="664"/>
      <c r="S487" s="664"/>
      <c r="T487" s="664"/>
      <c r="U487" s="664"/>
      <c r="V487" s="664"/>
      <c r="W487" s="664"/>
      <c r="X487" s="664"/>
      <c r="Y487" s="664"/>
      <c r="Z487" s="664"/>
      <c r="AA487" s="664"/>
      <c r="AB487" s="664"/>
      <c r="AC487" s="665"/>
      <c r="AD487" s="295">
        <f>'CE MINISTERIALE'!AD487</f>
        <v>0</v>
      </c>
      <c r="AE487" s="654">
        <f>'CE MINISTERIALE'!AE487</f>
        <v>0</v>
      </c>
      <c r="AF487" s="654"/>
      <c r="AG487" s="654"/>
      <c r="AH487" s="654"/>
      <c r="AI487" s="615"/>
      <c r="AJ487" s="64" t="s">
        <v>389</v>
      </c>
      <c r="AL487" s="295">
        <f>'CE MINISTERIALE'!AL487</f>
        <v>0</v>
      </c>
      <c r="AM487" s="411">
        <f>'CE MINISTERIALE'!AM487</f>
        <v>0</v>
      </c>
    </row>
    <row r="488" spans="1:39" s="68" customFormat="1" ht="15" customHeight="1">
      <c r="A488" s="64"/>
      <c r="B488" s="613" t="s">
        <v>346</v>
      </c>
      <c r="C488" s="656"/>
      <c r="D488" s="656"/>
      <c r="E488" s="656"/>
      <c r="F488" s="656"/>
      <c r="G488" s="657"/>
      <c r="H488" s="658" t="s">
        <v>4827</v>
      </c>
      <c r="I488" s="659"/>
      <c r="J488" s="659"/>
      <c r="K488" s="659"/>
      <c r="L488" s="659"/>
      <c r="M488" s="659"/>
      <c r="N488" s="659"/>
      <c r="O488" s="659"/>
      <c r="P488" s="659"/>
      <c r="Q488" s="659"/>
      <c r="R488" s="659"/>
      <c r="S488" s="659"/>
      <c r="T488" s="659"/>
      <c r="U488" s="659"/>
      <c r="V488" s="659"/>
      <c r="W488" s="659"/>
      <c r="X488" s="659"/>
      <c r="Y488" s="659"/>
      <c r="Z488" s="659"/>
      <c r="AA488" s="659"/>
      <c r="AB488" s="659"/>
      <c r="AC488" s="660"/>
      <c r="AD488" s="295">
        <f>'CE MINISTERIALE'!AD488</f>
        <v>0</v>
      </c>
      <c r="AE488" s="666">
        <f>'CE MINISTERIALE'!AE488</f>
        <v>0</v>
      </c>
      <c r="AF488" s="666"/>
      <c r="AG488" s="666"/>
      <c r="AH488" s="666"/>
      <c r="AI488" s="608"/>
      <c r="AJ488" s="64" t="s">
        <v>389</v>
      </c>
      <c r="AL488" s="295">
        <f>'CE MINISTERIALE'!AL488</f>
        <v>0</v>
      </c>
      <c r="AM488" s="410">
        <f>'CE MINISTERIALE'!AM488</f>
        <v>0</v>
      </c>
    </row>
    <row r="489" spans="1:39" s="68" customFormat="1" ht="15" customHeight="1">
      <c r="A489" s="64" t="s">
        <v>413</v>
      </c>
      <c r="B489" s="613" t="s">
        <v>348</v>
      </c>
      <c r="C489" s="656"/>
      <c r="D489" s="656"/>
      <c r="E489" s="656"/>
      <c r="F489" s="656"/>
      <c r="G489" s="657"/>
      <c r="H489" s="658" t="s">
        <v>4828</v>
      </c>
      <c r="I489" s="659"/>
      <c r="J489" s="659"/>
      <c r="K489" s="659"/>
      <c r="L489" s="659"/>
      <c r="M489" s="659"/>
      <c r="N489" s="659"/>
      <c r="O489" s="659"/>
      <c r="P489" s="659"/>
      <c r="Q489" s="659"/>
      <c r="R489" s="659"/>
      <c r="S489" s="659"/>
      <c r="T489" s="659"/>
      <c r="U489" s="659"/>
      <c r="V489" s="659"/>
      <c r="W489" s="659"/>
      <c r="X489" s="659"/>
      <c r="Y489" s="659"/>
      <c r="Z489" s="659"/>
      <c r="AA489" s="659"/>
      <c r="AB489" s="659"/>
      <c r="AC489" s="660"/>
      <c r="AD489" s="295">
        <f>'CE MINISTERIALE'!AD489</f>
        <v>0</v>
      </c>
      <c r="AE489" s="654">
        <f>'CE MINISTERIALE'!AE489</f>
        <v>0</v>
      </c>
      <c r="AF489" s="654"/>
      <c r="AG489" s="654"/>
      <c r="AH489" s="654"/>
      <c r="AI489" s="615"/>
      <c r="AJ489" s="64" t="s">
        <v>389</v>
      </c>
      <c r="AL489" s="295">
        <f>'CE MINISTERIALE'!AL489</f>
        <v>0</v>
      </c>
      <c r="AM489" s="411">
        <f>'CE MINISTERIALE'!AM489</f>
        <v>0</v>
      </c>
    </row>
    <row r="490" spans="1:39" s="68" customFormat="1" ht="15" customHeight="1">
      <c r="A490" s="64"/>
      <c r="B490" s="613" t="s">
        <v>351</v>
      </c>
      <c r="C490" s="656"/>
      <c r="D490" s="656"/>
      <c r="E490" s="656"/>
      <c r="F490" s="656"/>
      <c r="G490" s="657"/>
      <c r="H490" s="658" t="s">
        <v>4829</v>
      </c>
      <c r="I490" s="659"/>
      <c r="J490" s="659"/>
      <c r="K490" s="659"/>
      <c r="L490" s="659"/>
      <c r="M490" s="659"/>
      <c r="N490" s="659"/>
      <c r="O490" s="659"/>
      <c r="P490" s="659"/>
      <c r="Q490" s="659"/>
      <c r="R490" s="659"/>
      <c r="S490" s="659"/>
      <c r="T490" s="659"/>
      <c r="U490" s="659"/>
      <c r="V490" s="659"/>
      <c r="W490" s="659"/>
      <c r="X490" s="659"/>
      <c r="Y490" s="659"/>
      <c r="Z490" s="659"/>
      <c r="AA490" s="659"/>
      <c r="AB490" s="659"/>
      <c r="AC490" s="660"/>
      <c r="AD490" s="295">
        <f>'CE MINISTERIALE'!AD490</f>
        <v>0</v>
      </c>
      <c r="AE490" s="666">
        <f>'CE MINISTERIALE'!AE490</f>
        <v>0</v>
      </c>
      <c r="AF490" s="666"/>
      <c r="AG490" s="666"/>
      <c r="AH490" s="666"/>
      <c r="AI490" s="608"/>
      <c r="AJ490" s="64" t="s">
        <v>389</v>
      </c>
      <c r="AL490" s="295">
        <f>'CE MINISTERIALE'!AL490</f>
        <v>0</v>
      </c>
      <c r="AM490" s="410">
        <f>'CE MINISTERIALE'!AM490</f>
        <v>0</v>
      </c>
    </row>
    <row r="491" spans="1:39" s="68" customFormat="1" ht="15" customHeight="1">
      <c r="A491" s="64" t="s">
        <v>1954</v>
      </c>
      <c r="B491" s="616" t="s">
        <v>353</v>
      </c>
      <c r="C491" s="661"/>
      <c r="D491" s="661"/>
      <c r="E491" s="661"/>
      <c r="F491" s="661"/>
      <c r="G491" s="662"/>
      <c r="H491" s="663" t="s">
        <v>4830</v>
      </c>
      <c r="I491" s="664"/>
      <c r="J491" s="664"/>
      <c r="K491" s="664"/>
      <c r="L491" s="664"/>
      <c r="M491" s="664"/>
      <c r="N491" s="664"/>
      <c r="O491" s="664"/>
      <c r="P491" s="664"/>
      <c r="Q491" s="664"/>
      <c r="R491" s="664"/>
      <c r="S491" s="664"/>
      <c r="T491" s="664"/>
      <c r="U491" s="664"/>
      <c r="V491" s="664"/>
      <c r="W491" s="664"/>
      <c r="X491" s="664"/>
      <c r="Y491" s="664"/>
      <c r="Z491" s="664"/>
      <c r="AA491" s="664"/>
      <c r="AB491" s="664"/>
      <c r="AC491" s="665"/>
      <c r="AD491" s="295">
        <f>'CE MINISTERIALE'!AD491</f>
        <v>0</v>
      </c>
      <c r="AE491" s="654">
        <f>'CE MINISTERIALE'!AE491</f>
        <v>0</v>
      </c>
      <c r="AF491" s="654"/>
      <c r="AG491" s="654"/>
      <c r="AH491" s="654"/>
      <c r="AI491" s="615"/>
      <c r="AJ491" s="64" t="s">
        <v>389</v>
      </c>
      <c r="AL491" s="295">
        <f>'CE MINISTERIALE'!AL491</f>
        <v>0</v>
      </c>
      <c r="AM491" s="411">
        <f>'CE MINISTERIALE'!AM491</f>
        <v>0</v>
      </c>
    </row>
    <row r="492" spans="1:39" s="68" customFormat="1" ht="15" customHeight="1">
      <c r="A492" s="64"/>
      <c r="B492" s="616" t="s">
        <v>355</v>
      </c>
      <c r="C492" s="661"/>
      <c r="D492" s="661"/>
      <c r="E492" s="661"/>
      <c r="F492" s="661"/>
      <c r="G492" s="662"/>
      <c r="H492" s="663" t="s">
        <v>4831</v>
      </c>
      <c r="I492" s="664"/>
      <c r="J492" s="664"/>
      <c r="K492" s="664"/>
      <c r="L492" s="664"/>
      <c r="M492" s="664"/>
      <c r="N492" s="664"/>
      <c r="O492" s="664"/>
      <c r="P492" s="664"/>
      <c r="Q492" s="664"/>
      <c r="R492" s="664"/>
      <c r="S492" s="664"/>
      <c r="T492" s="664"/>
      <c r="U492" s="664"/>
      <c r="V492" s="664"/>
      <c r="W492" s="664"/>
      <c r="X492" s="664"/>
      <c r="Y492" s="664"/>
      <c r="Z492" s="664"/>
      <c r="AA492" s="664"/>
      <c r="AB492" s="664"/>
      <c r="AC492" s="665"/>
      <c r="AD492" s="295">
        <f>'CE MINISTERIALE'!AD492</f>
        <v>0</v>
      </c>
      <c r="AE492" s="654">
        <f>'CE MINISTERIALE'!AE492</f>
        <v>0</v>
      </c>
      <c r="AF492" s="654"/>
      <c r="AG492" s="654"/>
      <c r="AH492" s="654"/>
      <c r="AI492" s="615"/>
      <c r="AJ492" s="64" t="s">
        <v>389</v>
      </c>
      <c r="AL492" s="295">
        <f>'CE MINISTERIALE'!AL492</f>
        <v>0</v>
      </c>
      <c r="AM492" s="411">
        <f>'CE MINISTERIALE'!AM492</f>
        <v>0</v>
      </c>
    </row>
    <row r="493" spans="1:39" s="68" customFormat="1" ht="27" customHeight="1">
      <c r="A493" s="64"/>
      <c r="B493" s="616" t="s">
        <v>357</v>
      </c>
      <c r="C493" s="661"/>
      <c r="D493" s="661"/>
      <c r="E493" s="661"/>
      <c r="F493" s="661"/>
      <c r="G493" s="662"/>
      <c r="H493" s="663" t="s">
        <v>4832</v>
      </c>
      <c r="I493" s="664"/>
      <c r="J493" s="664"/>
      <c r="K493" s="664"/>
      <c r="L493" s="664"/>
      <c r="M493" s="664"/>
      <c r="N493" s="664"/>
      <c r="O493" s="664"/>
      <c r="P493" s="664"/>
      <c r="Q493" s="664"/>
      <c r="R493" s="664"/>
      <c r="S493" s="664"/>
      <c r="T493" s="664"/>
      <c r="U493" s="664"/>
      <c r="V493" s="664"/>
      <c r="W493" s="664"/>
      <c r="X493" s="664"/>
      <c r="Y493" s="664"/>
      <c r="Z493" s="664"/>
      <c r="AA493" s="664"/>
      <c r="AB493" s="664"/>
      <c r="AC493" s="665"/>
      <c r="AD493" s="295">
        <f>'CE MINISTERIALE'!AD493</f>
        <v>0</v>
      </c>
      <c r="AE493" s="654">
        <f>'CE MINISTERIALE'!AE493</f>
        <v>0</v>
      </c>
      <c r="AF493" s="654"/>
      <c r="AG493" s="654"/>
      <c r="AH493" s="654"/>
      <c r="AI493" s="615"/>
      <c r="AJ493" s="64" t="s">
        <v>389</v>
      </c>
      <c r="AL493" s="295">
        <f>'CE MINISTERIALE'!AL493</f>
        <v>0</v>
      </c>
      <c r="AM493" s="411">
        <f>'CE MINISTERIALE'!AM493</f>
        <v>0</v>
      </c>
    </row>
    <row r="494" spans="1:39" s="68" customFormat="1" ht="15" customHeight="1">
      <c r="A494" s="64"/>
      <c r="B494" s="616" t="s">
        <v>1408</v>
      </c>
      <c r="C494" s="661"/>
      <c r="D494" s="661"/>
      <c r="E494" s="661"/>
      <c r="F494" s="661"/>
      <c r="G494" s="662"/>
      <c r="H494" s="663" t="s">
        <v>4833</v>
      </c>
      <c r="I494" s="664"/>
      <c r="J494" s="664"/>
      <c r="K494" s="664"/>
      <c r="L494" s="664"/>
      <c r="M494" s="664"/>
      <c r="N494" s="664"/>
      <c r="O494" s="664"/>
      <c r="P494" s="664"/>
      <c r="Q494" s="664"/>
      <c r="R494" s="664"/>
      <c r="S494" s="664"/>
      <c r="T494" s="664"/>
      <c r="U494" s="664"/>
      <c r="V494" s="664"/>
      <c r="W494" s="664"/>
      <c r="X494" s="664"/>
      <c r="Y494" s="664"/>
      <c r="Z494" s="664"/>
      <c r="AA494" s="664"/>
      <c r="AB494" s="664"/>
      <c r="AC494" s="665"/>
      <c r="AD494" s="295">
        <f>'CE MINISTERIALE'!AD494</f>
        <v>0</v>
      </c>
      <c r="AE494" s="654">
        <f>'CE MINISTERIALE'!AE494</f>
        <v>0</v>
      </c>
      <c r="AF494" s="654"/>
      <c r="AG494" s="654"/>
      <c r="AH494" s="654"/>
      <c r="AI494" s="615"/>
      <c r="AJ494" s="64" t="s">
        <v>389</v>
      </c>
      <c r="AL494" s="295">
        <f>'CE MINISTERIALE'!AL494</f>
        <v>0</v>
      </c>
      <c r="AM494" s="411">
        <f>'CE MINISTERIALE'!AM494</f>
        <v>0</v>
      </c>
    </row>
    <row r="495" spans="1:39" s="68" customFormat="1" ht="30" customHeight="1">
      <c r="A495" s="64"/>
      <c r="B495" s="616" t="s">
        <v>1410</v>
      </c>
      <c r="C495" s="661"/>
      <c r="D495" s="661"/>
      <c r="E495" s="661"/>
      <c r="F495" s="661"/>
      <c r="G495" s="662"/>
      <c r="H495" s="663" t="s">
        <v>4834</v>
      </c>
      <c r="I495" s="664"/>
      <c r="J495" s="664"/>
      <c r="K495" s="664"/>
      <c r="L495" s="664"/>
      <c r="M495" s="664"/>
      <c r="N495" s="664"/>
      <c r="O495" s="664"/>
      <c r="P495" s="664"/>
      <c r="Q495" s="664"/>
      <c r="R495" s="664"/>
      <c r="S495" s="664"/>
      <c r="T495" s="664"/>
      <c r="U495" s="664"/>
      <c r="V495" s="664"/>
      <c r="W495" s="664"/>
      <c r="X495" s="664"/>
      <c r="Y495" s="664"/>
      <c r="Z495" s="664"/>
      <c r="AA495" s="664"/>
      <c r="AB495" s="664"/>
      <c r="AC495" s="665"/>
      <c r="AD495" s="295">
        <f>'CE MINISTERIALE'!AD495</f>
        <v>0</v>
      </c>
      <c r="AE495" s="654">
        <f>'CE MINISTERIALE'!AE495</f>
        <v>0</v>
      </c>
      <c r="AF495" s="654"/>
      <c r="AG495" s="654"/>
      <c r="AH495" s="654"/>
      <c r="AI495" s="615"/>
      <c r="AJ495" s="64" t="s">
        <v>389</v>
      </c>
      <c r="AL495" s="295">
        <f>'CE MINISTERIALE'!AL495</f>
        <v>0</v>
      </c>
      <c r="AM495" s="411">
        <f>'CE MINISTERIALE'!AM495</f>
        <v>0</v>
      </c>
    </row>
    <row r="496" spans="1:39" s="68" customFormat="1" ht="15" customHeight="1">
      <c r="A496" s="64"/>
      <c r="B496" s="616" t="s">
        <v>1413</v>
      </c>
      <c r="C496" s="661"/>
      <c r="D496" s="661"/>
      <c r="E496" s="661"/>
      <c r="F496" s="661"/>
      <c r="G496" s="662"/>
      <c r="H496" s="663" t="s">
        <v>4835</v>
      </c>
      <c r="I496" s="664"/>
      <c r="J496" s="664"/>
      <c r="K496" s="664"/>
      <c r="L496" s="664"/>
      <c r="M496" s="664"/>
      <c r="N496" s="664"/>
      <c r="O496" s="664"/>
      <c r="P496" s="664"/>
      <c r="Q496" s="664"/>
      <c r="R496" s="664"/>
      <c r="S496" s="664"/>
      <c r="T496" s="664"/>
      <c r="U496" s="664"/>
      <c r="V496" s="664"/>
      <c r="W496" s="664"/>
      <c r="X496" s="664"/>
      <c r="Y496" s="664"/>
      <c r="Z496" s="664"/>
      <c r="AA496" s="664"/>
      <c r="AB496" s="664"/>
      <c r="AC496" s="665"/>
      <c r="AD496" s="295">
        <f>'CE MINISTERIALE'!AD496</f>
        <v>0</v>
      </c>
      <c r="AE496" s="654">
        <f>'CE MINISTERIALE'!AE496</f>
        <v>0</v>
      </c>
      <c r="AF496" s="654"/>
      <c r="AG496" s="654"/>
      <c r="AH496" s="654"/>
      <c r="AI496" s="615"/>
      <c r="AJ496" s="64" t="s">
        <v>389</v>
      </c>
      <c r="AL496" s="295">
        <f>'CE MINISTERIALE'!AL496</f>
        <v>0</v>
      </c>
      <c r="AM496" s="411">
        <f>'CE MINISTERIALE'!AM496</f>
        <v>0</v>
      </c>
    </row>
    <row r="497" spans="1:39" s="68" customFormat="1" ht="15" customHeight="1">
      <c r="A497" s="64"/>
      <c r="B497" s="616" t="s">
        <v>1415</v>
      </c>
      <c r="C497" s="661"/>
      <c r="D497" s="661"/>
      <c r="E497" s="661"/>
      <c r="F497" s="661"/>
      <c r="G497" s="662"/>
      <c r="H497" s="663" t="s">
        <v>4836</v>
      </c>
      <c r="I497" s="664"/>
      <c r="J497" s="664"/>
      <c r="K497" s="664"/>
      <c r="L497" s="664"/>
      <c r="M497" s="664"/>
      <c r="N497" s="664"/>
      <c r="O497" s="664"/>
      <c r="P497" s="664"/>
      <c r="Q497" s="664"/>
      <c r="R497" s="664"/>
      <c r="S497" s="664"/>
      <c r="T497" s="664"/>
      <c r="U497" s="664"/>
      <c r="V497" s="664"/>
      <c r="W497" s="664"/>
      <c r="X497" s="664"/>
      <c r="Y497" s="664"/>
      <c r="Z497" s="664"/>
      <c r="AA497" s="664"/>
      <c r="AB497" s="664"/>
      <c r="AC497" s="665"/>
      <c r="AD497" s="295">
        <f>'CE MINISTERIALE'!AD497</f>
        <v>0</v>
      </c>
      <c r="AE497" s="654">
        <f>'CE MINISTERIALE'!AE497</f>
        <v>0</v>
      </c>
      <c r="AF497" s="654"/>
      <c r="AG497" s="654"/>
      <c r="AH497" s="654"/>
      <c r="AI497" s="615"/>
      <c r="AJ497" s="64" t="s">
        <v>389</v>
      </c>
      <c r="AL497" s="295">
        <f>'CE MINISTERIALE'!AL497</f>
        <v>0</v>
      </c>
      <c r="AM497" s="411">
        <f>'CE MINISTERIALE'!AM497</f>
        <v>0</v>
      </c>
    </row>
    <row r="498" spans="1:39" s="68" customFormat="1" ht="15" customHeight="1">
      <c r="A498" s="64"/>
      <c r="B498" s="613" t="s">
        <v>1418</v>
      </c>
      <c r="C498" s="656"/>
      <c r="D498" s="656"/>
      <c r="E498" s="656"/>
      <c r="F498" s="656"/>
      <c r="G498" s="657"/>
      <c r="H498" s="658" t="s">
        <v>4837</v>
      </c>
      <c r="I498" s="659"/>
      <c r="J498" s="659"/>
      <c r="K498" s="659"/>
      <c r="L498" s="659"/>
      <c r="M498" s="659"/>
      <c r="N498" s="659"/>
      <c r="O498" s="659"/>
      <c r="P498" s="659"/>
      <c r="Q498" s="659"/>
      <c r="R498" s="659"/>
      <c r="S498" s="659"/>
      <c r="T498" s="659"/>
      <c r="U498" s="659"/>
      <c r="V498" s="659"/>
      <c r="W498" s="659"/>
      <c r="X498" s="659"/>
      <c r="Y498" s="659"/>
      <c r="Z498" s="659"/>
      <c r="AA498" s="659"/>
      <c r="AB498" s="659"/>
      <c r="AC498" s="660"/>
      <c r="AD498" s="295">
        <f>'CE MINISTERIALE'!AD498</f>
        <v>500</v>
      </c>
      <c r="AE498" s="654">
        <f>'CE MINISTERIALE'!AE498</f>
        <v>0</v>
      </c>
      <c r="AF498" s="654"/>
      <c r="AG498" s="654"/>
      <c r="AH498" s="654"/>
      <c r="AI498" s="615"/>
      <c r="AJ498" s="64" t="s">
        <v>389</v>
      </c>
      <c r="AL498" s="295">
        <f>'CE MINISTERIALE'!AL498</f>
        <v>0</v>
      </c>
      <c r="AM498" s="411">
        <f>'CE MINISTERIALE'!AM498</f>
        <v>0</v>
      </c>
    </row>
    <row r="499" spans="1:39" s="68" customFormat="1" ht="15" customHeight="1">
      <c r="A499" s="64"/>
      <c r="B499" s="609" t="s">
        <v>1420</v>
      </c>
      <c r="C499" s="643"/>
      <c r="D499" s="643"/>
      <c r="E499" s="643"/>
      <c r="F499" s="643"/>
      <c r="G499" s="644"/>
      <c r="H499" s="645" t="s">
        <v>4838</v>
      </c>
      <c r="I499" s="646"/>
      <c r="J499" s="646"/>
      <c r="K499" s="646"/>
      <c r="L499" s="646"/>
      <c r="M499" s="646"/>
      <c r="N499" s="646"/>
      <c r="O499" s="646"/>
      <c r="P499" s="646"/>
      <c r="Q499" s="646"/>
      <c r="R499" s="646"/>
      <c r="S499" s="646"/>
      <c r="T499" s="646"/>
      <c r="U499" s="646"/>
      <c r="V499" s="646"/>
      <c r="W499" s="646"/>
      <c r="X499" s="646"/>
      <c r="Y499" s="646"/>
      <c r="Z499" s="646"/>
      <c r="AA499" s="646"/>
      <c r="AB499" s="646"/>
      <c r="AC499" s="647"/>
      <c r="AD499" s="297">
        <f>'CE MINISTERIALE'!AD499</f>
        <v>-240500</v>
      </c>
      <c r="AE499" s="655">
        <f>'CE MINISTERIALE'!AE499</f>
        <v>-240</v>
      </c>
      <c r="AF499" s="655"/>
      <c r="AG499" s="655"/>
      <c r="AH499" s="655"/>
      <c r="AI499" s="630"/>
      <c r="AJ499" s="69" t="s">
        <v>163</v>
      </c>
      <c r="AL499" s="297">
        <f>'CE MINISTERIALE'!AL499</f>
        <v>0</v>
      </c>
      <c r="AM499" s="419">
        <f>'CE MINISTERIALE'!AM499</f>
        <v>0</v>
      </c>
    </row>
    <row r="500" spans="1:39" s="68" customFormat="1" ht="15" customHeight="1">
      <c r="A500" s="64"/>
      <c r="B500" s="609" t="s">
        <v>1422</v>
      </c>
      <c r="C500" s="643"/>
      <c r="D500" s="643"/>
      <c r="E500" s="643"/>
      <c r="F500" s="643"/>
      <c r="G500" s="644"/>
      <c r="H500" s="645" t="s">
        <v>4839</v>
      </c>
      <c r="I500" s="646"/>
      <c r="J500" s="646"/>
      <c r="K500" s="646"/>
      <c r="L500" s="646"/>
      <c r="M500" s="646"/>
      <c r="N500" s="646"/>
      <c r="O500" s="646"/>
      <c r="P500" s="646"/>
      <c r="Q500" s="646"/>
      <c r="R500" s="646"/>
      <c r="S500" s="646"/>
      <c r="T500" s="646"/>
      <c r="U500" s="646"/>
      <c r="V500" s="646"/>
      <c r="W500" s="646"/>
      <c r="X500" s="646"/>
      <c r="Y500" s="646"/>
      <c r="Z500" s="646"/>
      <c r="AA500" s="646"/>
      <c r="AB500" s="646"/>
      <c r="AC500" s="647"/>
      <c r="AD500" s="297">
        <f>'CE MINISTERIALE'!AD500</f>
        <v>38831000</v>
      </c>
      <c r="AE500" s="655">
        <f>'CE MINISTERIALE'!AE500</f>
        <v>38831</v>
      </c>
      <c r="AF500" s="655"/>
      <c r="AG500" s="655"/>
      <c r="AH500" s="655"/>
      <c r="AI500" s="630"/>
      <c r="AJ500" s="69" t="s">
        <v>163</v>
      </c>
      <c r="AL500" s="297">
        <f>'CE MINISTERIALE'!AL500</f>
        <v>0</v>
      </c>
      <c r="AM500" s="419">
        <f>'CE MINISTERIALE'!AM500</f>
        <v>0</v>
      </c>
    </row>
    <row r="501" spans="1:39" s="68" customFormat="1" ht="15" customHeight="1">
      <c r="A501" s="64"/>
      <c r="B501" s="609"/>
      <c r="C501" s="643"/>
      <c r="D501" s="643"/>
      <c r="E501" s="643"/>
      <c r="F501" s="643"/>
      <c r="G501" s="644"/>
      <c r="H501" s="645" t="s">
        <v>4840</v>
      </c>
      <c r="I501" s="646"/>
      <c r="J501" s="646"/>
      <c r="K501" s="646"/>
      <c r="L501" s="646"/>
      <c r="M501" s="646"/>
      <c r="N501" s="646"/>
      <c r="O501" s="646"/>
      <c r="P501" s="646"/>
      <c r="Q501" s="646"/>
      <c r="R501" s="646"/>
      <c r="S501" s="646"/>
      <c r="T501" s="646"/>
      <c r="U501" s="646"/>
      <c r="V501" s="646"/>
      <c r="W501" s="646"/>
      <c r="X501" s="646"/>
      <c r="Y501" s="646"/>
      <c r="Z501" s="646"/>
      <c r="AA501" s="646"/>
      <c r="AB501" s="646"/>
      <c r="AC501" s="647"/>
      <c r="AD501" s="295">
        <f>'CE MINISTERIALE'!AD501</f>
        <v>0</v>
      </c>
      <c r="AE501" s="648">
        <f>'CE MINISTERIALE'!AE501</f>
        <v>0</v>
      </c>
      <c r="AF501" s="648"/>
      <c r="AG501" s="648"/>
      <c r="AH501" s="648"/>
      <c r="AI501" s="611"/>
      <c r="AJ501" s="64" t="s">
        <v>389</v>
      </c>
      <c r="AL501" s="295">
        <f>'CE MINISTERIALE'!AL501</f>
        <v>0</v>
      </c>
      <c r="AM501" s="409">
        <f>'CE MINISTERIALE'!AM501</f>
        <v>0</v>
      </c>
    </row>
    <row r="502" spans="1:39" s="68" customFormat="1" ht="15" customHeight="1">
      <c r="A502" s="64"/>
      <c r="B502" s="609" t="s">
        <v>1425</v>
      </c>
      <c r="C502" s="643"/>
      <c r="D502" s="643"/>
      <c r="E502" s="643"/>
      <c r="F502" s="643"/>
      <c r="G502" s="644"/>
      <c r="H502" s="645" t="s">
        <v>1426</v>
      </c>
      <c r="I502" s="646"/>
      <c r="J502" s="646"/>
      <c r="K502" s="646"/>
      <c r="L502" s="646"/>
      <c r="M502" s="646"/>
      <c r="N502" s="646"/>
      <c r="O502" s="646"/>
      <c r="P502" s="646"/>
      <c r="Q502" s="646"/>
      <c r="R502" s="646"/>
      <c r="S502" s="646"/>
      <c r="T502" s="646"/>
      <c r="U502" s="646"/>
      <c r="V502" s="646"/>
      <c r="W502" s="646"/>
      <c r="X502" s="646"/>
      <c r="Y502" s="646"/>
      <c r="Z502" s="646"/>
      <c r="AA502" s="646"/>
      <c r="AB502" s="646"/>
      <c r="AC502" s="647"/>
      <c r="AD502" s="297">
        <f>'CE MINISTERIALE'!AD502</f>
        <v>38831000</v>
      </c>
      <c r="AE502" s="648">
        <f>'CE MINISTERIALE'!AE502</f>
        <v>38831</v>
      </c>
      <c r="AF502" s="648"/>
      <c r="AG502" s="648"/>
      <c r="AH502" s="648"/>
      <c r="AI502" s="611"/>
      <c r="AJ502" s="64" t="s">
        <v>389</v>
      </c>
      <c r="AL502" s="297">
        <f>'CE MINISTERIALE'!AL502</f>
        <v>0</v>
      </c>
      <c r="AM502" s="409">
        <f>'CE MINISTERIALE'!AM502</f>
        <v>0</v>
      </c>
    </row>
    <row r="503" spans="1:39" s="68" customFormat="1" ht="15" customHeight="1">
      <c r="A503" s="70"/>
      <c r="B503" s="606" t="s">
        <v>1427</v>
      </c>
      <c r="C503" s="649"/>
      <c r="D503" s="649"/>
      <c r="E503" s="649"/>
      <c r="F503" s="649"/>
      <c r="G503" s="650"/>
      <c r="H503" s="651" t="s">
        <v>4841</v>
      </c>
      <c r="I503" s="652"/>
      <c r="J503" s="652"/>
      <c r="K503" s="652"/>
      <c r="L503" s="652"/>
      <c r="M503" s="652"/>
      <c r="N503" s="652"/>
      <c r="O503" s="652"/>
      <c r="P503" s="652"/>
      <c r="Q503" s="652"/>
      <c r="R503" s="652"/>
      <c r="S503" s="652"/>
      <c r="T503" s="652"/>
      <c r="U503" s="652"/>
      <c r="V503" s="652"/>
      <c r="W503" s="652"/>
      <c r="X503" s="652"/>
      <c r="Y503" s="652"/>
      <c r="Z503" s="652"/>
      <c r="AA503" s="652"/>
      <c r="AB503" s="652"/>
      <c r="AC503" s="653"/>
      <c r="AD503" s="295">
        <f>'CE MINISTERIALE'!AD503</f>
        <v>38494000</v>
      </c>
      <c r="AE503" s="654">
        <f>'CE MINISTERIALE'!AE503</f>
        <v>38494</v>
      </c>
      <c r="AF503" s="654"/>
      <c r="AG503" s="654"/>
      <c r="AH503" s="654"/>
      <c r="AI503" s="615"/>
      <c r="AJ503" s="64" t="s">
        <v>389</v>
      </c>
      <c r="AL503" s="295">
        <f>'CE MINISTERIALE'!AL503</f>
        <v>0</v>
      </c>
      <c r="AM503" s="411">
        <f>'CE MINISTERIALE'!AM503</f>
        <v>0</v>
      </c>
    </row>
    <row r="504" spans="1:39" s="68" customFormat="1" ht="15" customHeight="1">
      <c r="A504" s="70"/>
      <c r="B504" s="606" t="s">
        <v>1429</v>
      </c>
      <c r="C504" s="649"/>
      <c r="D504" s="649"/>
      <c r="E504" s="649"/>
      <c r="F504" s="649"/>
      <c r="G504" s="650"/>
      <c r="H504" s="651" t="s">
        <v>4842</v>
      </c>
      <c r="I504" s="652"/>
      <c r="J504" s="652"/>
      <c r="K504" s="652"/>
      <c r="L504" s="652"/>
      <c r="M504" s="652"/>
      <c r="N504" s="652"/>
      <c r="O504" s="652"/>
      <c r="P504" s="652"/>
      <c r="Q504" s="652"/>
      <c r="R504" s="652"/>
      <c r="S504" s="652"/>
      <c r="T504" s="652"/>
      <c r="U504" s="652"/>
      <c r="V504" s="652"/>
      <c r="W504" s="652"/>
      <c r="X504" s="652"/>
      <c r="Y504" s="652"/>
      <c r="Z504" s="652"/>
      <c r="AA504" s="652"/>
      <c r="AB504" s="652"/>
      <c r="AC504" s="653"/>
      <c r="AD504" s="295">
        <f>'CE MINISTERIALE'!AD504</f>
        <v>185000</v>
      </c>
      <c r="AE504" s="654">
        <f>'CE MINISTERIALE'!AE504</f>
        <v>185</v>
      </c>
      <c r="AF504" s="654"/>
      <c r="AG504" s="654"/>
      <c r="AH504" s="654"/>
      <c r="AI504" s="615"/>
      <c r="AJ504" s="64" t="s">
        <v>389</v>
      </c>
      <c r="AL504" s="295">
        <f>'CE MINISTERIALE'!AL504</f>
        <v>0</v>
      </c>
      <c r="AM504" s="411">
        <f>'CE MINISTERIALE'!AM504</f>
        <v>0</v>
      </c>
    </row>
    <row r="505" spans="1:39" s="68" customFormat="1" ht="15" customHeight="1">
      <c r="A505" s="70"/>
      <c r="B505" s="606" t="s">
        <v>1431</v>
      </c>
      <c r="C505" s="649"/>
      <c r="D505" s="649"/>
      <c r="E505" s="649"/>
      <c r="F505" s="649"/>
      <c r="G505" s="650"/>
      <c r="H505" s="651" t="s">
        <v>4843</v>
      </c>
      <c r="I505" s="652"/>
      <c r="J505" s="652"/>
      <c r="K505" s="652"/>
      <c r="L505" s="652"/>
      <c r="M505" s="652"/>
      <c r="N505" s="652"/>
      <c r="O505" s="652"/>
      <c r="P505" s="652"/>
      <c r="Q505" s="652"/>
      <c r="R505" s="652"/>
      <c r="S505" s="652"/>
      <c r="T505" s="652"/>
      <c r="U505" s="652"/>
      <c r="V505" s="652"/>
      <c r="W505" s="652"/>
      <c r="X505" s="652"/>
      <c r="Y505" s="652"/>
      <c r="Z505" s="652"/>
      <c r="AA505" s="652"/>
      <c r="AB505" s="652"/>
      <c r="AC505" s="653"/>
      <c r="AD505" s="295">
        <f>'CE MINISTERIALE'!AD505</f>
        <v>152000</v>
      </c>
      <c r="AE505" s="654">
        <f>'CE MINISTERIALE'!AE505</f>
        <v>152</v>
      </c>
      <c r="AF505" s="654"/>
      <c r="AG505" s="654"/>
      <c r="AH505" s="654"/>
      <c r="AI505" s="615"/>
      <c r="AJ505" s="64" t="s">
        <v>389</v>
      </c>
      <c r="AL505" s="295">
        <f>'CE MINISTERIALE'!AL505</f>
        <v>0</v>
      </c>
      <c r="AM505" s="411">
        <f>'CE MINISTERIALE'!AM505</f>
        <v>0</v>
      </c>
    </row>
    <row r="506" spans="1:39" s="68" customFormat="1" ht="15" customHeight="1">
      <c r="A506" s="70"/>
      <c r="B506" s="606" t="s">
        <v>1433</v>
      </c>
      <c r="C506" s="649"/>
      <c r="D506" s="649"/>
      <c r="E506" s="649"/>
      <c r="F506" s="649"/>
      <c r="G506" s="650"/>
      <c r="H506" s="651" t="s">
        <v>4844</v>
      </c>
      <c r="I506" s="652"/>
      <c r="J506" s="652"/>
      <c r="K506" s="652"/>
      <c r="L506" s="652"/>
      <c r="M506" s="652"/>
      <c r="N506" s="652"/>
      <c r="O506" s="652"/>
      <c r="P506" s="652"/>
      <c r="Q506" s="652"/>
      <c r="R506" s="652"/>
      <c r="S506" s="652"/>
      <c r="T506" s="652"/>
      <c r="U506" s="652"/>
      <c r="V506" s="652"/>
      <c r="W506" s="652"/>
      <c r="X506" s="652"/>
      <c r="Y506" s="652"/>
      <c r="Z506" s="652"/>
      <c r="AA506" s="652"/>
      <c r="AB506" s="652"/>
      <c r="AC506" s="653"/>
      <c r="AD506" s="295">
        <f>'CE MINISTERIALE'!AD506</f>
        <v>0</v>
      </c>
      <c r="AE506" s="654">
        <f>'CE MINISTERIALE'!AE506</f>
        <v>0</v>
      </c>
      <c r="AF506" s="654"/>
      <c r="AG506" s="654"/>
      <c r="AH506" s="654"/>
      <c r="AI506" s="615"/>
      <c r="AJ506" s="64" t="s">
        <v>389</v>
      </c>
      <c r="AL506" s="295">
        <f>'CE MINISTERIALE'!AL506</f>
        <v>0</v>
      </c>
      <c r="AM506" s="411">
        <f>'CE MINISTERIALE'!AM506</f>
        <v>0</v>
      </c>
    </row>
    <row r="507" spans="1:39" s="68" customFormat="1" ht="15" customHeight="1">
      <c r="A507" s="64"/>
      <c r="B507" s="609" t="s">
        <v>1436</v>
      </c>
      <c r="C507" s="643"/>
      <c r="D507" s="643"/>
      <c r="E507" s="643"/>
      <c r="F507" s="643"/>
      <c r="G507" s="644"/>
      <c r="H507" s="645" t="s">
        <v>1437</v>
      </c>
      <c r="I507" s="646"/>
      <c r="J507" s="646"/>
      <c r="K507" s="646"/>
      <c r="L507" s="646"/>
      <c r="M507" s="646"/>
      <c r="N507" s="646"/>
      <c r="O507" s="646"/>
      <c r="P507" s="646"/>
      <c r="Q507" s="646"/>
      <c r="R507" s="646"/>
      <c r="S507" s="646"/>
      <c r="T507" s="646"/>
      <c r="U507" s="646"/>
      <c r="V507" s="646"/>
      <c r="W507" s="646"/>
      <c r="X507" s="646"/>
      <c r="Y507" s="646"/>
      <c r="Z507" s="646"/>
      <c r="AA507" s="646"/>
      <c r="AB507" s="646"/>
      <c r="AC507" s="647"/>
      <c r="AD507" s="297">
        <f>'CE MINISTERIALE'!AD507</f>
        <v>0</v>
      </c>
      <c r="AE507" s="648">
        <f>'CE MINISTERIALE'!AE507</f>
        <v>0</v>
      </c>
      <c r="AF507" s="648"/>
      <c r="AG507" s="648"/>
      <c r="AH507" s="648"/>
      <c r="AI507" s="611"/>
      <c r="AJ507" s="64" t="s">
        <v>389</v>
      </c>
      <c r="AL507" s="297">
        <f>'CE MINISTERIALE'!AL507</f>
        <v>0</v>
      </c>
      <c r="AM507" s="409">
        <f>'CE MINISTERIALE'!AM507</f>
        <v>0</v>
      </c>
    </row>
    <row r="508" spans="1:39" s="68" customFormat="1" ht="15" customHeight="1">
      <c r="A508" s="64"/>
      <c r="B508" s="606" t="s">
        <v>1438</v>
      </c>
      <c r="C508" s="649"/>
      <c r="D508" s="649"/>
      <c r="E508" s="649"/>
      <c r="F508" s="649"/>
      <c r="G508" s="650"/>
      <c r="H508" s="651" t="s">
        <v>4845</v>
      </c>
      <c r="I508" s="652"/>
      <c r="J508" s="652"/>
      <c r="K508" s="652"/>
      <c r="L508" s="652"/>
      <c r="M508" s="652"/>
      <c r="N508" s="652"/>
      <c r="O508" s="652"/>
      <c r="P508" s="652"/>
      <c r="Q508" s="652"/>
      <c r="R508" s="652"/>
      <c r="S508" s="652"/>
      <c r="T508" s="652"/>
      <c r="U508" s="652"/>
      <c r="V508" s="652"/>
      <c r="W508" s="652"/>
      <c r="X508" s="652"/>
      <c r="Y508" s="652"/>
      <c r="Z508" s="652"/>
      <c r="AA508" s="652"/>
      <c r="AB508" s="652"/>
      <c r="AC508" s="653"/>
      <c r="AD508" s="295">
        <f>'CE MINISTERIALE'!AD508</f>
        <v>0</v>
      </c>
      <c r="AE508" s="654">
        <f>'CE MINISTERIALE'!AE508</f>
        <v>0</v>
      </c>
      <c r="AF508" s="654"/>
      <c r="AG508" s="654"/>
      <c r="AH508" s="654"/>
      <c r="AI508" s="615"/>
      <c r="AJ508" s="64" t="s">
        <v>389</v>
      </c>
      <c r="AL508" s="295">
        <f>'CE MINISTERIALE'!AL508</f>
        <v>0</v>
      </c>
      <c r="AM508" s="411">
        <f>'CE MINISTERIALE'!AM508</f>
        <v>0</v>
      </c>
    </row>
    <row r="509" spans="1:39" s="68" customFormat="1" ht="15" customHeight="1">
      <c r="A509" s="64"/>
      <c r="B509" s="606" t="s">
        <v>1440</v>
      </c>
      <c r="C509" s="649"/>
      <c r="D509" s="649"/>
      <c r="E509" s="649"/>
      <c r="F509" s="649"/>
      <c r="G509" s="650"/>
      <c r="H509" s="651" t="s">
        <v>4846</v>
      </c>
      <c r="I509" s="652"/>
      <c r="J509" s="652"/>
      <c r="K509" s="652"/>
      <c r="L509" s="652"/>
      <c r="M509" s="652"/>
      <c r="N509" s="652"/>
      <c r="O509" s="652"/>
      <c r="P509" s="652"/>
      <c r="Q509" s="652"/>
      <c r="R509" s="652"/>
      <c r="S509" s="652"/>
      <c r="T509" s="652"/>
      <c r="U509" s="652"/>
      <c r="V509" s="652"/>
      <c r="W509" s="652"/>
      <c r="X509" s="652"/>
      <c r="Y509" s="652"/>
      <c r="Z509" s="652"/>
      <c r="AA509" s="652"/>
      <c r="AB509" s="652"/>
      <c r="AC509" s="653"/>
      <c r="AD509" s="295">
        <f>'CE MINISTERIALE'!AD509</f>
        <v>0</v>
      </c>
      <c r="AE509" s="654">
        <f>'CE MINISTERIALE'!AE509</f>
        <v>0</v>
      </c>
      <c r="AF509" s="654"/>
      <c r="AG509" s="654"/>
      <c r="AH509" s="654"/>
      <c r="AI509" s="615"/>
      <c r="AJ509" s="64" t="s">
        <v>389</v>
      </c>
      <c r="AL509" s="295">
        <f>'CE MINISTERIALE'!AL509</f>
        <v>0</v>
      </c>
      <c r="AM509" s="411">
        <f>'CE MINISTERIALE'!AM509</f>
        <v>0</v>
      </c>
    </row>
    <row r="510" spans="1:39" s="68" customFormat="1" ht="15" customHeight="1">
      <c r="A510" s="64"/>
      <c r="B510" s="609" t="s">
        <v>1442</v>
      </c>
      <c r="C510" s="643"/>
      <c r="D510" s="643"/>
      <c r="E510" s="643"/>
      <c r="F510" s="643"/>
      <c r="G510" s="644"/>
      <c r="H510" s="645" t="s">
        <v>4847</v>
      </c>
      <c r="I510" s="646"/>
      <c r="J510" s="646"/>
      <c r="K510" s="646"/>
      <c r="L510" s="646"/>
      <c r="M510" s="646"/>
      <c r="N510" s="646"/>
      <c r="O510" s="646"/>
      <c r="P510" s="646"/>
      <c r="Q510" s="646"/>
      <c r="R510" s="646"/>
      <c r="S510" s="646"/>
      <c r="T510" s="646"/>
      <c r="U510" s="646"/>
      <c r="V510" s="646"/>
      <c r="W510" s="646"/>
      <c r="X510" s="646"/>
      <c r="Y510" s="646"/>
      <c r="Z510" s="646"/>
      <c r="AA510" s="646"/>
      <c r="AB510" s="646"/>
      <c r="AC510" s="647"/>
      <c r="AD510" s="295">
        <f>'CE MINISTERIALE'!AD510</f>
        <v>0</v>
      </c>
      <c r="AE510" s="654">
        <f>'CE MINISTERIALE'!AE510</f>
        <v>0</v>
      </c>
      <c r="AF510" s="654"/>
      <c r="AG510" s="654"/>
      <c r="AH510" s="654"/>
      <c r="AI510" s="615"/>
      <c r="AJ510" s="64" t="s">
        <v>389</v>
      </c>
      <c r="AL510" s="295">
        <f>'CE MINISTERIALE'!AL510</f>
        <v>0</v>
      </c>
      <c r="AM510" s="411">
        <f>'CE MINISTERIALE'!AM510</f>
        <v>0</v>
      </c>
    </row>
    <row r="511" spans="1:39" s="68" customFormat="1" ht="15" customHeight="1">
      <c r="A511" s="64"/>
      <c r="B511" s="609" t="s">
        <v>1444</v>
      </c>
      <c r="C511" s="643"/>
      <c r="D511" s="643"/>
      <c r="E511" s="643"/>
      <c r="F511" s="643"/>
      <c r="G511" s="644"/>
      <c r="H511" s="645" t="s">
        <v>4848</v>
      </c>
      <c r="I511" s="646"/>
      <c r="J511" s="646"/>
      <c r="K511" s="646"/>
      <c r="L511" s="646"/>
      <c r="M511" s="646"/>
      <c r="N511" s="646"/>
      <c r="O511" s="646"/>
      <c r="P511" s="646"/>
      <c r="Q511" s="646"/>
      <c r="R511" s="646"/>
      <c r="S511" s="646"/>
      <c r="T511" s="646"/>
      <c r="U511" s="646"/>
      <c r="V511" s="646"/>
      <c r="W511" s="646"/>
      <c r="X511" s="646"/>
      <c r="Y511" s="646"/>
      <c r="Z511" s="646"/>
      <c r="AA511" s="646"/>
      <c r="AB511" s="646"/>
      <c r="AC511" s="647"/>
      <c r="AD511" s="297">
        <f>'CE MINISTERIALE'!AD511</f>
        <v>38831000</v>
      </c>
      <c r="AE511" s="648">
        <f>'CE MINISTERIALE'!AE511</f>
        <v>38831</v>
      </c>
      <c r="AF511" s="648"/>
      <c r="AG511" s="648"/>
      <c r="AH511" s="648"/>
      <c r="AI511" s="611"/>
      <c r="AJ511" s="64" t="s">
        <v>389</v>
      </c>
      <c r="AL511" s="297">
        <f>'CE MINISTERIALE'!AL511</f>
        <v>0</v>
      </c>
      <c r="AM511" s="409">
        <f>'CE MINISTERIALE'!AM511</f>
        <v>0</v>
      </c>
    </row>
    <row r="512" spans="1:39" s="68" customFormat="1" ht="15.75" customHeight="1" thickBot="1">
      <c r="A512" s="73"/>
      <c r="B512" s="635" t="s">
        <v>1446</v>
      </c>
      <c r="C512" s="636"/>
      <c r="D512" s="636"/>
      <c r="E512" s="636"/>
      <c r="F512" s="636"/>
      <c r="G512" s="637"/>
      <c r="H512" s="638" t="s">
        <v>4849</v>
      </c>
      <c r="I512" s="639"/>
      <c r="J512" s="639"/>
      <c r="K512" s="639"/>
      <c r="L512" s="639"/>
      <c r="M512" s="639"/>
      <c r="N512" s="639"/>
      <c r="O512" s="639"/>
      <c r="P512" s="639"/>
      <c r="Q512" s="639"/>
      <c r="R512" s="639"/>
      <c r="S512" s="639"/>
      <c r="T512" s="639"/>
      <c r="U512" s="639"/>
      <c r="V512" s="639"/>
      <c r="W512" s="639"/>
      <c r="X512" s="639"/>
      <c r="Y512" s="639"/>
      <c r="Z512" s="639"/>
      <c r="AA512" s="639"/>
      <c r="AB512" s="639"/>
      <c r="AC512" s="640"/>
      <c r="AD512" s="300">
        <f>'CE MINISTERIALE'!AD512</f>
        <v>0</v>
      </c>
      <c r="AE512" s="641">
        <f>'CE MINISTERIALE'!AE512</f>
        <v>0</v>
      </c>
      <c r="AF512" s="641"/>
      <c r="AG512" s="641"/>
      <c r="AH512" s="641"/>
      <c r="AI512" s="633"/>
      <c r="AJ512" s="74" t="s">
        <v>163</v>
      </c>
      <c r="AL512" s="300">
        <f>'CE MINISTERIALE'!AL512</f>
        <v>0</v>
      </c>
      <c r="AM512" s="420">
        <f>'CE MINISTERIALE'!AM512</f>
        <v>0</v>
      </c>
    </row>
    <row r="513" spans="1:36" s="68" customFormat="1">
      <c r="A513" s="75"/>
      <c r="B513" s="642"/>
      <c r="C513" s="642"/>
      <c r="D513" s="642"/>
      <c r="E513" s="642"/>
      <c r="F513" s="642"/>
      <c r="G513" s="642"/>
      <c r="H513" s="642"/>
      <c r="I513" s="642"/>
      <c r="J513" s="642"/>
      <c r="K513" s="642"/>
      <c r="L513" s="642"/>
      <c r="M513" s="642"/>
      <c r="N513" s="642"/>
      <c r="O513" s="642"/>
      <c r="P513" s="642"/>
      <c r="Q513" s="642"/>
      <c r="R513" s="642"/>
      <c r="S513" s="642"/>
      <c r="T513" s="642"/>
      <c r="U513" s="642"/>
      <c r="V513" s="642"/>
      <c r="W513" s="642"/>
      <c r="X513" s="642"/>
      <c r="Y513" s="642"/>
      <c r="Z513" s="642"/>
      <c r="AA513" s="642"/>
      <c r="AB513" s="642"/>
      <c r="AC513" s="642"/>
      <c r="AD513" s="642"/>
      <c r="AE513" s="642"/>
      <c r="AF513" s="642"/>
      <c r="AG513" s="642"/>
      <c r="AH513" s="642"/>
      <c r="AI513" s="642"/>
      <c r="AJ513" s="642"/>
    </row>
    <row r="514" spans="1:36" s="68" customFormat="1">
      <c r="A514" s="75"/>
      <c r="B514" s="631"/>
      <c r="C514" s="631"/>
      <c r="D514" s="631"/>
      <c r="E514" s="631"/>
      <c r="F514" s="631"/>
      <c r="G514" s="631"/>
      <c r="H514" s="631"/>
      <c r="I514" s="631"/>
      <c r="J514" s="631"/>
      <c r="K514" s="631"/>
      <c r="L514" s="631"/>
      <c r="M514" s="631"/>
      <c r="N514" s="631"/>
      <c r="O514" s="631"/>
      <c r="P514" s="631"/>
      <c r="Q514" s="631"/>
      <c r="R514" s="631"/>
      <c r="S514" s="631"/>
      <c r="T514" s="631"/>
      <c r="U514" s="631"/>
      <c r="V514" s="631"/>
      <c r="W514" s="631"/>
      <c r="X514" s="631"/>
      <c r="Y514" s="631"/>
      <c r="Z514" s="631"/>
      <c r="AA514" s="631"/>
      <c r="AB514" s="631"/>
      <c r="AC514" s="631"/>
      <c r="AD514" s="631"/>
      <c r="AE514" s="631"/>
      <c r="AF514" s="631"/>
      <c r="AG514" s="631"/>
      <c r="AH514" s="631"/>
      <c r="AI514" s="631"/>
      <c r="AJ514" s="631"/>
    </row>
    <row r="515" spans="1:36" s="68" customFormat="1" ht="15" customHeight="1">
      <c r="A515" s="55"/>
      <c r="B515" s="591" t="s">
        <v>5676</v>
      </c>
      <c r="C515" s="591"/>
      <c r="D515" s="591"/>
      <c r="E515" s="591"/>
      <c r="F515" s="591"/>
      <c r="G515" s="591"/>
      <c r="H515" s="631"/>
      <c r="I515" s="631"/>
      <c r="J515" s="631"/>
      <c r="K515" s="631"/>
      <c r="L515" s="631"/>
      <c r="M515" s="631"/>
      <c r="N515" s="631"/>
      <c r="O515" s="631"/>
      <c r="P515" s="631"/>
      <c r="Q515" s="631"/>
      <c r="R515" s="631"/>
      <c r="S515" s="631"/>
      <c r="T515" s="631"/>
      <c r="U515" s="631"/>
      <c r="V515" s="631"/>
      <c r="W515" s="631"/>
      <c r="X515" s="631"/>
      <c r="Y515" s="631"/>
      <c r="Z515" s="631"/>
      <c r="AA515" s="631"/>
      <c r="AB515" s="631"/>
      <c r="AC515" s="631"/>
      <c r="AD515" s="631"/>
      <c r="AE515" s="631"/>
      <c r="AF515" s="631"/>
      <c r="AG515" s="631"/>
      <c r="AH515" s="631"/>
      <c r="AI515" s="631"/>
      <c r="AJ515" s="631"/>
    </row>
    <row r="516" spans="1:36" s="76" customFormat="1" ht="12.75" customHeight="1">
      <c r="A516" s="55"/>
      <c r="B516" s="591"/>
      <c r="C516" s="591"/>
      <c r="D516" s="591"/>
      <c r="E516" s="591"/>
      <c r="F516" s="591"/>
      <c r="G516" s="591"/>
      <c r="H516" s="591"/>
      <c r="I516" s="591"/>
      <c r="J516" s="591"/>
      <c r="K516" s="591"/>
      <c r="L516" s="591"/>
      <c r="M516" s="591"/>
      <c r="N516" s="591"/>
      <c r="O516" s="591"/>
      <c r="P516" s="591" t="s">
        <v>4850</v>
      </c>
      <c r="Q516" s="591"/>
      <c r="R516" s="591"/>
      <c r="S516" s="591"/>
      <c r="T516" s="591"/>
      <c r="U516" s="591"/>
      <c r="V516" s="591"/>
      <c r="W516" s="591"/>
      <c r="X516" s="591"/>
      <c r="Y516" s="591"/>
      <c r="Z516" s="591"/>
      <c r="AA516" s="591"/>
      <c r="AB516" s="591"/>
      <c r="AC516" s="591"/>
      <c r="AD516" s="591"/>
      <c r="AE516" s="591"/>
      <c r="AF516" s="591"/>
      <c r="AG516" s="591"/>
      <c r="AH516" s="591"/>
      <c r="AI516" s="591"/>
      <c r="AJ516" s="40"/>
    </row>
    <row r="517" spans="1:36" s="68" customFormat="1">
      <c r="A517" s="75"/>
      <c r="B517" s="591"/>
      <c r="C517" s="591"/>
      <c r="D517" s="591"/>
      <c r="E517" s="591"/>
      <c r="F517" s="591"/>
      <c r="G517" s="591"/>
      <c r="H517" s="591"/>
      <c r="I517" s="591"/>
      <c r="J517" s="591"/>
      <c r="K517" s="591"/>
      <c r="L517" s="591"/>
      <c r="M517" s="591"/>
      <c r="N517" s="591"/>
      <c r="O517" s="591"/>
      <c r="P517" s="591"/>
      <c r="Q517" s="591"/>
      <c r="R517" s="591"/>
      <c r="S517" s="591"/>
      <c r="T517" s="591"/>
      <c r="U517" s="591"/>
      <c r="V517" s="591"/>
      <c r="W517" s="591"/>
      <c r="X517" s="591"/>
      <c r="Y517" s="591"/>
      <c r="Z517" s="591"/>
      <c r="AA517" s="591"/>
      <c r="AB517" s="591"/>
      <c r="AC517" s="591"/>
      <c r="AD517" s="591"/>
      <c r="AE517" s="591"/>
      <c r="AF517" s="591"/>
      <c r="AG517" s="591"/>
      <c r="AH517" s="591"/>
      <c r="AI517" s="591"/>
      <c r="AJ517" s="591"/>
    </row>
    <row r="518" spans="1:36" s="68" customFormat="1" ht="15" customHeight="1">
      <c r="A518" s="75"/>
      <c r="B518" s="631"/>
      <c r="C518" s="631"/>
      <c r="D518" s="631"/>
      <c r="E518" s="631"/>
      <c r="F518" s="631"/>
      <c r="G518" s="631"/>
      <c r="H518" s="631"/>
      <c r="I518" s="631"/>
      <c r="J518" s="631"/>
      <c r="K518" s="631"/>
      <c r="L518" s="631"/>
      <c r="M518" s="631"/>
      <c r="N518" s="631"/>
      <c r="O518" s="631"/>
      <c r="P518" s="591" t="s">
        <v>5677</v>
      </c>
      <c r="Q518" s="591"/>
      <c r="R518" s="591"/>
      <c r="S518" s="591"/>
      <c r="T518" s="591"/>
      <c r="U518" s="591"/>
      <c r="V518" s="591"/>
      <c r="W518" s="591"/>
      <c r="X518" s="591"/>
      <c r="Y518" s="591"/>
      <c r="Z518" s="591"/>
      <c r="AA518" s="591"/>
      <c r="AB518" s="591"/>
      <c r="AC518" s="591"/>
      <c r="AD518" s="591"/>
      <c r="AE518" s="591"/>
      <c r="AF518" s="591"/>
      <c r="AG518" s="591"/>
      <c r="AH518" s="591"/>
      <c r="AI518" s="591"/>
      <c r="AJ518" s="36"/>
    </row>
    <row r="519" spans="1:36" s="68" customFormat="1">
      <c r="A519" s="75"/>
      <c r="B519" s="591"/>
      <c r="C519" s="591"/>
      <c r="D519" s="591"/>
      <c r="E519" s="591"/>
      <c r="F519" s="591"/>
      <c r="G519" s="591"/>
      <c r="H519" s="591"/>
      <c r="I519" s="591"/>
      <c r="J519" s="591"/>
      <c r="K519" s="591"/>
      <c r="L519" s="591"/>
      <c r="M519" s="591"/>
      <c r="N519" s="591"/>
      <c r="O519" s="591"/>
      <c r="P519" s="591"/>
      <c r="Q519" s="591"/>
      <c r="R519" s="591"/>
      <c r="S519" s="591"/>
      <c r="T519" s="591"/>
      <c r="U519" s="591"/>
      <c r="V519" s="591"/>
      <c r="W519" s="591"/>
      <c r="X519" s="591"/>
      <c r="Y519" s="591"/>
      <c r="Z519" s="591"/>
      <c r="AA519" s="591"/>
      <c r="AB519" s="591"/>
      <c r="AC519" s="591"/>
      <c r="AD519" s="591"/>
      <c r="AE519" s="591"/>
      <c r="AF519" s="591"/>
      <c r="AG519" s="591"/>
      <c r="AH519" s="591"/>
      <c r="AI519" s="591"/>
      <c r="AJ519" s="591"/>
    </row>
    <row r="520" spans="1:36" s="68" customFormat="1" ht="15" customHeight="1">
      <c r="A520" s="35"/>
      <c r="B520" s="634"/>
      <c r="C520" s="634"/>
      <c r="D520" s="634"/>
      <c r="E520" s="634"/>
      <c r="F520" s="634"/>
      <c r="G520" s="634"/>
      <c r="H520" s="634"/>
      <c r="I520" s="634"/>
      <c r="J520" s="634"/>
      <c r="K520" s="634"/>
      <c r="L520" s="634"/>
      <c r="M520" s="634"/>
      <c r="N520" s="634"/>
      <c r="O520" s="634"/>
      <c r="P520" s="591" t="s">
        <v>4851</v>
      </c>
      <c r="Q520" s="591"/>
      <c r="R520" s="591"/>
      <c r="S520" s="591"/>
      <c r="T520" s="591"/>
      <c r="U520" s="591"/>
      <c r="V520" s="591"/>
      <c r="W520" s="591"/>
      <c r="X520" s="591"/>
      <c r="Y520" s="591"/>
      <c r="Z520" s="591"/>
      <c r="AA520" s="591"/>
      <c r="AB520" s="591"/>
      <c r="AC520" s="591"/>
      <c r="AD520" s="591"/>
      <c r="AE520" s="591"/>
      <c r="AF520" s="591"/>
      <c r="AG520" s="591"/>
      <c r="AH520" s="591"/>
      <c r="AI520" s="591"/>
      <c r="AJ520" s="36"/>
    </row>
    <row r="521" spans="1:36" s="68" customFormat="1">
      <c r="A521" s="35"/>
      <c r="B521" s="591"/>
      <c r="C521" s="591"/>
      <c r="D521" s="591"/>
      <c r="E521" s="591"/>
      <c r="F521" s="591"/>
      <c r="G521" s="591"/>
      <c r="H521" s="591"/>
      <c r="I521" s="591"/>
      <c r="J521" s="591"/>
      <c r="K521" s="591"/>
      <c r="L521" s="591"/>
      <c r="M521" s="591"/>
      <c r="N521" s="591"/>
      <c r="O521" s="591"/>
      <c r="P521" s="591"/>
      <c r="Q521" s="591"/>
      <c r="R521" s="591"/>
      <c r="S521" s="591"/>
      <c r="T521" s="591"/>
      <c r="U521" s="591"/>
      <c r="V521" s="591"/>
      <c r="W521" s="591"/>
      <c r="X521" s="591"/>
      <c r="Y521" s="591"/>
      <c r="Z521" s="591"/>
      <c r="AA521" s="591"/>
      <c r="AB521" s="591"/>
      <c r="AC521" s="591"/>
      <c r="AD521" s="591"/>
      <c r="AE521" s="591"/>
      <c r="AF521" s="591"/>
      <c r="AG521" s="591"/>
      <c r="AH521" s="591"/>
      <c r="AI521" s="591"/>
      <c r="AJ521" s="591"/>
    </row>
    <row r="522" spans="1:36" ht="15" customHeight="1">
      <c r="B522" s="77"/>
      <c r="C522" s="77"/>
      <c r="D522" s="77"/>
      <c r="E522" s="77"/>
      <c r="F522" s="77"/>
      <c r="G522" s="77"/>
      <c r="H522" s="44"/>
      <c r="I522" s="44"/>
      <c r="J522" s="44"/>
      <c r="K522" s="44"/>
      <c r="L522" s="44"/>
      <c r="M522" s="44"/>
      <c r="N522" s="44"/>
      <c r="O522" s="44"/>
      <c r="P522" s="591" t="s">
        <v>5665</v>
      </c>
      <c r="Q522" s="591"/>
      <c r="R522" s="591"/>
      <c r="S522" s="591"/>
      <c r="T522" s="591"/>
      <c r="U522" s="591"/>
      <c r="V522" s="591"/>
      <c r="W522" s="591"/>
      <c r="X522" s="591"/>
      <c r="Y522" s="591"/>
      <c r="Z522" s="591"/>
      <c r="AA522" s="591"/>
      <c r="AB522" s="591"/>
      <c r="AC522" s="591"/>
      <c r="AD522" s="591"/>
      <c r="AE522" s="591"/>
      <c r="AF522" s="591"/>
      <c r="AG522" s="591"/>
      <c r="AH522" s="591"/>
      <c r="AI522" s="591"/>
    </row>
    <row r="523" spans="1:36">
      <c r="B523" s="77"/>
      <c r="C523" s="77"/>
      <c r="D523" s="77"/>
      <c r="E523" s="77"/>
      <c r="F523" s="77"/>
      <c r="G523" s="77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301"/>
      <c r="AE523" s="103"/>
      <c r="AF523" s="104"/>
      <c r="AG523" s="104"/>
      <c r="AH523" s="104"/>
      <c r="AI523" s="104"/>
    </row>
    <row r="524" spans="1:36">
      <c r="B524" s="77"/>
      <c r="C524" s="77"/>
      <c r="D524" s="77"/>
      <c r="E524" s="77"/>
      <c r="F524" s="77"/>
      <c r="G524" s="77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301"/>
      <c r="AE524" s="103"/>
      <c r="AF524" s="104"/>
      <c r="AG524" s="104"/>
      <c r="AH524" s="104"/>
      <c r="AI524" s="104"/>
    </row>
    <row r="525" spans="1:36">
      <c r="B525" s="77"/>
      <c r="C525" s="77"/>
      <c r="D525" s="77"/>
      <c r="E525" s="77"/>
      <c r="F525" s="77"/>
      <c r="G525" s="77"/>
      <c r="H525" s="44"/>
      <c r="I525" s="44"/>
      <c r="J525" s="44"/>
      <c r="K525" s="90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301"/>
      <c r="AE525" s="103"/>
      <c r="AF525" s="104"/>
      <c r="AG525" s="104"/>
      <c r="AH525" s="104"/>
      <c r="AI525" s="104"/>
    </row>
    <row r="526" spans="1:36">
      <c r="B526" s="77"/>
      <c r="C526" s="77"/>
      <c r="D526" s="77"/>
      <c r="E526" s="77"/>
      <c r="F526" s="77"/>
      <c r="G526" s="77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301"/>
      <c r="AE526" s="103"/>
      <c r="AF526" s="104"/>
      <c r="AG526" s="104"/>
      <c r="AH526" s="104"/>
      <c r="AI526" s="104"/>
    </row>
    <row r="527" spans="1:36">
      <c r="B527" s="77"/>
      <c r="C527" s="77"/>
      <c r="D527" s="77"/>
      <c r="E527" s="77"/>
      <c r="F527" s="77"/>
      <c r="G527" s="77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301"/>
      <c r="AE527" s="103"/>
      <c r="AF527" s="104"/>
      <c r="AG527" s="104"/>
      <c r="AH527" s="104"/>
      <c r="AI527" s="104"/>
    </row>
    <row r="528" spans="1:36">
      <c r="B528" s="77"/>
      <c r="C528" s="77"/>
      <c r="D528" s="77"/>
      <c r="E528" s="77"/>
      <c r="F528" s="77"/>
      <c r="G528" s="77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301"/>
      <c r="AE528" s="103"/>
      <c r="AF528" s="104"/>
      <c r="AG528" s="104"/>
      <c r="AH528" s="104"/>
      <c r="AI528" s="104"/>
    </row>
    <row r="529" spans="2:35">
      <c r="B529" s="77"/>
      <c r="C529" s="77"/>
      <c r="D529" s="77"/>
      <c r="E529" s="77"/>
      <c r="F529" s="77"/>
      <c r="G529" s="77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301"/>
      <c r="AE529" s="103"/>
      <c r="AF529" s="104"/>
      <c r="AG529" s="104"/>
      <c r="AH529" s="104"/>
      <c r="AI529" s="104"/>
    </row>
    <row r="530" spans="2:35">
      <c r="B530" s="77"/>
      <c r="C530" s="77"/>
      <c r="D530" s="77"/>
      <c r="E530" s="77"/>
      <c r="F530" s="77"/>
      <c r="G530" s="77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301"/>
      <c r="AE530" s="103"/>
      <c r="AF530" s="104"/>
      <c r="AG530" s="104"/>
      <c r="AH530" s="104"/>
      <c r="AI530" s="104"/>
    </row>
    <row r="531" spans="2:35">
      <c r="B531" s="77"/>
      <c r="C531" s="77"/>
      <c r="D531" s="77"/>
      <c r="E531" s="77"/>
      <c r="F531" s="77"/>
      <c r="G531" s="77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301"/>
      <c r="AE531" s="103"/>
      <c r="AF531" s="104"/>
      <c r="AG531" s="104"/>
      <c r="AH531" s="104"/>
      <c r="AI531" s="104"/>
    </row>
    <row r="532" spans="2:35">
      <c r="B532" s="77"/>
      <c r="C532" s="77"/>
      <c r="D532" s="77"/>
      <c r="E532" s="77"/>
      <c r="F532" s="77"/>
      <c r="G532" s="77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301"/>
      <c r="AE532" s="103"/>
      <c r="AF532" s="104"/>
      <c r="AG532" s="104"/>
      <c r="AH532" s="104"/>
      <c r="AI532" s="104"/>
    </row>
    <row r="533" spans="2:35">
      <c r="B533" s="77"/>
      <c r="C533" s="77"/>
      <c r="D533" s="77"/>
      <c r="E533" s="77"/>
      <c r="F533" s="77"/>
      <c r="G533" s="77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301"/>
      <c r="AE533" s="103"/>
      <c r="AF533" s="104"/>
      <c r="AG533" s="104"/>
      <c r="AH533" s="104"/>
      <c r="AI533" s="104"/>
    </row>
    <row r="534" spans="2:35">
      <c r="B534" s="77"/>
      <c r="C534" s="77"/>
      <c r="D534" s="77"/>
      <c r="E534" s="77"/>
      <c r="F534" s="77"/>
      <c r="G534" s="77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301"/>
      <c r="AE534" s="103"/>
      <c r="AF534" s="104"/>
      <c r="AG534" s="104"/>
      <c r="AH534" s="104"/>
      <c r="AI534" s="104"/>
    </row>
    <row r="535" spans="2:35">
      <c r="B535" s="77"/>
      <c r="C535" s="77"/>
      <c r="D535" s="77"/>
      <c r="E535" s="77"/>
      <c r="F535" s="77"/>
      <c r="G535" s="77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301"/>
      <c r="AE535" s="103"/>
      <c r="AF535" s="104"/>
      <c r="AG535" s="104"/>
      <c r="AH535" s="104"/>
      <c r="AI535" s="104"/>
    </row>
    <row r="536" spans="2:35">
      <c r="B536" s="77"/>
      <c r="C536" s="77"/>
      <c r="D536" s="77"/>
      <c r="E536" s="77"/>
      <c r="F536" s="77"/>
      <c r="G536" s="77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301"/>
      <c r="AE536" s="103"/>
      <c r="AF536" s="104"/>
      <c r="AG536" s="104"/>
      <c r="AH536" s="104"/>
      <c r="AI536" s="104"/>
    </row>
    <row r="537" spans="2:35">
      <c r="B537" s="77"/>
      <c r="C537" s="77"/>
      <c r="D537" s="77"/>
      <c r="E537" s="77"/>
      <c r="F537" s="77"/>
      <c r="G537" s="77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301"/>
      <c r="AE537" s="103"/>
      <c r="AF537" s="104"/>
      <c r="AG537" s="104"/>
      <c r="AH537" s="104"/>
      <c r="AI537" s="104"/>
    </row>
    <row r="538" spans="2:35">
      <c r="B538" s="77"/>
      <c r="C538" s="77"/>
      <c r="D538" s="77"/>
      <c r="E538" s="77"/>
      <c r="F538" s="77"/>
      <c r="G538" s="77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301"/>
      <c r="AE538" s="103"/>
      <c r="AF538" s="104"/>
      <c r="AG538" s="104"/>
      <c r="AH538" s="104"/>
      <c r="AI538" s="104"/>
    </row>
    <row r="539" spans="2:35">
      <c r="B539" s="77"/>
      <c r="C539" s="77"/>
      <c r="D539" s="77"/>
      <c r="E539" s="77"/>
      <c r="F539" s="77"/>
      <c r="G539" s="77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301"/>
      <c r="AE539" s="103"/>
      <c r="AF539" s="105"/>
      <c r="AG539" s="105"/>
      <c r="AH539" s="105"/>
      <c r="AI539" s="105"/>
    </row>
    <row r="540" spans="2:35">
      <c r="B540" s="77"/>
      <c r="C540" s="77"/>
      <c r="D540" s="77"/>
      <c r="E540" s="77"/>
      <c r="F540" s="77"/>
      <c r="G540" s="77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301"/>
      <c r="AE540" s="103"/>
      <c r="AF540" s="105"/>
      <c r="AG540" s="105"/>
      <c r="AH540" s="105"/>
      <c r="AI540" s="105"/>
    </row>
    <row r="541" spans="2:35">
      <c r="B541" s="77"/>
      <c r="C541" s="77"/>
      <c r="D541" s="77"/>
      <c r="E541" s="77"/>
      <c r="F541" s="77"/>
      <c r="G541" s="77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301"/>
      <c r="AE541" s="103"/>
      <c r="AF541" s="105"/>
      <c r="AG541" s="105"/>
      <c r="AH541" s="105"/>
      <c r="AI541" s="105"/>
    </row>
    <row r="542" spans="2:35">
      <c r="B542" s="77"/>
      <c r="C542" s="77"/>
      <c r="D542" s="77"/>
      <c r="E542" s="77"/>
      <c r="F542" s="77"/>
      <c r="G542" s="77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301"/>
      <c r="AE542" s="103"/>
      <c r="AF542" s="105"/>
      <c r="AG542" s="105"/>
      <c r="AH542" s="105"/>
      <c r="AI542" s="105"/>
    </row>
    <row r="543" spans="2:35">
      <c r="B543" s="77"/>
      <c r="C543" s="77"/>
      <c r="D543" s="77"/>
      <c r="E543" s="77"/>
      <c r="F543" s="77"/>
      <c r="G543" s="77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301"/>
      <c r="AE543" s="103"/>
      <c r="AF543" s="105"/>
      <c r="AG543" s="105"/>
      <c r="AH543" s="105"/>
      <c r="AI543" s="105"/>
    </row>
    <row r="544" spans="2:35">
      <c r="B544" s="77"/>
      <c r="C544" s="77"/>
      <c r="D544" s="77"/>
      <c r="E544" s="77"/>
      <c r="F544" s="77"/>
      <c r="G544" s="77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301"/>
      <c r="AE544" s="103"/>
      <c r="AF544" s="105"/>
      <c r="AG544" s="105"/>
      <c r="AH544" s="105"/>
      <c r="AI544" s="105"/>
    </row>
    <row r="545" spans="2:35">
      <c r="B545" s="77"/>
      <c r="C545" s="77"/>
      <c r="D545" s="77"/>
      <c r="E545" s="77"/>
      <c r="F545" s="77"/>
      <c r="G545" s="77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301"/>
      <c r="AE545" s="103"/>
      <c r="AF545" s="105"/>
      <c r="AG545" s="105"/>
      <c r="AH545" s="105"/>
      <c r="AI545" s="105"/>
    </row>
    <row r="546" spans="2:35">
      <c r="B546" s="77"/>
      <c r="C546" s="77"/>
      <c r="D546" s="77"/>
      <c r="E546" s="77"/>
      <c r="F546" s="77"/>
      <c r="G546" s="77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301"/>
      <c r="AE546" s="103"/>
      <c r="AF546" s="105"/>
      <c r="AG546" s="105"/>
      <c r="AH546" s="105"/>
      <c r="AI546" s="105"/>
    </row>
    <row r="547" spans="2:35">
      <c r="B547" s="77"/>
      <c r="C547" s="77"/>
      <c r="D547" s="77"/>
      <c r="E547" s="77"/>
      <c r="F547" s="77"/>
      <c r="G547" s="77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301"/>
      <c r="AE547" s="103"/>
      <c r="AF547" s="105"/>
      <c r="AG547" s="105"/>
      <c r="AH547" s="105"/>
      <c r="AI547" s="105"/>
    </row>
    <row r="548" spans="2:35">
      <c r="B548" s="77"/>
      <c r="C548" s="77"/>
      <c r="D548" s="77"/>
      <c r="E548" s="77"/>
      <c r="F548" s="77"/>
      <c r="G548" s="77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301"/>
      <c r="AE548" s="103"/>
      <c r="AF548" s="105"/>
      <c r="AG548" s="105"/>
      <c r="AH548" s="105"/>
      <c r="AI548" s="105"/>
    </row>
    <row r="549" spans="2:35">
      <c r="B549" s="77"/>
      <c r="C549" s="77"/>
      <c r="D549" s="77"/>
      <c r="E549" s="77"/>
      <c r="F549" s="77"/>
      <c r="G549" s="77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301"/>
      <c r="AE549" s="103"/>
      <c r="AF549" s="105"/>
      <c r="AG549" s="105"/>
      <c r="AH549" s="105"/>
      <c r="AI549" s="105"/>
    </row>
    <row r="550" spans="2:35">
      <c r="B550" s="77"/>
      <c r="C550" s="77"/>
      <c r="D550" s="77"/>
      <c r="E550" s="77"/>
      <c r="F550" s="77"/>
      <c r="G550" s="77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301"/>
      <c r="AE550" s="103"/>
      <c r="AF550" s="105"/>
      <c r="AG550" s="105"/>
      <c r="AH550" s="105"/>
      <c r="AI550" s="105"/>
    </row>
    <row r="551" spans="2:35">
      <c r="B551" s="77"/>
      <c r="C551" s="77"/>
      <c r="D551" s="77"/>
      <c r="E551" s="77"/>
      <c r="F551" s="77"/>
      <c r="G551" s="77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301"/>
      <c r="AE551" s="103"/>
      <c r="AF551" s="105"/>
      <c r="AG551" s="105"/>
      <c r="AH551" s="105"/>
      <c r="AI551" s="105"/>
    </row>
    <row r="552" spans="2:35">
      <c r="B552" s="77"/>
      <c r="C552" s="77"/>
      <c r="D552" s="77"/>
      <c r="E552" s="77"/>
      <c r="F552" s="77"/>
      <c r="G552" s="77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301"/>
      <c r="AE552" s="103"/>
      <c r="AF552" s="105"/>
      <c r="AG552" s="105"/>
      <c r="AH552" s="105"/>
      <c r="AI552" s="105"/>
    </row>
    <row r="553" spans="2:35">
      <c r="B553" s="77"/>
      <c r="C553" s="77"/>
      <c r="D553" s="77"/>
      <c r="E553" s="77"/>
      <c r="F553" s="77"/>
      <c r="G553" s="77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301"/>
      <c r="AE553" s="103"/>
      <c r="AF553" s="105"/>
      <c r="AG553" s="105"/>
      <c r="AH553" s="105"/>
      <c r="AI553" s="105"/>
    </row>
    <row r="554" spans="2:35">
      <c r="B554" s="77"/>
      <c r="C554" s="77"/>
      <c r="D554" s="77"/>
      <c r="E554" s="77"/>
      <c r="F554" s="77"/>
      <c r="G554" s="77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301"/>
      <c r="AE554" s="103"/>
      <c r="AF554" s="105"/>
      <c r="AG554" s="105"/>
      <c r="AH554" s="105"/>
      <c r="AI554" s="105"/>
    </row>
    <row r="555" spans="2:35">
      <c r="B555" s="77"/>
      <c r="C555" s="77"/>
      <c r="D555" s="77"/>
      <c r="E555" s="77"/>
      <c r="F555" s="77"/>
      <c r="G555" s="77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301"/>
      <c r="AE555" s="103"/>
      <c r="AF555" s="105"/>
      <c r="AG555" s="105"/>
      <c r="AH555" s="105"/>
      <c r="AI555" s="105"/>
    </row>
    <row r="556" spans="2:35">
      <c r="B556" s="77"/>
      <c r="C556" s="77"/>
      <c r="D556" s="77"/>
      <c r="E556" s="77"/>
      <c r="F556" s="77"/>
      <c r="G556" s="77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301"/>
      <c r="AE556" s="103"/>
      <c r="AF556" s="105"/>
      <c r="AG556" s="105"/>
      <c r="AH556" s="105"/>
      <c r="AI556" s="105"/>
    </row>
    <row r="557" spans="2:35">
      <c r="B557" s="77"/>
      <c r="C557" s="77"/>
      <c r="D557" s="77"/>
      <c r="E557" s="77"/>
      <c r="F557" s="77"/>
      <c r="G557" s="77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301"/>
      <c r="AE557" s="103"/>
      <c r="AF557" s="105"/>
      <c r="AG557" s="105"/>
      <c r="AH557" s="105"/>
      <c r="AI557" s="105"/>
    </row>
    <row r="558" spans="2:35">
      <c r="B558" s="77"/>
      <c r="C558" s="77"/>
      <c r="D558" s="77"/>
      <c r="E558" s="77"/>
      <c r="F558" s="77"/>
      <c r="G558" s="77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301"/>
      <c r="AE558" s="103"/>
      <c r="AF558" s="105"/>
      <c r="AG558" s="105"/>
      <c r="AH558" s="105"/>
      <c r="AI558" s="105"/>
    </row>
    <row r="559" spans="2:35">
      <c r="B559" s="77"/>
      <c r="C559" s="77"/>
      <c r="D559" s="77"/>
      <c r="E559" s="77"/>
      <c r="F559" s="77"/>
      <c r="G559" s="77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301"/>
      <c r="AE559" s="103"/>
      <c r="AF559" s="105"/>
      <c r="AG559" s="105"/>
      <c r="AH559" s="105"/>
      <c r="AI559" s="105"/>
    </row>
    <row r="560" spans="2:35">
      <c r="B560" s="77"/>
      <c r="C560" s="77"/>
      <c r="D560" s="77"/>
      <c r="E560" s="77"/>
      <c r="F560" s="77"/>
      <c r="G560" s="77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301"/>
      <c r="AE560" s="103"/>
      <c r="AF560" s="105"/>
      <c r="AG560" s="105"/>
      <c r="AH560" s="105"/>
      <c r="AI560" s="105"/>
    </row>
    <row r="561" spans="2:35">
      <c r="B561" s="77"/>
      <c r="C561" s="77"/>
      <c r="D561" s="77"/>
      <c r="E561" s="77"/>
      <c r="F561" s="77"/>
      <c r="G561" s="77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301"/>
      <c r="AE561" s="103"/>
      <c r="AF561" s="105"/>
      <c r="AG561" s="105"/>
      <c r="AH561" s="105"/>
      <c r="AI561" s="105"/>
    </row>
    <row r="562" spans="2:35">
      <c r="B562" s="77"/>
      <c r="C562" s="77"/>
      <c r="D562" s="77"/>
      <c r="E562" s="77"/>
      <c r="F562" s="77"/>
      <c r="G562" s="77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301"/>
      <c r="AE562" s="103"/>
      <c r="AF562" s="105"/>
      <c r="AG562" s="105"/>
      <c r="AH562" s="105"/>
      <c r="AI562" s="105"/>
    </row>
    <row r="563" spans="2:35">
      <c r="B563" s="77"/>
      <c r="C563" s="77"/>
      <c r="D563" s="77"/>
      <c r="E563" s="77"/>
      <c r="F563" s="77"/>
      <c r="G563" s="77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301"/>
      <c r="AE563" s="103"/>
      <c r="AF563" s="105"/>
      <c r="AG563" s="105"/>
      <c r="AH563" s="105"/>
      <c r="AI563" s="105"/>
    </row>
    <row r="564" spans="2:35">
      <c r="B564" s="77"/>
      <c r="C564" s="77"/>
      <c r="D564" s="77"/>
      <c r="E564" s="77"/>
      <c r="F564" s="77"/>
      <c r="G564" s="77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301"/>
      <c r="AE564" s="103"/>
      <c r="AF564" s="105"/>
      <c r="AG564" s="105"/>
      <c r="AH564" s="105"/>
      <c r="AI564" s="105"/>
    </row>
    <row r="565" spans="2:35">
      <c r="B565" s="77"/>
      <c r="C565" s="77"/>
      <c r="D565" s="77"/>
      <c r="E565" s="77"/>
      <c r="F565" s="77"/>
      <c r="G565" s="77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301"/>
      <c r="AE565" s="103"/>
      <c r="AF565" s="105"/>
      <c r="AG565" s="105"/>
      <c r="AH565" s="105"/>
      <c r="AI565" s="105"/>
    </row>
    <row r="566" spans="2:35">
      <c r="B566" s="77"/>
      <c r="C566" s="77"/>
      <c r="D566" s="77"/>
      <c r="E566" s="77"/>
      <c r="F566" s="77"/>
      <c r="G566" s="77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301"/>
      <c r="AE566" s="103"/>
      <c r="AF566" s="105"/>
      <c r="AG566" s="105"/>
      <c r="AH566" s="105"/>
      <c r="AI566" s="105"/>
    </row>
    <row r="567" spans="2:35">
      <c r="B567" s="77"/>
      <c r="C567" s="77"/>
      <c r="D567" s="77"/>
      <c r="E567" s="77"/>
      <c r="F567" s="77"/>
      <c r="G567" s="77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301"/>
      <c r="AE567" s="103"/>
      <c r="AF567" s="105"/>
      <c r="AG567" s="105"/>
      <c r="AH567" s="105"/>
      <c r="AI567" s="105"/>
    </row>
    <row r="568" spans="2:35">
      <c r="B568" s="77"/>
      <c r="C568" s="77"/>
      <c r="D568" s="77"/>
      <c r="E568" s="77"/>
      <c r="F568" s="77"/>
      <c r="G568" s="77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301"/>
      <c r="AE568" s="103"/>
      <c r="AF568" s="105"/>
      <c r="AG568" s="105"/>
      <c r="AH568" s="105"/>
      <c r="AI568" s="105"/>
    </row>
    <row r="569" spans="2:35">
      <c r="B569" s="77"/>
      <c r="C569" s="77"/>
      <c r="D569" s="77"/>
      <c r="E569" s="77"/>
      <c r="F569" s="77"/>
      <c r="G569" s="77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301"/>
      <c r="AE569" s="103"/>
      <c r="AF569" s="105"/>
      <c r="AG569" s="105"/>
      <c r="AH569" s="105"/>
      <c r="AI569" s="105"/>
    </row>
    <row r="570" spans="2:35">
      <c r="B570" s="77"/>
      <c r="C570" s="77"/>
      <c r="D570" s="77"/>
      <c r="E570" s="77"/>
      <c r="F570" s="77"/>
      <c r="G570" s="77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301"/>
      <c r="AE570" s="103"/>
      <c r="AF570" s="105"/>
      <c r="AG570" s="105"/>
      <c r="AH570" s="105"/>
      <c r="AI570" s="105"/>
    </row>
    <row r="571" spans="2:35">
      <c r="B571" s="77"/>
      <c r="C571" s="77"/>
      <c r="D571" s="77"/>
      <c r="E571" s="77"/>
      <c r="F571" s="77"/>
      <c r="G571" s="77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301"/>
      <c r="AE571" s="103"/>
      <c r="AF571" s="105"/>
      <c r="AG571" s="105"/>
      <c r="AH571" s="105"/>
      <c r="AI571" s="105"/>
    </row>
    <row r="572" spans="2:35">
      <c r="B572" s="77"/>
      <c r="C572" s="77"/>
      <c r="D572" s="77"/>
      <c r="E572" s="77"/>
      <c r="F572" s="77"/>
      <c r="G572" s="77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301"/>
      <c r="AE572" s="103"/>
      <c r="AF572" s="105"/>
      <c r="AG572" s="105"/>
      <c r="AH572" s="105"/>
      <c r="AI572" s="105"/>
    </row>
    <row r="573" spans="2:35">
      <c r="B573" s="77"/>
      <c r="C573" s="77"/>
      <c r="D573" s="77"/>
      <c r="E573" s="77"/>
      <c r="F573" s="77"/>
      <c r="G573" s="77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301"/>
      <c r="AE573" s="103"/>
      <c r="AF573" s="105"/>
      <c r="AG573" s="105"/>
      <c r="AH573" s="105"/>
      <c r="AI573" s="105"/>
    </row>
    <row r="574" spans="2:35">
      <c r="B574" s="77"/>
      <c r="C574" s="77"/>
      <c r="D574" s="77"/>
      <c r="E574" s="77"/>
      <c r="F574" s="77"/>
      <c r="G574" s="77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301"/>
      <c r="AE574" s="103"/>
      <c r="AF574" s="105"/>
      <c r="AG574" s="105"/>
      <c r="AH574" s="105"/>
      <c r="AI574" s="105"/>
    </row>
    <row r="575" spans="2:35">
      <c r="B575" s="77"/>
      <c r="C575" s="77"/>
      <c r="D575" s="77"/>
      <c r="E575" s="77"/>
      <c r="F575" s="77"/>
      <c r="G575" s="77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301"/>
      <c r="AE575" s="103"/>
      <c r="AF575" s="105"/>
      <c r="AG575" s="105"/>
      <c r="AH575" s="105"/>
      <c r="AI575" s="105"/>
    </row>
    <row r="576" spans="2:35">
      <c r="B576" s="77"/>
      <c r="C576" s="77"/>
      <c r="D576" s="77"/>
      <c r="E576" s="77"/>
      <c r="F576" s="77"/>
      <c r="G576" s="77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301"/>
      <c r="AE576" s="103"/>
      <c r="AF576" s="105"/>
      <c r="AG576" s="105"/>
      <c r="AH576" s="105"/>
      <c r="AI576" s="105"/>
    </row>
    <row r="577" spans="2:35">
      <c r="B577" s="77"/>
      <c r="C577" s="77"/>
      <c r="D577" s="77"/>
      <c r="E577" s="77"/>
      <c r="F577" s="77"/>
      <c r="G577" s="77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301"/>
      <c r="AE577" s="103"/>
      <c r="AF577" s="105"/>
      <c r="AG577" s="105"/>
      <c r="AH577" s="105"/>
      <c r="AI577" s="105"/>
    </row>
    <row r="578" spans="2:35">
      <c r="B578" s="77"/>
      <c r="C578" s="77"/>
      <c r="D578" s="77"/>
      <c r="E578" s="77"/>
      <c r="F578" s="77"/>
      <c r="G578" s="77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301"/>
      <c r="AE578" s="103"/>
      <c r="AF578" s="105"/>
      <c r="AG578" s="105"/>
      <c r="AH578" s="105"/>
      <c r="AI578" s="105"/>
    </row>
    <row r="579" spans="2:35">
      <c r="B579" s="77"/>
      <c r="C579" s="77"/>
      <c r="D579" s="77"/>
      <c r="E579" s="77"/>
      <c r="F579" s="77"/>
      <c r="G579" s="77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301"/>
      <c r="AE579" s="103"/>
      <c r="AF579" s="105"/>
      <c r="AG579" s="105"/>
      <c r="AH579" s="105"/>
      <c r="AI579" s="105"/>
    </row>
    <row r="580" spans="2:35">
      <c r="B580" s="77"/>
      <c r="C580" s="77"/>
      <c r="D580" s="77"/>
      <c r="E580" s="77"/>
      <c r="F580" s="77"/>
      <c r="G580" s="77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301"/>
      <c r="AE580" s="103"/>
      <c r="AF580" s="105"/>
      <c r="AG580" s="105"/>
      <c r="AH580" s="105"/>
      <c r="AI580" s="105"/>
    </row>
    <row r="581" spans="2:35">
      <c r="B581" s="77"/>
      <c r="C581" s="77"/>
      <c r="D581" s="77"/>
      <c r="E581" s="77"/>
      <c r="F581" s="77"/>
      <c r="G581" s="77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301"/>
      <c r="AE581" s="103"/>
      <c r="AF581" s="105"/>
      <c r="AG581" s="105"/>
      <c r="AH581" s="105"/>
      <c r="AI581" s="105"/>
    </row>
    <row r="582" spans="2:35">
      <c r="B582" s="77"/>
      <c r="C582" s="77"/>
      <c r="D582" s="77"/>
      <c r="E582" s="77"/>
      <c r="F582" s="77"/>
      <c r="G582" s="77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301"/>
      <c r="AE582" s="103"/>
      <c r="AF582" s="105"/>
      <c r="AG582" s="105"/>
      <c r="AH582" s="105"/>
      <c r="AI582" s="105"/>
    </row>
    <row r="583" spans="2:35">
      <c r="B583" s="77"/>
      <c r="C583" s="77"/>
      <c r="D583" s="77"/>
      <c r="E583" s="77"/>
      <c r="F583" s="77"/>
      <c r="G583" s="77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301"/>
      <c r="AE583" s="103"/>
      <c r="AF583" s="105"/>
      <c r="AG583" s="105"/>
      <c r="AH583" s="105"/>
      <c r="AI583" s="105"/>
    </row>
    <row r="584" spans="2:35">
      <c r="B584" s="77"/>
      <c r="C584" s="77"/>
      <c r="D584" s="77"/>
      <c r="E584" s="77"/>
      <c r="F584" s="77"/>
      <c r="G584" s="77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301"/>
      <c r="AE584" s="103"/>
      <c r="AF584" s="105"/>
      <c r="AG584" s="105"/>
      <c r="AH584" s="105"/>
      <c r="AI584" s="105"/>
    </row>
    <row r="585" spans="2:35">
      <c r="B585" s="77"/>
      <c r="C585" s="77"/>
      <c r="D585" s="77"/>
      <c r="E585" s="77"/>
      <c r="F585" s="77"/>
      <c r="G585" s="77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301"/>
      <c r="AE585" s="103"/>
      <c r="AF585" s="105"/>
      <c r="AG585" s="105"/>
      <c r="AH585" s="105"/>
      <c r="AI585" s="105"/>
    </row>
    <row r="586" spans="2:35">
      <c r="B586" s="77"/>
      <c r="C586" s="77"/>
      <c r="D586" s="77"/>
      <c r="E586" s="77"/>
      <c r="F586" s="77"/>
      <c r="G586" s="77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301"/>
      <c r="AE586" s="103"/>
      <c r="AF586" s="105"/>
      <c r="AG586" s="105"/>
      <c r="AH586" s="105"/>
      <c r="AI586" s="105"/>
    </row>
    <row r="587" spans="2:35">
      <c r="B587" s="77"/>
      <c r="C587" s="77"/>
      <c r="D587" s="77"/>
      <c r="E587" s="77"/>
      <c r="F587" s="77"/>
      <c r="G587" s="77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301"/>
      <c r="AE587" s="103"/>
      <c r="AF587" s="105"/>
      <c r="AG587" s="105"/>
      <c r="AH587" s="105"/>
      <c r="AI587" s="105"/>
    </row>
    <row r="588" spans="2:35">
      <c r="B588" s="77"/>
      <c r="C588" s="77"/>
      <c r="D588" s="77"/>
      <c r="E588" s="77"/>
      <c r="F588" s="77"/>
      <c r="G588" s="77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301"/>
      <c r="AE588" s="103"/>
      <c r="AF588" s="105"/>
      <c r="AG588" s="105"/>
      <c r="AH588" s="105"/>
      <c r="AI588" s="105"/>
    </row>
    <row r="589" spans="2:35">
      <c r="B589" s="77"/>
      <c r="C589" s="77"/>
      <c r="D589" s="77"/>
      <c r="E589" s="77"/>
      <c r="F589" s="77"/>
      <c r="G589" s="77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301"/>
      <c r="AE589" s="103"/>
      <c r="AF589" s="105"/>
      <c r="AG589" s="105"/>
      <c r="AH589" s="105"/>
      <c r="AI589" s="105"/>
    </row>
    <row r="590" spans="2:35">
      <c r="B590" s="77"/>
      <c r="C590" s="77"/>
      <c r="D590" s="77"/>
      <c r="E590" s="77"/>
      <c r="F590" s="77"/>
      <c r="G590" s="77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301"/>
      <c r="AE590" s="103"/>
      <c r="AF590" s="105"/>
      <c r="AG590" s="105"/>
      <c r="AH590" s="105"/>
      <c r="AI590" s="105"/>
    </row>
    <row r="591" spans="2:35">
      <c r="B591" s="77"/>
      <c r="C591" s="77"/>
      <c r="D591" s="77"/>
      <c r="E591" s="77"/>
      <c r="F591" s="77"/>
      <c r="G591" s="77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301"/>
      <c r="AE591" s="103"/>
      <c r="AF591" s="105"/>
      <c r="AG591" s="105"/>
      <c r="AH591" s="105"/>
      <c r="AI591" s="105"/>
    </row>
    <row r="592" spans="2:35">
      <c r="B592" s="77"/>
      <c r="C592" s="77"/>
      <c r="D592" s="77"/>
      <c r="E592" s="77"/>
      <c r="F592" s="77"/>
      <c r="G592" s="77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301"/>
      <c r="AE592" s="103"/>
      <c r="AF592" s="105"/>
      <c r="AG592" s="105"/>
      <c r="AH592" s="105"/>
      <c r="AI592" s="105"/>
    </row>
    <row r="593" spans="2:35">
      <c r="B593" s="77"/>
      <c r="C593" s="77"/>
      <c r="D593" s="77"/>
      <c r="E593" s="77"/>
      <c r="F593" s="77"/>
      <c r="G593" s="77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301"/>
      <c r="AE593" s="103"/>
      <c r="AF593" s="105"/>
      <c r="AG593" s="105"/>
      <c r="AH593" s="105"/>
      <c r="AI593" s="105"/>
    </row>
    <row r="594" spans="2:35">
      <c r="B594" s="77"/>
      <c r="C594" s="77"/>
      <c r="D594" s="77"/>
      <c r="E594" s="77"/>
      <c r="F594" s="77"/>
      <c r="G594" s="77"/>
      <c r="AE594" s="103"/>
      <c r="AF594" s="105"/>
      <c r="AG594" s="105"/>
      <c r="AH594" s="105"/>
      <c r="AI594" s="105"/>
    </row>
    <row r="595" spans="2:35">
      <c r="B595" s="77"/>
      <c r="C595" s="77"/>
      <c r="D595" s="77"/>
      <c r="E595" s="77"/>
      <c r="F595" s="77"/>
      <c r="G595" s="77"/>
      <c r="AE595" s="103"/>
      <c r="AF595" s="105"/>
      <c r="AG595" s="105"/>
      <c r="AH595" s="105"/>
      <c r="AI595" s="105"/>
    </row>
    <row r="596" spans="2:35">
      <c r="B596" s="77"/>
      <c r="C596" s="77"/>
      <c r="D596" s="77"/>
      <c r="E596" s="77"/>
      <c r="F596" s="77"/>
      <c r="G596" s="77"/>
      <c r="AE596" s="103"/>
      <c r="AF596" s="105"/>
      <c r="AG596" s="105"/>
      <c r="AH596" s="105"/>
      <c r="AI596" s="105"/>
    </row>
    <row r="597" spans="2:35">
      <c r="B597" s="77"/>
      <c r="C597" s="77"/>
      <c r="D597" s="77"/>
      <c r="E597" s="77"/>
      <c r="F597" s="77"/>
      <c r="G597" s="77"/>
      <c r="AE597" s="103"/>
      <c r="AF597" s="105"/>
      <c r="AG597" s="105"/>
      <c r="AH597" s="105"/>
      <c r="AI597" s="105"/>
    </row>
    <row r="598" spans="2:35">
      <c r="B598" s="77"/>
      <c r="C598" s="77"/>
      <c r="D598" s="77"/>
      <c r="E598" s="77"/>
      <c r="F598" s="77"/>
      <c r="G598" s="77"/>
      <c r="AE598" s="103"/>
      <c r="AF598" s="105"/>
      <c r="AG598" s="105"/>
      <c r="AH598" s="105"/>
      <c r="AI598" s="105"/>
    </row>
    <row r="599" spans="2:35">
      <c r="B599" s="77"/>
      <c r="C599" s="77"/>
      <c r="D599" s="77"/>
      <c r="E599" s="77"/>
      <c r="F599" s="77"/>
      <c r="G599" s="77"/>
      <c r="AE599" s="103"/>
      <c r="AF599" s="105"/>
      <c r="AG599" s="105"/>
      <c r="AH599" s="105"/>
      <c r="AI599" s="105"/>
    </row>
    <row r="600" spans="2:35">
      <c r="B600" s="77"/>
      <c r="C600" s="77"/>
      <c r="D600" s="77"/>
      <c r="E600" s="77"/>
      <c r="F600" s="77"/>
      <c r="G600" s="77"/>
      <c r="AE600" s="103"/>
      <c r="AF600" s="105"/>
      <c r="AG600" s="105"/>
      <c r="AH600" s="105"/>
      <c r="AI600" s="105"/>
    </row>
    <row r="601" spans="2:35">
      <c r="B601" s="77"/>
      <c r="C601" s="77"/>
      <c r="D601" s="77"/>
      <c r="E601" s="77"/>
      <c r="F601" s="77"/>
      <c r="G601" s="77"/>
      <c r="AE601" s="103"/>
      <c r="AF601" s="105"/>
      <c r="AG601" s="105"/>
      <c r="AH601" s="105"/>
      <c r="AI601" s="105"/>
    </row>
    <row r="602" spans="2:35">
      <c r="B602" s="77"/>
      <c r="C602" s="77"/>
      <c r="D602" s="77"/>
      <c r="E602" s="77"/>
      <c r="F602" s="77"/>
      <c r="G602" s="77"/>
      <c r="AE602" s="103"/>
      <c r="AF602" s="105"/>
      <c r="AG602" s="105"/>
      <c r="AH602" s="105"/>
      <c r="AI602" s="105"/>
    </row>
    <row r="603" spans="2:35">
      <c r="B603" s="77"/>
      <c r="C603" s="77"/>
      <c r="D603" s="77"/>
      <c r="E603" s="77"/>
      <c r="F603" s="77"/>
      <c r="G603" s="77"/>
      <c r="AE603" s="103"/>
      <c r="AF603" s="105"/>
      <c r="AG603" s="105"/>
      <c r="AH603" s="105"/>
      <c r="AI603" s="105"/>
    </row>
    <row r="604" spans="2:35">
      <c r="B604" s="77"/>
      <c r="C604" s="77"/>
      <c r="D604" s="77"/>
      <c r="E604" s="77"/>
      <c r="F604" s="77"/>
      <c r="G604" s="77"/>
      <c r="AE604" s="103"/>
      <c r="AF604" s="105"/>
      <c r="AG604" s="105"/>
      <c r="AH604" s="105"/>
      <c r="AI604" s="105"/>
    </row>
    <row r="605" spans="2:35">
      <c r="B605" s="77"/>
      <c r="C605" s="77"/>
      <c r="D605" s="77"/>
      <c r="E605" s="77"/>
      <c r="F605" s="77"/>
      <c r="G605" s="77"/>
      <c r="AE605" s="103"/>
      <c r="AF605" s="105"/>
      <c r="AG605" s="105"/>
      <c r="AH605" s="105"/>
      <c r="AI605" s="105"/>
    </row>
    <row r="606" spans="2:35">
      <c r="B606" s="77"/>
      <c r="C606" s="77"/>
      <c r="D606" s="77"/>
      <c r="E606" s="77"/>
      <c r="F606" s="77"/>
      <c r="G606" s="77"/>
      <c r="AE606" s="103"/>
      <c r="AF606" s="105"/>
      <c r="AG606" s="105"/>
      <c r="AH606" s="105"/>
      <c r="AI606" s="105"/>
    </row>
    <row r="607" spans="2:35">
      <c r="B607" s="77"/>
      <c r="C607" s="77"/>
      <c r="D607" s="77"/>
      <c r="E607" s="77"/>
      <c r="F607" s="77"/>
      <c r="G607" s="77"/>
      <c r="AE607" s="103"/>
      <c r="AF607" s="105"/>
      <c r="AG607" s="105"/>
      <c r="AH607" s="105"/>
      <c r="AI607" s="105"/>
    </row>
    <row r="608" spans="2:35">
      <c r="B608" s="77"/>
      <c r="C608" s="77"/>
      <c r="D608" s="77"/>
      <c r="E608" s="77"/>
      <c r="F608" s="77"/>
      <c r="G608" s="77"/>
      <c r="AE608" s="103"/>
      <c r="AF608" s="105"/>
      <c r="AG608" s="105"/>
      <c r="AH608" s="105"/>
      <c r="AI608" s="105"/>
    </row>
    <row r="609" spans="2:35">
      <c r="B609" s="77"/>
      <c r="C609" s="77"/>
      <c r="D609" s="77"/>
      <c r="E609" s="77"/>
      <c r="F609" s="77"/>
      <c r="G609" s="77"/>
      <c r="AE609" s="103"/>
      <c r="AF609" s="105"/>
      <c r="AG609" s="105"/>
      <c r="AH609" s="105"/>
      <c r="AI609" s="105"/>
    </row>
    <row r="610" spans="2:35">
      <c r="B610" s="77"/>
      <c r="C610" s="77"/>
      <c r="D610" s="77"/>
      <c r="E610" s="77"/>
      <c r="F610" s="77"/>
      <c r="G610" s="77"/>
      <c r="AE610" s="103"/>
      <c r="AF610" s="105"/>
      <c r="AG610" s="105"/>
      <c r="AH610" s="105"/>
      <c r="AI610" s="105"/>
    </row>
    <row r="611" spans="2:35">
      <c r="B611" s="77"/>
      <c r="C611" s="77"/>
      <c r="D611" s="77"/>
      <c r="E611" s="77"/>
      <c r="F611" s="77"/>
      <c r="G611" s="77"/>
      <c r="AE611" s="103"/>
      <c r="AF611" s="105"/>
      <c r="AG611" s="105"/>
      <c r="AH611" s="105"/>
      <c r="AI611" s="105"/>
    </row>
    <row r="612" spans="2:35">
      <c r="B612" s="77"/>
      <c r="C612" s="77"/>
      <c r="D612" s="77"/>
      <c r="E612" s="77"/>
      <c r="F612" s="77"/>
      <c r="G612" s="77"/>
      <c r="AE612" s="103"/>
      <c r="AF612" s="105"/>
      <c r="AG612" s="105"/>
      <c r="AH612" s="105"/>
      <c r="AI612" s="105"/>
    </row>
    <row r="613" spans="2:35">
      <c r="B613" s="77"/>
      <c r="C613" s="77"/>
      <c r="D613" s="77"/>
      <c r="E613" s="77"/>
      <c r="F613" s="77"/>
      <c r="G613" s="77"/>
      <c r="AE613" s="103"/>
      <c r="AF613" s="105"/>
      <c r="AG613" s="105"/>
      <c r="AH613" s="105"/>
      <c r="AI613" s="105"/>
    </row>
    <row r="614" spans="2:35">
      <c r="B614" s="77"/>
      <c r="C614" s="77"/>
      <c r="D614" s="77"/>
      <c r="E614" s="77"/>
      <c r="F614" s="77"/>
      <c r="G614" s="77"/>
      <c r="AE614" s="103"/>
      <c r="AF614" s="105"/>
      <c r="AG614" s="105"/>
      <c r="AH614" s="105"/>
      <c r="AI614" s="105"/>
    </row>
    <row r="615" spans="2:35">
      <c r="B615" s="77"/>
      <c r="C615" s="77"/>
      <c r="D615" s="77"/>
      <c r="E615" s="77"/>
      <c r="F615" s="77"/>
      <c r="G615" s="77"/>
      <c r="AE615" s="103"/>
      <c r="AF615" s="105"/>
      <c r="AG615" s="105"/>
      <c r="AH615" s="105"/>
      <c r="AI615" s="105"/>
    </row>
    <row r="616" spans="2:35">
      <c r="B616" s="77"/>
      <c r="C616" s="77"/>
      <c r="D616" s="77"/>
      <c r="E616" s="77"/>
      <c r="F616" s="77"/>
      <c r="G616" s="77"/>
      <c r="AE616" s="103"/>
      <c r="AF616" s="105"/>
      <c r="AG616" s="105"/>
      <c r="AH616" s="105"/>
      <c r="AI616" s="105"/>
    </row>
    <row r="617" spans="2:35">
      <c r="B617" s="77"/>
      <c r="C617" s="77"/>
      <c r="D617" s="77"/>
      <c r="E617" s="77"/>
      <c r="F617" s="77"/>
      <c r="G617" s="77"/>
      <c r="AE617" s="103"/>
      <c r="AF617" s="105"/>
      <c r="AG617" s="105"/>
      <c r="AH617" s="105"/>
      <c r="AI617" s="105"/>
    </row>
    <row r="618" spans="2:35">
      <c r="B618" s="77"/>
      <c r="C618" s="77"/>
      <c r="D618" s="77"/>
      <c r="E618" s="77"/>
      <c r="F618" s="77"/>
      <c r="G618" s="77"/>
      <c r="AE618" s="103"/>
      <c r="AF618" s="105"/>
      <c r="AG618" s="105"/>
      <c r="AH618" s="105"/>
      <c r="AI618" s="105"/>
    </row>
    <row r="619" spans="2:35">
      <c r="B619" s="77"/>
      <c r="C619" s="77"/>
      <c r="D619" s="77"/>
      <c r="E619" s="77"/>
      <c r="F619" s="77"/>
      <c r="G619" s="77"/>
      <c r="AE619" s="103"/>
      <c r="AF619" s="105"/>
      <c r="AG619" s="105"/>
      <c r="AH619" s="105"/>
      <c r="AI619" s="105"/>
    </row>
    <row r="620" spans="2:35">
      <c r="B620" s="77"/>
      <c r="C620" s="77"/>
      <c r="D620" s="77"/>
      <c r="E620" s="77"/>
      <c r="F620" s="77"/>
      <c r="G620" s="77"/>
      <c r="AE620" s="103"/>
      <c r="AF620" s="105"/>
      <c r="AG620" s="105"/>
      <c r="AH620" s="105"/>
      <c r="AI620" s="105"/>
    </row>
    <row r="621" spans="2:35">
      <c r="B621" s="77"/>
      <c r="C621" s="77"/>
      <c r="D621" s="77"/>
      <c r="E621" s="77"/>
      <c r="F621" s="77"/>
      <c r="G621" s="77"/>
      <c r="AE621" s="103"/>
      <c r="AF621" s="105"/>
      <c r="AG621" s="105"/>
      <c r="AH621" s="105"/>
      <c r="AI621" s="105"/>
    </row>
    <row r="622" spans="2:35">
      <c r="B622" s="77"/>
      <c r="C622" s="77"/>
      <c r="D622" s="77"/>
      <c r="E622" s="77"/>
      <c r="F622" s="77"/>
      <c r="G622" s="77"/>
      <c r="AE622" s="103"/>
      <c r="AF622" s="105"/>
      <c r="AG622" s="105"/>
      <c r="AH622" s="105"/>
      <c r="AI622" s="105"/>
    </row>
    <row r="623" spans="2:35">
      <c r="B623" s="77"/>
      <c r="C623" s="77"/>
      <c r="D623" s="77"/>
      <c r="E623" s="77"/>
      <c r="F623" s="77"/>
      <c r="G623" s="77"/>
      <c r="AE623" s="103"/>
      <c r="AF623" s="105"/>
      <c r="AG623" s="105"/>
      <c r="AH623" s="105"/>
      <c r="AI623" s="105"/>
    </row>
    <row r="624" spans="2:35">
      <c r="B624" s="77"/>
      <c r="C624" s="77"/>
      <c r="D624" s="77"/>
      <c r="E624" s="77"/>
      <c r="F624" s="77"/>
      <c r="G624" s="77"/>
      <c r="AE624" s="103"/>
      <c r="AF624" s="105"/>
      <c r="AG624" s="105"/>
      <c r="AH624" s="105"/>
      <c r="AI624" s="105"/>
    </row>
    <row r="625" spans="2:35">
      <c r="B625" s="77"/>
      <c r="C625" s="77"/>
      <c r="D625" s="77"/>
      <c r="E625" s="77"/>
      <c r="F625" s="77"/>
      <c r="G625" s="77"/>
      <c r="AE625" s="103"/>
      <c r="AF625" s="105"/>
      <c r="AG625" s="105"/>
      <c r="AH625" s="105"/>
      <c r="AI625" s="105"/>
    </row>
    <row r="626" spans="2:35">
      <c r="B626" s="77"/>
      <c r="C626" s="77"/>
      <c r="D626" s="77"/>
      <c r="E626" s="77"/>
      <c r="F626" s="77"/>
      <c r="G626" s="77"/>
      <c r="AE626" s="103"/>
      <c r="AF626" s="105"/>
      <c r="AG626" s="105"/>
      <c r="AH626" s="105"/>
      <c r="AI626" s="105"/>
    </row>
    <row r="627" spans="2:35">
      <c r="B627" s="77"/>
      <c r="C627" s="77"/>
      <c r="D627" s="77"/>
      <c r="E627" s="77"/>
      <c r="F627" s="77"/>
      <c r="G627" s="77"/>
      <c r="AE627" s="103"/>
      <c r="AF627" s="105"/>
      <c r="AG627" s="105"/>
      <c r="AH627" s="105"/>
      <c r="AI627" s="105"/>
    </row>
    <row r="628" spans="2:35">
      <c r="B628" s="77"/>
      <c r="C628" s="77"/>
      <c r="D628" s="77"/>
      <c r="E628" s="77"/>
      <c r="F628" s="77"/>
      <c r="G628" s="77"/>
      <c r="AE628" s="103"/>
      <c r="AF628" s="105"/>
      <c r="AG628" s="105"/>
      <c r="AH628" s="105"/>
      <c r="AI628" s="105"/>
    </row>
    <row r="629" spans="2:35">
      <c r="B629" s="77"/>
      <c r="C629" s="77"/>
      <c r="D629" s="77"/>
      <c r="E629" s="77"/>
      <c r="F629" s="77"/>
      <c r="G629" s="77"/>
      <c r="AE629" s="103"/>
      <c r="AF629" s="105"/>
      <c r="AG629" s="105"/>
      <c r="AH629" s="105"/>
      <c r="AI629" s="105"/>
    </row>
    <row r="630" spans="2:35">
      <c r="B630" s="77"/>
      <c r="C630" s="77"/>
      <c r="D630" s="77"/>
      <c r="E630" s="77"/>
      <c r="F630" s="77"/>
      <c r="G630" s="77"/>
      <c r="AE630" s="103"/>
      <c r="AF630" s="105"/>
      <c r="AG630" s="105"/>
      <c r="AH630" s="105"/>
      <c r="AI630" s="105"/>
    </row>
    <row r="631" spans="2:35">
      <c r="B631" s="77"/>
      <c r="C631" s="77"/>
      <c r="D631" s="77"/>
      <c r="E631" s="77"/>
      <c r="F631" s="77"/>
      <c r="G631" s="77"/>
      <c r="AE631" s="103"/>
      <c r="AF631" s="105"/>
      <c r="AG631" s="105"/>
      <c r="AH631" s="105"/>
      <c r="AI631" s="105"/>
    </row>
    <row r="632" spans="2:35">
      <c r="B632" s="77"/>
      <c r="C632" s="77"/>
      <c r="D632" s="77"/>
      <c r="E632" s="77"/>
      <c r="F632" s="77"/>
      <c r="G632" s="77"/>
      <c r="AE632" s="103"/>
      <c r="AF632" s="105"/>
      <c r="AG632" s="105"/>
      <c r="AH632" s="105"/>
      <c r="AI632" s="105"/>
    </row>
    <row r="633" spans="2:35">
      <c r="B633" s="77"/>
      <c r="C633" s="77"/>
      <c r="D633" s="77"/>
      <c r="E633" s="77"/>
      <c r="F633" s="77"/>
      <c r="G633" s="77"/>
      <c r="AE633" s="103"/>
      <c r="AF633" s="105"/>
      <c r="AG633" s="105"/>
      <c r="AH633" s="105"/>
      <c r="AI633" s="105"/>
    </row>
    <row r="634" spans="2:35">
      <c r="B634" s="77"/>
      <c r="C634" s="77"/>
      <c r="D634" s="77"/>
      <c r="E634" s="77"/>
      <c r="F634" s="77"/>
      <c r="G634" s="77"/>
      <c r="AE634" s="103"/>
      <c r="AF634" s="105"/>
      <c r="AG634" s="105"/>
      <c r="AH634" s="105"/>
      <c r="AI634" s="105"/>
    </row>
    <row r="635" spans="2:35">
      <c r="B635" s="77"/>
      <c r="C635" s="77"/>
      <c r="D635" s="77"/>
      <c r="E635" s="77"/>
      <c r="F635" s="77"/>
      <c r="G635" s="77"/>
      <c r="AE635" s="103"/>
      <c r="AF635" s="105"/>
      <c r="AG635" s="105"/>
      <c r="AH635" s="105"/>
      <c r="AI635" s="105"/>
    </row>
    <row r="636" spans="2:35">
      <c r="B636" s="77"/>
      <c r="C636" s="77"/>
      <c r="D636" s="77"/>
      <c r="E636" s="77"/>
      <c r="F636" s="77"/>
      <c r="G636" s="77"/>
      <c r="AE636" s="103"/>
      <c r="AF636" s="105"/>
      <c r="AG636" s="105"/>
      <c r="AH636" s="105"/>
      <c r="AI636" s="105"/>
    </row>
    <row r="637" spans="2:35">
      <c r="B637" s="77"/>
      <c r="C637" s="77"/>
      <c r="D637" s="77"/>
      <c r="E637" s="77"/>
      <c r="F637" s="77"/>
      <c r="G637" s="77"/>
      <c r="AE637" s="103"/>
      <c r="AF637" s="105"/>
      <c r="AG637" s="105"/>
      <c r="AH637" s="105"/>
      <c r="AI637" s="105"/>
    </row>
    <row r="638" spans="2:35">
      <c r="B638" s="77"/>
      <c r="C638" s="77"/>
      <c r="D638" s="77"/>
      <c r="E638" s="77"/>
      <c r="F638" s="77"/>
      <c r="G638" s="77"/>
      <c r="AE638" s="103"/>
      <c r="AF638" s="105"/>
      <c r="AG638" s="105"/>
      <c r="AH638" s="105"/>
      <c r="AI638" s="105"/>
    </row>
    <row r="639" spans="2:35">
      <c r="B639" s="77"/>
      <c r="C639" s="77"/>
      <c r="D639" s="77"/>
      <c r="E639" s="77"/>
      <c r="F639" s="77"/>
      <c r="G639" s="77"/>
      <c r="AE639" s="103"/>
      <c r="AF639" s="105"/>
      <c r="AG639" s="105"/>
      <c r="AH639" s="105"/>
      <c r="AI639" s="105"/>
    </row>
    <row r="640" spans="2:35">
      <c r="B640" s="77"/>
      <c r="C640" s="77"/>
      <c r="D640" s="77"/>
      <c r="E640" s="77"/>
      <c r="F640" s="77"/>
      <c r="G640" s="77"/>
      <c r="AE640" s="103"/>
      <c r="AF640" s="105"/>
      <c r="AG640" s="105"/>
      <c r="AH640" s="105"/>
      <c r="AI640" s="105"/>
    </row>
    <row r="641" spans="31:35">
      <c r="AE641" s="103"/>
      <c r="AF641" s="105"/>
      <c r="AG641" s="105"/>
      <c r="AH641" s="105"/>
      <c r="AI641" s="105"/>
    </row>
    <row r="642" spans="31:35">
      <c r="AE642" s="103"/>
      <c r="AF642" s="105"/>
      <c r="AG642" s="105"/>
      <c r="AH642" s="105"/>
      <c r="AI642" s="105"/>
    </row>
    <row r="643" spans="31:35">
      <c r="AE643" s="103"/>
      <c r="AF643" s="105"/>
      <c r="AG643" s="105"/>
      <c r="AH643" s="105"/>
      <c r="AI643" s="105"/>
    </row>
    <row r="644" spans="31:35">
      <c r="AE644" s="103"/>
      <c r="AF644" s="105"/>
      <c r="AG644" s="105"/>
      <c r="AH644" s="105"/>
      <c r="AI644" s="105"/>
    </row>
    <row r="645" spans="31:35">
      <c r="AE645" s="103"/>
      <c r="AF645" s="105"/>
      <c r="AG645" s="105"/>
      <c r="AH645" s="105"/>
      <c r="AI645" s="105"/>
    </row>
    <row r="646" spans="31:35">
      <c r="AE646" s="103"/>
      <c r="AF646" s="105"/>
      <c r="AG646" s="105"/>
      <c r="AH646" s="105"/>
      <c r="AI646" s="105"/>
    </row>
    <row r="647" spans="31:35">
      <c r="AE647" s="103"/>
      <c r="AF647" s="105"/>
      <c r="AG647" s="105"/>
      <c r="AH647" s="105"/>
      <c r="AI647" s="105"/>
    </row>
    <row r="648" spans="31:35">
      <c r="AE648" s="103"/>
      <c r="AF648" s="105"/>
      <c r="AG648" s="105"/>
      <c r="AH648" s="105"/>
      <c r="AI648" s="105"/>
    </row>
    <row r="649" spans="31:35">
      <c r="AE649" s="103"/>
      <c r="AF649" s="105"/>
      <c r="AG649" s="105"/>
      <c r="AH649" s="105"/>
      <c r="AI649" s="105"/>
    </row>
    <row r="650" spans="31:35">
      <c r="AE650" s="103"/>
      <c r="AF650" s="105"/>
      <c r="AG650" s="105"/>
      <c r="AH650" s="105"/>
      <c r="AI650" s="105"/>
    </row>
    <row r="651" spans="31:35">
      <c r="AE651" s="103"/>
      <c r="AF651" s="105"/>
      <c r="AG651" s="105"/>
      <c r="AH651" s="105"/>
      <c r="AI651" s="105"/>
    </row>
    <row r="652" spans="31:35">
      <c r="AE652" s="103"/>
      <c r="AF652" s="105"/>
      <c r="AG652" s="105"/>
      <c r="AH652" s="105"/>
      <c r="AI652" s="105"/>
    </row>
    <row r="653" spans="31:35">
      <c r="AE653" s="103"/>
      <c r="AF653" s="105"/>
      <c r="AG653" s="105"/>
      <c r="AH653" s="105"/>
      <c r="AI653" s="105"/>
    </row>
    <row r="654" spans="31:35">
      <c r="AE654" s="103"/>
      <c r="AF654" s="105"/>
      <c r="AG654" s="105"/>
      <c r="AH654" s="105"/>
      <c r="AI654" s="105"/>
    </row>
    <row r="655" spans="31:35">
      <c r="AE655" s="103"/>
      <c r="AF655" s="105"/>
      <c r="AG655" s="105"/>
      <c r="AH655" s="105"/>
      <c r="AI655" s="105"/>
    </row>
    <row r="656" spans="31:35">
      <c r="AE656" s="103"/>
      <c r="AF656" s="105"/>
      <c r="AG656" s="105"/>
      <c r="AH656" s="105"/>
      <c r="AI656" s="105"/>
    </row>
    <row r="657" spans="31:35">
      <c r="AE657" s="103"/>
      <c r="AF657" s="105"/>
      <c r="AG657" s="105"/>
      <c r="AH657" s="105"/>
      <c r="AI657" s="105"/>
    </row>
    <row r="658" spans="31:35">
      <c r="AE658" s="103"/>
      <c r="AF658" s="105"/>
      <c r="AG658" s="105"/>
      <c r="AH658" s="105"/>
      <c r="AI658" s="105"/>
    </row>
    <row r="659" spans="31:35">
      <c r="AE659" s="103"/>
      <c r="AF659" s="105"/>
      <c r="AG659" s="105"/>
      <c r="AH659" s="105"/>
      <c r="AI659" s="105"/>
    </row>
    <row r="660" spans="31:35">
      <c r="AE660" s="103"/>
      <c r="AF660" s="105"/>
      <c r="AG660" s="105"/>
      <c r="AH660" s="105"/>
      <c r="AI660" s="105"/>
    </row>
    <row r="661" spans="31:35">
      <c r="AE661" s="103"/>
      <c r="AF661" s="105"/>
      <c r="AG661" s="105"/>
      <c r="AH661" s="105"/>
      <c r="AI661" s="105"/>
    </row>
    <row r="662" spans="31:35">
      <c r="AE662" s="103"/>
      <c r="AF662" s="105"/>
      <c r="AG662" s="105"/>
      <c r="AH662" s="105"/>
      <c r="AI662" s="105"/>
    </row>
    <row r="663" spans="31:35">
      <c r="AE663" s="103"/>
      <c r="AF663" s="105"/>
      <c r="AG663" s="105"/>
      <c r="AH663" s="105"/>
      <c r="AI663" s="105"/>
    </row>
    <row r="664" spans="31:35">
      <c r="AE664" s="103"/>
      <c r="AF664" s="105"/>
      <c r="AG664" s="105"/>
      <c r="AH664" s="105"/>
      <c r="AI664" s="105"/>
    </row>
    <row r="665" spans="31:35">
      <c r="AE665" s="103"/>
      <c r="AF665" s="105"/>
      <c r="AG665" s="105"/>
      <c r="AH665" s="105"/>
      <c r="AI665" s="105"/>
    </row>
    <row r="666" spans="31:35">
      <c r="AE666" s="103"/>
      <c r="AF666" s="105"/>
      <c r="AG666" s="105"/>
      <c r="AH666" s="105"/>
      <c r="AI666" s="105"/>
    </row>
    <row r="667" spans="31:35">
      <c r="AE667" s="103"/>
      <c r="AF667" s="105"/>
      <c r="AG667" s="105"/>
      <c r="AH667" s="105"/>
      <c r="AI667" s="105"/>
    </row>
    <row r="668" spans="31:35">
      <c r="AE668" s="103"/>
      <c r="AF668" s="105"/>
      <c r="AG668" s="105"/>
      <c r="AH668" s="105"/>
      <c r="AI668" s="105"/>
    </row>
    <row r="669" spans="31:35">
      <c r="AE669" s="103"/>
      <c r="AF669" s="105"/>
      <c r="AG669" s="105"/>
      <c r="AH669" s="105"/>
      <c r="AI669" s="105"/>
    </row>
    <row r="670" spans="31:35">
      <c r="AE670" s="103"/>
      <c r="AF670" s="105"/>
      <c r="AG670" s="105"/>
      <c r="AH670" s="105"/>
      <c r="AI670" s="105"/>
    </row>
    <row r="671" spans="31:35">
      <c r="AE671" s="103"/>
      <c r="AF671" s="105"/>
      <c r="AG671" s="105"/>
      <c r="AH671" s="105"/>
      <c r="AI671" s="105"/>
    </row>
    <row r="672" spans="31:35">
      <c r="AE672" s="103"/>
      <c r="AF672" s="105"/>
      <c r="AG672" s="105"/>
      <c r="AH672" s="105"/>
      <c r="AI672" s="105"/>
    </row>
    <row r="673" spans="31:35">
      <c r="AE673" s="103"/>
      <c r="AF673" s="105"/>
      <c r="AG673" s="105"/>
      <c r="AH673" s="105"/>
      <c r="AI673" s="105"/>
    </row>
    <row r="674" spans="31:35">
      <c r="AE674" s="103"/>
      <c r="AF674" s="105"/>
      <c r="AG674" s="105"/>
      <c r="AH674" s="105"/>
      <c r="AI674" s="105"/>
    </row>
    <row r="675" spans="31:35">
      <c r="AE675" s="103"/>
      <c r="AF675" s="105"/>
      <c r="AG675" s="105"/>
      <c r="AH675" s="105"/>
      <c r="AI675" s="105"/>
    </row>
    <row r="676" spans="31:35">
      <c r="AE676" s="103"/>
      <c r="AF676" s="105"/>
      <c r="AG676" s="105"/>
      <c r="AH676" s="105"/>
      <c r="AI676" s="105"/>
    </row>
    <row r="677" spans="31:35">
      <c r="AE677" s="103"/>
      <c r="AF677" s="105"/>
      <c r="AG677" s="105"/>
      <c r="AH677" s="105"/>
      <c r="AI677" s="105"/>
    </row>
    <row r="678" spans="31:35">
      <c r="AE678" s="103"/>
      <c r="AF678" s="105"/>
      <c r="AG678" s="105"/>
      <c r="AH678" s="105"/>
      <c r="AI678" s="105"/>
    </row>
    <row r="679" spans="31:35">
      <c r="AE679" s="103"/>
      <c r="AF679" s="105"/>
      <c r="AG679" s="105"/>
      <c r="AH679" s="105"/>
      <c r="AI679" s="105"/>
    </row>
    <row r="680" spans="31:35">
      <c r="AE680" s="103"/>
      <c r="AF680" s="105"/>
      <c r="AG680" s="105"/>
      <c r="AH680" s="105"/>
      <c r="AI680" s="105"/>
    </row>
    <row r="681" spans="31:35">
      <c r="AE681" s="103"/>
      <c r="AF681" s="105"/>
      <c r="AG681" s="105"/>
      <c r="AH681" s="105"/>
      <c r="AI681" s="105"/>
    </row>
    <row r="682" spans="31:35">
      <c r="AE682" s="103"/>
      <c r="AF682" s="105"/>
      <c r="AG682" s="105"/>
      <c r="AH682" s="105"/>
      <c r="AI682" s="105"/>
    </row>
    <row r="683" spans="31:35">
      <c r="AE683" s="103"/>
      <c r="AF683" s="105"/>
      <c r="AG683" s="105"/>
      <c r="AH683" s="105"/>
      <c r="AI683" s="105"/>
    </row>
    <row r="684" spans="31:35">
      <c r="AE684" s="103"/>
      <c r="AF684" s="105"/>
      <c r="AG684" s="105"/>
      <c r="AH684" s="105"/>
      <c r="AI684" s="105"/>
    </row>
    <row r="685" spans="31:35">
      <c r="AE685" s="103"/>
      <c r="AF685" s="105"/>
      <c r="AG685" s="105"/>
      <c r="AH685" s="105"/>
      <c r="AI685" s="105"/>
    </row>
    <row r="686" spans="31:35">
      <c r="AE686" s="103"/>
      <c r="AF686" s="105"/>
      <c r="AG686" s="105"/>
      <c r="AH686" s="105"/>
      <c r="AI686" s="105"/>
    </row>
    <row r="687" spans="31:35">
      <c r="AE687" s="103"/>
      <c r="AF687" s="105"/>
      <c r="AG687" s="105"/>
      <c r="AH687" s="105"/>
      <c r="AI687" s="105"/>
    </row>
    <row r="688" spans="31:35">
      <c r="AE688" s="103"/>
      <c r="AF688" s="105"/>
      <c r="AG688" s="105"/>
      <c r="AH688" s="105"/>
      <c r="AI688" s="105"/>
    </row>
    <row r="689" spans="31:35">
      <c r="AE689" s="103"/>
      <c r="AF689" s="105"/>
      <c r="AG689" s="105"/>
      <c r="AH689" s="105"/>
      <c r="AI689" s="105"/>
    </row>
    <row r="690" spans="31:35">
      <c r="AE690" s="103"/>
      <c r="AF690" s="105"/>
      <c r="AG690" s="105"/>
      <c r="AH690" s="105"/>
      <c r="AI690" s="105"/>
    </row>
    <row r="691" spans="31:35">
      <c r="AE691" s="103"/>
      <c r="AF691" s="105"/>
      <c r="AG691" s="105"/>
      <c r="AH691" s="105"/>
      <c r="AI691" s="105"/>
    </row>
    <row r="692" spans="31:35">
      <c r="AE692" s="103"/>
      <c r="AF692" s="105"/>
      <c r="AG692" s="105"/>
      <c r="AH692" s="105"/>
      <c r="AI692" s="105"/>
    </row>
    <row r="693" spans="31:35">
      <c r="AE693" s="103"/>
      <c r="AF693" s="105"/>
      <c r="AG693" s="105"/>
      <c r="AH693" s="105"/>
      <c r="AI693" s="105"/>
    </row>
    <row r="694" spans="31:35">
      <c r="AE694" s="103"/>
      <c r="AF694" s="105"/>
      <c r="AG694" s="105"/>
      <c r="AH694" s="105"/>
      <c r="AI694" s="105"/>
    </row>
    <row r="695" spans="31:35">
      <c r="AE695" s="103"/>
      <c r="AF695" s="105"/>
      <c r="AG695" s="105"/>
      <c r="AH695" s="105"/>
      <c r="AI695" s="105"/>
    </row>
    <row r="696" spans="31:35">
      <c r="AE696" s="103"/>
      <c r="AF696" s="105"/>
      <c r="AG696" s="105"/>
      <c r="AH696" s="105"/>
      <c r="AI696" s="105"/>
    </row>
    <row r="697" spans="31:35">
      <c r="AE697" s="103"/>
      <c r="AF697" s="105"/>
      <c r="AG697" s="105"/>
      <c r="AH697" s="105"/>
      <c r="AI697" s="105"/>
    </row>
    <row r="698" spans="31:35">
      <c r="AE698" s="103"/>
      <c r="AF698" s="105"/>
      <c r="AG698" s="105"/>
      <c r="AH698" s="105"/>
      <c r="AI698" s="105"/>
    </row>
    <row r="699" spans="31:35">
      <c r="AE699" s="103"/>
      <c r="AF699" s="105"/>
      <c r="AG699" s="105"/>
      <c r="AH699" s="105"/>
      <c r="AI699" s="105"/>
    </row>
    <row r="700" spans="31:35">
      <c r="AE700" s="103"/>
      <c r="AF700" s="105"/>
      <c r="AG700" s="105"/>
      <c r="AH700" s="105"/>
      <c r="AI700" s="105"/>
    </row>
    <row r="701" spans="31:35">
      <c r="AE701" s="103"/>
      <c r="AF701" s="105"/>
      <c r="AG701" s="105"/>
      <c r="AH701" s="105"/>
      <c r="AI701" s="105"/>
    </row>
    <row r="702" spans="31:35">
      <c r="AE702" s="103"/>
      <c r="AF702" s="105"/>
      <c r="AG702" s="105"/>
      <c r="AH702" s="105"/>
      <c r="AI702" s="105"/>
    </row>
    <row r="703" spans="31:35">
      <c r="AE703" s="103"/>
      <c r="AF703" s="105"/>
      <c r="AG703" s="105"/>
      <c r="AH703" s="105"/>
      <c r="AI703" s="105"/>
    </row>
    <row r="704" spans="31:35">
      <c r="AE704" s="103"/>
      <c r="AF704" s="105"/>
      <c r="AG704" s="105"/>
      <c r="AH704" s="105"/>
      <c r="AI704" s="105"/>
    </row>
    <row r="705" spans="31:35">
      <c r="AE705" s="103"/>
      <c r="AF705" s="105"/>
      <c r="AG705" s="105"/>
      <c r="AH705" s="105"/>
      <c r="AI705" s="105"/>
    </row>
    <row r="706" spans="31:35">
      <c r="AE706" s="103"/>
      <c r="AF706" s="105"/>
      <c r="AG706" s="105"/>
      <c r="AH706" s="105"/>
      <c r="AI706" s="105"/>
    </row>
    <row r="707" spans="31:35">
      <c r="AE707" s="103"/>
      <c r="AF707" s="105"/>
      <c r="AG707" s="105"/>
      <c r="AH707" s="105"/>
      <c r="AI707" s="105"/>
    </row>
    <row r="708" spans="31:35">
      <c r="AE708" s="103"/>
      <c r="AF708" s="105"/>
      <c r="AG708" s="105"/>
      <c r="AH708" s="105"/>
      <c r="AI708" s="105"/>
    </row>
    <row r="709" spans="31:35">
      <c r="AE709" s="103"/>
      <c r="AF709" s="105"/>
      <c r="AG709" s="105"/>
      <c r="AH709" s="105"/>
      <c r="AI709" s="105"/>
    </row>
    <row r="710" spans="31:35">
      <c r="AE710" s="103"/>
      <c r="AF710" s="105"/>
      <c r="AG710" s="105"/>
      <c r="AH710" s="105"/>
      <c r="AI710" s="105"/>
    </row>
    <row r="711" spans="31:35">
      <c r="AE711" s="103"/>
      <c r="AF711" s="105"/>
      <c r="AG711" s="105"/>
      <c r="AH711" s="105"/>
      <c r="AI711" s="105"/>
    </row>
    <row r="712" spans="31:35">
      <c r="AE712" s="103"/>
      <c r="AF712" s="105"/>
      <c r="AG712" s="105"/>
      <c r="AH712" s="105"/>
      <c r="AI712" s="105"/>
    </row>
    <row r="713" spans="31:35">
      <c r="AE713" s="103"/>
      <c r="AF713" s="105"/>
      <c r="AG713" s="105"/>
      <c r="AH713" s="105"/>
      <c r="AI713" s="105"/>
    </row>
    <row r="714" spans="31:35">
      <c r="AE714" s="103"/>
      <c r="AF714" s="105"/>
      <c r="AG714" s="105"/>
      <c r="AH714" s="105"/>
      <c r="AI714" s="105"/>
    </row>
    <row r="715" spans="31:35">
      <c r="AE715" s="103"/>
      <c r="AF715" s="105"/>
      <c r="AG715" s="105"/>
      <c r="AH715" s="105"/>
      <c r="AI715" s="105"/>
    </row>
    <row r="716" spans="31:35">
      <c r="AE716" s="103"/>
      <c r="AF716" s="105"/>
      <c r="AG716" s="105"/>
      <c r="AH716" s="105"/>
      <c r="AI716" s="105"/>
    </row>
    <row r="717" spans="31:35">
      <c r="AE717" s="103"/>
      <c r="AF717" s="105"/>
      <c r="AG717" s="105"/>
      <c r="AH717" s="105"/>
      <c r="AI717" s="105"/>
    </row>
    <row r="718" spans="31:35">
      <c r="AE718" s="103"/>
      <c r="AF718" s="105"/>
      <c r="AG718" s="105"/>
      <c r="AH718" s="105"/>
      <c r="AI718" s="105"/>
    </row>
    <row r="719" spans="31:35">
      <c r="AE719" s="103"/>
      <c r="AF719" s="105"/>
      <c r="AG719" s="105"/>
      <c r="AH719" s="105"/>
      <c r="AI719" s="105"/>
    </row>
    <row r="720" spans="31:35">
      <c r="AE720" s="103"/>
      <c r="AF720" s="105"/>
      <c r="AG720" s="105"/>
      <c r="AH720" s="105"/>
      <c r="AI720" s="105"/>
    </row>
    <row r="721" spans="31:35">
      <c r="AE721" s="103"/>
      <c r="AF721" s="105"/>
      <c r="AG721" s="105"/>
      <c r="AH721" s="105"/>
      <c r="AI721" s="105"/>
    </row>
    <row r="722" spans="31:35">
      <c r="AE722" s="103"/>
      <c r="AF722" s="105"/>
      <c r="AG722" s="105"/>
      <c r="AH722" s="105"/>
      <c r="AI722" s="105"/>
    </row>
    <row r="723" spans="31:35">
      <c r="AE723" s="103"/>
      <c r="AF723" s="105"/>
      <c r="AG723" s="105"/>
      <c r="AH723" s="105"/>
      <c r="AI723" s="105"/>
    </row>
    <row r="724" spans="31:35">
      <c r="AE724" s="103"/>
      <c r="AF724" s="105"/>
      <c r="AG724" s="105"/>
      <c r="AH724" s="105"/>
      <c r="AI724" s="105"/>
    </row>
    <row r="725" spans="31:35">
      <c r="AE725" s="103"/>
      <c r="AF725" s="105"/>
      <c r="AG725" s="105"/>
      <c r="AH725" s="105"/>
      <c r="AI725" s="105"/>
    </row>
    <row r="726" spans="31:35">
      <c r="AE726" s="103"/>
      <c r="AF726" s="105"/>
      <c r="AG726" s="105"/>
      <c r="AH726" s="105"/>
      <c r="AI726" s="105"/>
    </row>
    <row r="727" spans="31:35">
      <c r="AE727" s="103"/>
      <c r="AF727" s="105"/>
      <c r="AG727" s="105"/>
      <c r="AH727" s="105"/>
      <c r="AI727" s="105"/>
    </row>
    <row r="728" spans="31:35">
      <c r="AE728" s="103"/>
      <c r="AF728" s="105"/>
      <c r="AG728" s="105"/>
      <c r="AH728" s="105"/>
      <c r="AI728" s="105"/>
    </row>
    <row r="729" spans="31:35">
      <c r="AE729" s="103"/>
      <c r="AF729" s="105"/>
      <c r="AG729" s="105"/>
      <c r="AH729" s="105"/>
      <c r="AI729" s="105"/>
    </row>
    <row r="730" spans="31:35">
      <c r="AE730" s="103"/>
      <c r="AF730" s="105"/>
      <c r="AG730" s="105"/>
      <c r="AH730" s="105"/>
      <c r="AI730" s="105"/>
    </row>
    <row r="731" spans="31:35">
      <c r="AE731" s="103"/>
      <c r="AF731" s="105"/>
      <c r="AG731" s="105"/>
      <c r="AH731" s="105"/>
      <c r="AI731" s="105"/>
    </row>
    <row r="732" spans="31:35">
      <c r="AE732" s="103"/>
      <c r="AF732" s="105"/>
      <c r="AG732" s="105"/>
      <c r="AH732" s="105"/>
      <c r="AI732" s="105"/>
    </row>
    <row r="733" spans="31:35">
      <c r="AE733" s="103"/>
      <c r="AF733" s="105"/>
      <c r="AG733" s="105"/>
      <c r="AH733" s="105"/>
      <c r="AI733" s="105"/>
    </row>
    <row r="734" spans="31:35">
      <c r="AE734" s="103"/>
      <c r="AF734" s="105"/>
      <c r="AG734" s="105"/>
      <c r="AH734" s="105"/>
      <c r="AI734" s="105"/>
    </row>
    <row r="735" spans="31:35">
      <c r="AE735" s="103"/>
      <c r="AF735" s="105"/>
      <c r="AG735" s="105"/>
      <c r="AH735" s="105"/>
      <c r="AI735" s="105"/>
    </row>
    <row r="736" spans="31:35">
      <c r="AE736" s="103"/>
      <c r="AF736" s="105"/>
      <c r="AG736" s="105"/>
      <c r="AH736" s="105"/>
      <c r="AI736" s="105"/>
    </row>
    <row r="737" spans="31:35">
      <c r="AE737" s="103"/>
      <c r="AF737" s="105"/>
      <c r="AG737" s="105"/>
      <c r="AH737" s="105"/>
      <c r="AI737" s="105"/>
    </row>
    <row r="738" spans="31:35">
      <c r="AE738" s="103"/>
      <c r="AF738" s="105"/>
      <c r="AG738" s="105"/>
      <c r="AH738" s="105"/>
      <c r="AI738" s="105"/>
    </row>
    <row r="739" spans="31:35">
      <c r="AE739" s="103"/>
      <c r="AF739" s="105"/>
      <c r="AG739" s="105"/>
      <c r="AH739" s="105"/>
      <c r="AI739" s="105"/>
    </row>
    <row r="740" spans="31:35">
      <c r="AE740" s="103"/>
      <c r="AF740" s="105"/>
      <c r="AG740" s="105"/>
      <c r="AH740" s="105"/>
      <c r="AI740" s="105"/>
    </row>
    <row r="741" spans="31:35">
      <c r="AE741" s="103"/>
      <c r="AF741" s="105"/>
      <c r="AG741" s="105"/>
      <c r="AH741" s="105"/>
      <c r="AI741" s="105"/>
    </row>
    <row r="742" spans="31:35">
      <c r="AE742" s="103"/>
      <c r="AF742" s="105"/>
      <c r="AG742" s="105"/>
      <c r="AH742" s="105"/>
      <c r="AI742" s="105"/>
    </row>
    <row r="743" spans="31:35">
      <c r="AE743" s="103"/>
      <c r="AF743" s="105"/>
      <c r="AG743" s="105"/>
      <c r="AH743" s="105"/>
      <c r="AI743" s="105"/>
    </row>
    <row r="744" spans="31:35">
      <c r="AE744" s="103"/>
      <c r="AF744" s="105"/>
      <c r="AG744" s="105"/>
      <c r="AH744" s="105"/>
      <c r="AI744" s="105"/>
    </row>
    <row r="745" spans="31:35">
      <c r="AE745" s="103"/>
      <c r="AF745" s="105"/>
      <c r="AG745" s="105"/>
      <c r="AH745" s="105"/>
      <c r="AI745" s="105"/>
    </row>
    <row r="746" spans="31:35">
      <c r="AE746" s="103"/>
      <c r="AF746" s="105"/>
      <c r="AG746" s="105"/>
      <c r="AH746" s="105"/>
      <c r="AI746" s="105"/>
    </row>
    <row r="747" spans="31:35">
      <c r="AE747" s="103"/>
      <c r="AF747" s="105"/>
      <c r="AG747" s="105"/>
      <c r="AH747" s="105"/>
      <c r="AI747" s="105"/>
    </row>
    <row r="748" spans="31:35">
      <c r="AE748" s="103"/>
      <c r="AF748" s="105"/>
      <c r="AG748" s="105"/>
      <c r="AH748" s="105"/>
      <c r="AI748" s="105"/>
    </row>
    <row r="749" spans="31:35">
      <c r="AE749" s="103"/>
      <c r="AF749" s="105"/>
      <c r="AG749" s="105"/>
      <c r="AH749" s="105"/>
      <c r="AI749" s="105"/>
    </row>
    <row r="750" spans="31:35">
      <c r="AE750" s="103"/>
      <c r="AF750" s="105"/>
      <c r="AG750" s="105"/>
      <c r="AH750" s="105"/>
      <c r="AI750" s="105"/>
    </row>
    <row r="751" spans="31:35">
      <c r="AE751" s="103"/>
      <c r="AF751" s="105"/>
      <c r="AG751" s="105"/>
      <c r="AH751" s="105"/>
      <c r="AI751" s="105"/>
    </row>
    <row r="752" spans="31:35">
      <c r="AE752" s="103"/>
      <c r="AF752" s="105"/>
      <c r="AG752" s="105"/>
      <c r="AH752" s="105"/>
      <c r="AI752" s="105"/>
    </row>
    <row r="753" spans="31:35">
      <c r="AE753" s="103"/>
      <c r="AF753" s="105"/>
      <c r="AG753" s="105"/>
      <c r="AH753" s="105"/>
      <c r="AI753" s="105"/>
    </row>
    <row r="754" spans="31:35">
      <c r="AE754" s="103"/>
      <c r="AF754" s="105"/>
      <c r="AG754" s="105"/>
      <c r="AH754" s="105"/>
      <c r="AI754" s="105"/>
    </row>
    <row r="755" spans="31:35">
      <c r="AE755" s="103"/>
      <c r="AF755" s="105"/>
      <c r="AG755" s="105"/>
      <c r="AH755" s="105"/>
      <c r="AI755" s="105"/>
    </row>
    <row r="756" spans="31:35">
      <c r="AE756" s="103"/>
      <c r="AF756" s="105"/>
      <c r="AG756" s="105"/>
      <c r="AH756" s="105"/>
      <c r="AI756" s="105"/>
    </row>
    <row r="757" spans="31:35">
      <c r="AE757" s="103"/>
      <c r="AF757" s="105"/>
      <c r="AG757" s="105"/>
      <c r="AH757" s="105"/>
      <c r="AI757" s="105"/>
    </row>
    <row r="758" spans="31:35">
      <c r="AE758" s="103"/>
      <c r="AF758" s="105"/>
      <c r="AG758" s="105"/>
      <c r="AH758" s="105"/>
      <c r="AI758" s="105"/>
    </row>
    <row r="759" spans="31:35">
      <c r="AE759" s="103"/>
      <c r="AF759" s="105"/>
      <c r="AG759" s="105"/>
      <c r="AH759" s="105"/>
      <c r="AI759" s="105"/>
    </row>
    <row r="760" spans="31:35">
      <c r="AE760" s="103"/>
      <c r="AF760" s="105"/>
      <c r="AG760" s="105"/>
      <c r="AH760" s="105"/>
      <c r="AI760" s="105"/>
    </row>
    <row r="761" spans="31:35">
      <c r="AE761" s="103"/>
      <c r="AF761" s="105"/>
      <c r="AG761" s="105"/>
      <c r="AH761" s="105"/>
      <c r="AI761" s="105"/>
    </row>
    <row r="762" spans="31:35">
      <c r="AE762" s="103"/>
      <c r="AF762" s="105"/>
      <c r="AG762" s="105"/>
      <c r="AH762" s="105"/>
      <c r="AI762" s="105"/>
    </row>
    <row r="763" spans="31:35">
      <c r="AE763" s="103"/>
      <c r="AF763" s="105"/>
      <c r="AG763" s="105"/>
      <c r="AH763" s="105"/>
      <c r="AI763" s="105"/>
    </row>
    <row r="764" spans="31:35">
      <c r="AE764" s="103"/>
      <c r="AF764" s="105"/>
      <c r="AG764" s="105"/>
      <c r="AH764" s="105"/>
      <c r="AI764" s="105"/>
    </row>
    <row r="765" spans="31:35">
      <c r="AE765" s="103"/>
      <c r="AF765" s="105"/>
      <c r="AG765" s="105"/>
      <c r="AH765" s="105"/>
      <c r="AI765" s="105"/>
    </row>
    <row r="766" spans="31:35">
      <c r="AE766" s="103"/>
      <c r="AF766" s="105"/>
      <c r="AG766" s="105"/>
      <c r="AH766" s="105"/>
      <c r="AI766" s="105"/>
    </row>
    <row r="767" spans="31:35">
      <c r="AE767" s="103"/>
      <c r="AF767" s="105"/>
      <c r="AG767" s="105"/>
      <c r="AH767" s="105"/>
      <c r="AI767" s="105"/>
    </row>
    <row r="768" spans="31:35">
      <c r="AE768" s="103"/>
      <c r="AF768" s="105"/>
      <c r="AG768" s="105"/>
      <c r="AH768" s="105"/>
      <c r="AI768" s="105"/>
    </row>
    <row r="769" spans="31:35">
      <c r="AE769" s="103"/>
      <c r="AF769" s="105"/>
      <c r="AG769" s="105"/>
      <c r="AH769" s="105"/>
      <c r="AI769" s="105"/>
    </row>
    <row r="770" spans="31:35">
      <c r="AE770" s="103"/>
      <c r="AF770" s="105"/>
      <c r="AG770" s="105"/>
      <c r="AH770" s="105"/>
      <c r="AI770" s="105"/>
    </row>
    <row r="771" spans="31:35">
      <c r="AE771" s="103"/>
      <c r="AF771" s="105"/>
      <c r="AG771" s="105"/>
      <c r="AH771" s="105"/>
      <c r="AI771" s="105"/>
    </row>
    <row r="772" spans="31:35">
      <c r="AE772" s="103"/>
      <c r="AF772" s="105"/>
      <c r="AG772" s="105"/>
      <c r="AH772" s="105"/>
      <c r="AI772" s="105"/>
    </row>
    <row r="773" spans="31:35">
      <c r="AE773" s="103"/>
      <c r="AF773" s="105"/>
      <c r="AG773" s="105"/>
      <c r="AH773" s="105"/>
      <c r="AI773" s="105"/>
    </row>
    <row r="774" spans="31:35">
      <c r="AE774" s="103"/>
      <c r="AF774" s="105"/>
      <c r="AG774" s="105"/>
      <c r="AH774" s="105"/>
      <c r="AI774" s="105"/>
    </row>
    <row r="775" spans="31:35">
      <c r="AE775" s="103"/>
      <c r="AF775" s="105"/>
      <c r="AG775" s="105"/>
      <c r="AH775" s="105"/>
      <c r="AI775" s="105"/>
    </row>
    <row r="776" spans="31:35">
      <c r="AE776" s="103"/>
      <c r="AF776" s="105"/>
      <c r="AG776" s="105"/>
      <c r="AH776" s="105"/>
      <c r="AI776" s="105"/>
    </row>
    <row r="777" spans="31:35">
      <c r="AE777" s="103"/>
      <c r="AF777" s="105"/>
      <c r="AG777" s="105"/>
      <c r="AH777" s="105"/>
      <c r="AI777" s="105"/>
    </row>
    <row r="778" spans="31:35">
      <c r="AE778" s="103"/>
      <c r="AF778" s="105"/>
      <c r="AG778" s="105"/>
      <c r="AH778" s="105"/>
      <c r="AI778" s="105"/>
    </row>
    <row r="779" spans="31:35">
      <c r="AE779" s="103"/>
      <c r="AF779" s="105"/>
      <c r="AG779" s="105"/>
      <c r="AH779" s="105"/>
      <c r="AI779" s="105"/>
    </row>
    <row r="780" spans="31:35">
      <c r="AE780" s="103"/>
      <c r="AF780" s="105"/>
      <c r="AG780" s="105"/>
      <c r="AH780" s="105"/>
      <c r="AI780" s="105"/>
    </row>
    <row r="781" spans="31:35">
      <c r="AE781" s="103"/>
      <c r="AF781" s="105"/>
      <c r="AG781" s="105"/>
      <c r="AH781" s="105"/>
      <c r="AI781" s="105"/>
    </row>
    <row r="782" spans="31:35">
      <c r="AE782" s="103"/>
      <c r="AF782" s="105"/>
      <c r="AG782" s="105"/>
      <c r="AH782" s="105"/>
      <c r="AI782" s="105"/>
    </row>
    <row r="783" spans="31:35">
      <c r="AE783" s="103"/>
      <c r="AF783" s="105"/>
      <c r="AG783" s="105"/>
      <c r="AH783" s="105"/>
      <c r="AI783" s="105"/>
    </row>
    <row r="784" spans="31:35">
      <c r="AE784" s="103"/>
      <c r="AF784" s="105"/>
      <c r="AG784" s="105"/>
      <c r="AH784" s="105"/>
      <c r="AI784" s="105"/>
    </row>
    <row r="785" spans="31:35">
      <c r="AE785" s="103"/>
      <c r="AF785" s="105"/>
      <c r="AG785" s="105"/>
      <c r="AH785" s="105"/>
      <c r="AI785" s="105"/>
    </row>
    <row r="786" spans="31:35">
      <c r="AE786" s="103"/>
      <c r="AF786" s="105"/>
      <c r="AG786" s="105"/>
      <c r="AH786" s="105"/>
      <c r="AI786" s="105"/>
    </row>
    <row r="787" spans="31:35">
      <c r="AE787" s="103"/>
      <c r="AF787" s="105"/>
      <c r="AG787" s="105"/>
      <c r="AH787" s="105"/>
      <c r="AI787" s="105"/>
    </row>
    <row r="788" spans="31:35">
      <c r="AE788" s="103"/>
      <c r="AF788" s="105"/>
      <c r="AG788" s="105"/>
      <c r="AH788" s="105"/>
      <c r="AI788" s="105"/>
    </row>
    <row r="789" spans="31:35">
      <c r="AE789" s="103"/>
      <c r="AF789" s="105"/>
      <c r="AG789" s="105"/>
      <c r="AH789" s="105"/>
      <c r="AI789" s="105"/>
    </row>
    <row r="790" spans="31:35">
      <c r="AE790" s="103"/>
      <c r="AF790" s="105"/>
      <c r="AG790" s="105"/>
      <c r="AH790" s="105"/>
      <c r="AI790" s="105"/>
    </row>
    <row r="791" spans="31:35">
      <c r="AE791" s="103"/>
      <c r="AF791" s="105"/>
      <c r="AG791" s="105"/>
      <c r="AH791" s="105"/>
      <c r="AI791" s="105"/>
    </row>
    <row r="792" spans="31:35">
      <c r="AE792" s="103"/>
      <c r="AF792" s="105"/>
      <c r="AG792" s="105"/>
      <c r="AH792" s="105"/>
      <c r="AI792" s="105"/>
    </row>
    <row r="793" spans="31:35">
      <c r="AE793" s="103"/>
      <c r="AF793" s="105"/>
      <c r="AG793" s="105"/>
      <c r="AH793" s="105"/>
      <c r="AI793" s="105"/>
    </row>
    <row r="794" spans="31:35">
      <c r="AE794" s="103"/>
      <c r="AF794" s="105"/>
      <c r="AG794" s="105"/>
      <c r="AH794" s="105"/>
      <c r="AI794" s="105"/>
    </row>
    <row r="795" spans="31:35">
      <c r="AE795" s="103"/>
      <c r="AF795" s="105"/>
      <c r="AG795" s="105"/>
      <c r="AH795" s="105"/>
      <c r="AI795" s="105"/>
    </row>
    <row r="796" spans="31:35">
      <c r="AE796" s="103"/>
      <c r="AF796" s="105"/>
      <c r="AG796" s="105"/>
      <c r="AH796" s="105"/>
      <c r="AI796" s="105"/>
    </row>
    <row r="797" spans="31:35">
      <c r="AE797" s="103"/>
      <c r="AF797" s="105"/>
      <c r="AG797" s="105"/>
      <c r="AH797" s="105"/>
      <c r="AI797" s="105"/>
    </row>
    <row r="798" spans="31:35">
      <c r="AE798" s="103"/>
      <c r="AF798" s="105"/>
      <c r="AG798" s="105"/>
      <c r="AH798" s="105"/>
      <c r="AI798" s="105"/>
    </row>
    <row r="799" spans="31:35">
      <c r="AE799" s="103"/>
      <c r="AF799" s="105"/>
      <c r="AG799" s="105"/>
      <c r="AH799" s="105"/>
      <c r="AI799" s="105"/>
    </row>
    <row r="800" spans="31:35">
      <c r="AE800" s="103"/>
      <c r="AF800" s="105"/>
      <c r="AG800" s="105"/>
      <c r="AH800" s="105"/>
      <c r="AI800" s="105"/>
    </row>
    <row r="801" spans="31:35">
      <c r="AE801" s="103"/>
      <c r="AF801" s="105"/>
      <c r="AG801" s="105"/>
      <c r="AH801" s="105"/>
      <c r="AI801" s="105"/>
    </row>
    <row r="802" spans="31:35">
      <c r="AE802" s="103"/>
      <c r="AF802" s="105"/>
      <c r="AG802" s="105"/>
      <c r="AH802" s="105"/>
      <c r="AI802" s="105"/>
    </row>
    <row r="803" spans="31:35">
      <c r="AE803" s="103"/>
      <c r="AF803" s="105"/>
      <c r="AG803" s="105"/>
      <c r="AH803" s="105"/>
      <c r="AI803" s="105"/>
    </row>
    <row r="804" spans="31:35">
      <c r="AE804" s="103"/>
      <c r="AF804" s="105"/>
      <c r="AG804" s="105"/>
      <c r="AH804" s="105"/>
      <c r="AI804" s="105"/>
    </row>
    <row r="805" spans="31:35">
      <c r="AE805" s="103"/>
      <c r="AF805" s="105"/>
      <c r="AG805" s="105"/>
      <c r="AH805" s="105"/>
      <c r="AI805" s="105"/>
    </row>
    <row r="806" spans="31:35">
      <c r="AE806" s="103"/>
      <c r="AF806" s="105"/>
      <c r="AG806" s="105"/>
      <c r="AH806" s="105"/>
      <c r="AI806" s="105"/>
    </row>
    <row r="807" spans="31:35">
      <c r="AE807" s="103"/>
      <c r="AF807" s="105"/>
      <c r="AG807" s="105"/>
      <c r="AH807" s="105"/>
      <c r="AI807" s="105"/>
    </row>
    <row r="808" spans="31:35">
      <c r="AE808" s="103"/>
      <c r="AF808" s="105"/>
      <c r="AG808" s="105"/>
      <c r="AH808" s="105"/>
      <c r="AI808" s="105"/>
    </row>
    <row r="809" spans="31:35">
      <c r="AE809" s="103"/>
      <c r="AF809" s="105"/>
      <c r="AG809" s="105"/>
      <c r="AH809" s="105"/>
      <c r="AI809" s="105"/>
    </row>
    <row r="810" spans="31:35">
      <c r="AE810" s="103"/>
      <c r="AF810" s="105"/>
      <c r="AG810" s="105"/>
      <c r="AH810" s="105"/>
      <c r="AI810" s="105"/>
    </row>
    <row r="811" spans="31:35">
      <c r="AE811" s="103"/>
      <c r="AF811" s="105"/>
      <c r="AG811" s="105"/>
      <c r="AH811" s="105"/>
      <c r="AI811" s="105"/>
    </row>
    <row r="812" spans="31:35">
      <c r="AE812" s="103"/>
      <c r="AF812" s="105"/>
      <c r="AG812" s="105"/>
      <c r="AH812" s="105"/>
      <c r="AI812" s="105"/>
    </row>
    <row r="813" spans="31:35">
      <c r="AE813" s="103"/>
      <c r="AF813" s="105"/>
      <c r="AG813" s="105"/>
      <c r="AH813" s="105"/>
      <c r="AI813" s="105"/>
    </row>
    <row r="814" spans="31:35">
      <c r="AE814" s="103"/>
      <c r="AF814" s="105"/>
      <c r="AG814" s="105"/>
      <c r="AH814" s="105"/>
      <c r="AI814" s="105"/>
    </row>
    <row r="815" spans="31:35">
      <c r="AE815" s="103"/>
      <c r="AF815" s="105"/>
      <c r="AG815" s="105"/>
      <c r="AH815" s="105"/>
      <c r="AI815" s="105"/>
    </row>
    <row r="816" spans="31:35">
      <c r="AE816" s="103"/>
      <c r="AF816" s="105"/>
      <c r="AG816" s="105"/>
      <c r="AH816" s="105"/>
      <c r="AI816" s="105"/>
    </row>
    <row r="817" spans="31:35">
      <c r="AE817" s="103"/>
      <c r="AF817" s="105"/>
      <c r="AG817" s="105"/>
      <c r="AH817" s="105"/>
      <c r="AI817" s="105"/>
    </row>
    <row r="818" spans="31:35">
      <c r="AE818" s="103"/>
      <c r="AF818" s="105"/>
      <c r="AG818" s="105"/>
      <c r="AH818" s="105"/>
      <c r="AI818" s="105"/>
    </row>
    <row r="819" spans="31:35">
      <c r="AE819" s="103"/>
      <c r="AF819" s="105"/>
      <c r="AG819" s="105"/>
      <c r="AH819" s="105"/>
      <c r="AI819" s="105"/>
    </row>
    <row r="820" spans="31:35">
      <c r="AE820" s="103"/>
      <c r="AF820" s="105"/>
      <c r="AG820" s="105"/>
      <c r="AH820" s="105"/>
      <c r="AI820" s="105"/>
    </row>
    <row r="821" spans="31:35">
      <c r="AE821" s="103"/>
      <c r="AF821" s="105"/>
      <c r="AG821" s="105"/>
      <c r="AH821" s="105"/>
      <c r="AI821" s="105"/>
    </row>
    <row r="822" spans="31:35">
      <c r="AE822" s="103"/>
      <c r="AF822" s="105"/>
      <c r="AG822" s="105"/>
      <c r="AH822" s="105"/>
      <c r="AI822" s="105"/>
    </row>
    <row r="823" spans="31:35">
      <c r="AE823" s="103"/>
      <c r="AF823" s="105"/>
      <c r="AG823" s="105"/>
      <c r="AH823" s="105"/>
      <c r="AI823" s="105"/>
    </row>
    <row r="824" spans="31:35">
      <c r="AE824" s="103"/>
      <c r="AF824" s="105"/>
      <c r="AG824" s="105"/>
      <c r="AH824" s="105"/>
      <c r="AI824" s="105"/>
    </row>
    <row r="825" spans="31:35">
      <c r="AE825" s="103"/>
      <c r="AF825" s="105"/>
      <c r="AG825" s="105"/>
      <c r="AH825" s="105"/>
      <c r="AI825" s="105"/>
    </row>
    <row r="826" spans="31:35">
      <c r="AE826" s="103"/>
      <c r="AF826" s="105"/>
      <c r="AG826" s="105"/>
      <c r="AH826" s="105"/>
      <c r="AI826" s="105"/>
    </row>
    <row r="827" spans="31:35">
      <c r="AE827" s="103"/>
      <c r="AF827" s="105"/>
      <c r="AG827" s="105"/>
      <c r="AH827" s="105"/>
      <c r="AI827" s="105"/>
    </row>
    <row r="828" spans="31:35">
      <c r="AE828" s="103"/>
      <c r="AF828" s="105"/>
      <c r="AG828" s="105"/>
      <c r="AH828" s="105"/>
      <c r="AI828" s="105"/>
    </row>
    <row r="829" spans="31:35">
      <c r="AE829" s="103"/>
      <c r="AF829" s="106"/>
      <c r="AG829" s="106"/>
      <c r="AH829" s="106"/>
      <c r="AI829" s="106"/>
    </row>
    <row r="830" spans="31:35">
      <c r="AE830" s="103"/>
      <c r="AF830" s="106"/>
      <c r="AG830" s="106"/>
      <c r="AH830" s="106"/>
      <c r="AI830" s="106"/>
    </row>
    <row r="831" spans="31:35">
      <c r="AE831" s="103"/>
      <c r="AF831" s="106"/>
      <c r="AG831" s="106"/>
      <c r="AH831" s="106"/>
      <c r="AI831" s="106"/>
    </row>
    <row r="832" spans="31:35">
      <c r="AE832" s="103"/>
      <c r="AF832" s="106"/>
      <c r="AG832" s="106"/>
      <c r="AH832" s="106"/>
      <c r="AI832" s="106"/>
    </row>
    <row r="833" spans="31:35">
      <c r="AE833" s="103"/>
      <c r="AF833" s="106"/>
      <c r="AG833" s="106"/>
      <c r="AH833" s="106"/>
      <c r="AI833" s="106"/>
    </row>
    <row r="834" spans="31:35">
      <c r="AE834" s="103"/>
      <c r="AF834" s="106"/>
      <c r="AG834" s="106"/>
      <c r="AH834" s="106"/>
      <c r="AI834" s="106"/>
    </row>
    <row r="835" spans="31:35">
      <c r="AE835" s="103"/>
      <c r="AF835" s="106"/>
      <c r="AG835" s="106"/>
      <c r="AH835" s="106"/>
      <c r="AI835" s="106"/>
    </row>
    <row r="836" spans="31:35">
      <c r="AE836" s="103"/>
      <c r="AF836" s="106"/>
      <c r="AG836" s="106"/>
      <c r="AH836" s="106"/>
      <c r="AI836" s="106"/>
    </row>
    <row r="837" spans="31:35">
      <c r="AE837" s="103"/>
      <c r="AF837" s="106"/>
      <c r="AG837" s="106"/>
      <c r="AH837" s="106"/>
      <c r="AI837" s="106"/>
    </row>
    <row r="838" spans="31:35">
      <c r="AE838" s="103"/>
      <c r="AF838" s="106"/>
      <c r="AG838" s="106"/>
      <c r="AH838" s="106"/>
      <c r="AI838" s="106"/>
    </row>
    <row r="839" spans="31:35">
      <c r="AE839" s="103"/>
      <c r="AF839" s="106"/>
      <c r="AG839" s="106"/>
      <c r="AH839" s="106"/>
      <c r="AI839" s="106"/>
    </row>
    <row r="840" spans="31:35">
      <c r="AE840" s="103"/>
      <c r="AF840" s="106"/>
      <c r="AG840" s="106"/>
      <c r="AH840" s="106"/>
      <c r="AI840" s="106"/>
    </row>
    <row r="841" spans="31:35">
      <c r="AE841" s="103"/>
      <c r="AF841" s="106"/>
      <c r="AG841" s="106"/>
      <c r="AH841" s="106"/>
      <c r="AI841" s="106"/>
    </row>
    <row r="842" spans="31:35">
      <c r="AE842" s="103"/>
      <c r="AF842" s="106"/>
      <c r="AG842" s="106"/>
      <c r="AH842" s="106"/>
      <c r="AI842" s="106"/>
    </row>
    <row r="843" spans="31:35">
      <c r="AE843" s="103"/>
      <c r="AF843" s="106"/>
      <c r="AG843" s="106"/>
      <c r="AH843" s="106"/>
      <c r="AI843" s="106"/>
    </row>
    <row r="844" spans="31:35">
      <c r="AE844" s="103"/>
      <c r="AF844" s="106"/>
      <c r="AG844" s="106"/>
      <c r="AH844" s="106"/>
      <c r="AI844" s="106"/>
    </row>
    <row r="845" spans="31:35">
      <c r="AE845" s="103"/>
      <c r="AF845" s="106"/>
      <c r="AG845" s="106"/>
      <c r="AH845" s="106"/>
      <c r="AI845" s="106"/>
    </row>
    <row r="846" spans="31:35">
      <c r="AE846" s="103"/>
      <c r="AF846" s="106"/>
      <c r="AG846" s="106"/>
      <c r="AH846" s="106"/>
      <c r="AI846" s="106"/>
    </row>
    <row r="847" spans="31:35">
      <c r="AE847" s="103"/>
      <c r="AF847" s="106"/>
      <c r="AG847" s="106"/>
      <c r="AH847" s="106"/>
      <c r="AI847" s="106"/>
    </row>
    <row r="848" spans="31:35">
      <c r="AE848" s="103"/>
      <c r="AF848" s="106"/>
      <c r="AG848" s="106"/>
      <c r="AH848" s="106"/>
      <c r="AI848" s="106"/>
    </row>
    <row r="849" spans="31:35">
      <c r="AE849" s="103"/>
      <c r="AF849" s="106"/>
      <c r="AG849" s="106"/>
      <c r="AH849" s="106"/>
      <c r="AI849" s="106"/>
    </row>
    <row r="850" spans="31:35">
      <c r="AE850" s="103"/>
      <c r="AF850" s="106"/>
      <c r="AG850" s="106"/>
      <c r="AH850" s="106"/>
      <c r="AI850" s="106"/>
    </row>
    <row r="851" spans="31:35">
      <c r="AE851" s="103"/>
      <c r="AF851" s="106"/>
      <c r="AG851" s="106"/>
      <c r="AH851" s="106"/>
      <c r="AI851" s="106"/>
    </row>
    <row r="852" spans="31:35">
      <c r="AE852" s="103"/>
      <c r="AF852" s="106"/>
      <c r="AG852" s="106"/>
      <c r="AH852" s="106"/>
      <c r="AI852" s="106"/>
    </row>
    <row r="853" spans="31:35">
      <c r="AE853" s="103"/>
      <c r="AF853" s="106"/>
      <c r="AG853" s="106"/>
      <c r="AH853" s="106"/>
      <c r="AI853" s="106"/>
    </row>
    <row r="854" spans="31:35">
      <c r="AE854" s="103"/>
      <c r="AF854" s="106"/>
      <c r="AG854" s="106"/>
      <c r="AH854" s="106"/>
      <c r="AI854" s="106"/>
    </row>
    <row r="855" spans="31:35">
      <c r="AE855" s="103"/>
      <c r="AF855" s="106"/>
      <c r="AG855" s="106"/>
      <c r="AH855" s="106"/>
      <c r="AI855" s="106"/>
    </row>
    <row r="856" spans="31:35">
      <c r="AE856" s="103"/>
      <c r="AF856" s="106"/>
      <c r="AG856" s="106"/>
      <c r="AH856" s="106"/>
      <c r="AI856" s="106"/>
    </row>
    <row r="857" spans="31:35">
      <c r="AE857" s="103"/>
      <c r="AF857" s="106"/>
      <c r="AG857" s="106"/>
      <c r="AH857" s="106"/>
      <c r="AI857" s="106"/>
    </row>
    <row r="858" spans="31:35">
      <c r="AE858" s="103"/>
      <c r="AF858" s="106"/>
      <c r="AG858" s="106"/>
      <c r="AH858" s="106"/>
      <c r="AI858" s="106"/>
    </row>
    <row r="859" spans="31:35">
      <c r="AE859" s="103"/>
      <c r="AF859" s="106"/>
      <c r="AG859" s="106"/>
      <c r="AH859" s="106"/>
      <c r="AI859" s="106"/>
    </row>
    <row r="860" spans="31:35">
      <c r="AE860" s="103"/>
      <c r="AF860" s="106"/>
      <c r="AG860" s="106"/>
      <c r="AH860" s="106"/>
      <c r="AI860" s="106"/>
    </row>
    <row r="861" spans="31:35">
      <c r="AE861" s="103"/>
      <c r="AF861" s="106"/>
      <c r="AG861" s="106"/>
      <c r="AH861" s="106"/>
      <c r="AI861" s="106"/>
    </row>
    <row r="862" spans="31:35">
      <c r="AE862" s="103"/>
      <c r="AF862" s="106"/>
      <c r="AG862" s="106"/>
      <c r="AH862" s="106"/>
      <c r="AI862" s="106"/>
    </row>
    <row r="863" spans="31:35">
      <c r="AE863" s="103"/>
      <c r="AF863" s="106"/>
      <c r="AG863" s="106"/>
      <c r="AH863" s="106"/>
      <c r="AI863" s="106"/>
    </row>
    <row r="864" spans="31:35">
      <c r="AE864" s="103"/>
      <c r="AF864" s="106"/>
      <c r="AG864" s="106"/>
      <c r="AH864" s="106"/>
      <c r="AI864" s="106"/>
    </row>
    <row r="865" spans="31:35">
      <c r="AE865" s="103"/>
      <c r="AF865" s="106"/>
      <c r="AG865" s="106"/>
      <c r="AH865" s="106"/>
      <c r="AI865" s="106"/>
    </row>
    <row r="866" spans="31:35">
      <c r="AE866" s="103"/>
      <c r="AF866" s="106"/>
      <c r="AG866" s="106"/>
      <c r="AH866" s="106"/>
      <c r="AI866" s="106"/>
    </row>
    <row r="867" spans="31:35">
      <c r="AE867" s="103"/>
      <c r="AF867" s="106"/>
      <c r="AG867" s="106"/>
      <c r="AH867" s="106"/>
      <c r="AI867" s="106"/>
    </row>
    <row r="868" spans="31:35">
      <c r="AE868" s="103"/>
      <c r="AF868" s="106"/>
      <c r="AG868" s="106"/>
      <c r="AH868" s="106"/>
      <c r="AI868" s="106"/>
    </row>
    <row r="869" spans="31:35">
      <c r="AE869" s="103"/>
      <c r="AF869" s="106"/>
      <c r="AG869" s="106"/>
      <c r="AH869" s="106"/>
      <c r="AI869" s="106"/>
    </row>
    <row r="870" spans="31:35">
      <c r="AE870" s="103"/>
      <c r="AF870" s="106"/>
      <c r="AG870" s="106"/>
      <c r="AH870" s="106"/>
      <c r="AI870" s="106"/>
    </row>
    <row r="871" spans="31:35">
      <c r="AE871" s="103"/>
      <c r="AF871" s="106"/>
      <c r="AG871" s="106"/>
      <c r="AH871" s="106"/>
      <c r="AI871" s="106"/>
    </row>
    <row r="872" spans="31:35">
      <c r="AE872" s="103"/>
      <c r="AF872" s="106"/>
      <c r="AG872" s="106"/>
      <c r="AH872" s="106"/>
      <c r="AI872" s="106"/>
    </row>
    <row r="873" spans="31:35">
      <c r="AE873" s="103"/>
      <c r="AF873" s="106"/>
      <c r="AG873" s="106"/>
      <c r="AH873" s="106"/>
      <c r="AI873" s="106"/>
    </row>
    <row r="874" spans="31:35">
      <c r="AF874" s="76"/>
      <c r="AG874" s="76"/>
      <c r="AH874" s="76"/>
      <c r="AI874" s="76"/>
    </row>
    <row r="875" spans="31:35">
      <c r="AF875" s="76"/>
      <c r="AG875" s="76"/>
      <c r="AH875" s="76"/>
      <c r="AI875" s="76"/>
    </row>
    <row r="876" spans="31:35">
      <c r="AF876" s="76"/>
      <c r="AG876" s="76"/>
      <c r="AH876" s="76"/>
      <c r="AI876" s="76"/>
    </row>
    <row r="877" spans="31:35">
      <c r="AF877" s="76"/>
      <c r="AG877" s="76"/>
      <c r="AH877" s="76"/>
      <c r="AI877" s="76"/>
    </row>
    <row r="878" spans="31:35">
      <c r="AF878" s="76"/>
      <c r="AG878" s="76"/>
      <c r="AH878" s="76"/>
      <c r="AI878" s="76"/>
    </row>
    <row r="879" spans="31:35">
      <c r="AF879" s="76"/>
      <c r="AG879" s="76"/>
      <c r="AH879" s="76"/>
      <c r="AI879" s="76"/>
    </row>
    <row r="880" spans="31:35">
      <c r="AF880" s="76"/>
      <c r="AG880" s="76"/>
      <c r="AH880" s="76"/>
      <c r="AI880" s="76"/>
    </row>
    <row r="881" spans="32:35">
      <c r="AF881" s="76"/>
      <c r="AG881" s="76"/>
      <c r="AH881" s="76"/>
      <c r="AI881" s="76"/>
    </row>
    <row r="882" spans="32:35">
      <c r="AF882" s="76"/>
      <c r="AG882" s="76"/>
      <c r="AH882" s="76"/>
      <c r="AI882" s="76"/>
    </row>
    <row r="883" spans="32:35">
      <c r="AF883" s="76"/>
      <c r="AG883" s="76"/>
      <c r="AH883" s="76"/>
      <c r="AI883" s="76"/>
    </row>
    <row r="884" spans="32:35">
      <c r="AF884" s="76"/>
      <c r="AG884" s="76"/>
      <c r="AH884" s="76"/>
      <c r="AI884" s="76"/>
    </row>
    <row r="885" spans="32:35">
      <c r="AF885" s="76"/>
      <c r="AG885" s="76"/>
      <c r="AH885" s="76"/>
      <c r="AI885" s="76"/>
    </row>
    <row r="886" spans="32:35">
      <c r="AF886" s="76"/>
      <c r="AG886" s="76"/>
      <c r="AH886" s="76"/>
      <c r="AI886" s="76"/>
    </row>
    <row r="887" spans="32:35">
      <c r="AF887" s="76"/>
      <c r="AG887" s="76"/>
      <c r="AH887" s="76"/>
      <c r="AI887" s="76"/>
    </row>
    <row r="888" spans="32:35">
      <c r="AF888" s="76"/>
      <c r="AG888" s="76"/>
      <c r="AH888" s="76"/>
      <c r="AI888" s="76"/>
    </row>
    <row r="889" spans="32:35">
      <c r="AF889" s="76"/>
      <c r="AG889" s="76"/>
      <c r="AH889" s="76"/>
      <c r="AI889" s="76"/>
    </row>
    <row r="890" spans="32:35">
      <c r="AF890" s="76"/>
      <c r="AG890" s="76"/>
      <c r="AH890" s="76"/>
      <c r="AI890" s="76"/>
    </row>
    <row r="891" spans="32:35">
      <c r="AF891" s="76"/>
      <c r="AG891" s="76"/>
      <c r="AH891" s="76"/>
      <c r="AI891" s="76"/>
    </row>
    <row r="892" spans="32:35">
      <c r="AF892" s="76"/>
      <c r="AG892" s="76"/>
      <c r="AH892" s="76"/>
      <c r="AI892" s="76"/>
    </row>
    <row r="893" spans="32:35">
      <c r="AF893" s="76"/>
      <c r="AG893" s="76"/>
      <c r="AH893" s="76"/>
      <c r="AI893" s="76"/>
    </row>
    <row r="894" spans="32:35">
      <c r="AF894" s="76"/>
      <c r="AG894" s="76"/>
      <c r="AH894" s="76"/>
      <c r="AI894" s="76"/>
    </row>
    <row r="895" spans="32:35">
      <c r="AF895" s="76"/>
      <c r="AG895" s="76"/>
      <c r="AH895" s="76"/>
      <c r="AI895" s="76"/>
    </row>
    <row r="896" spans="32:35">
      <c r="AF896" s="76"/>
      <c r="AG896" s="76"/>
      <c r="AH896" s="76"/>
      <c r="AI896" s="76"/>
    </row>
    <row r="897" spans="32:35">
      <c r="AF897" s="76"/>
      <c r="AG897" s="76"/>
      <c r="AH897" s="76"/>
      <c r="AI897" s="76"/>
    </row>
    <row r="898" spans="32:35">
      <c r="AF898" s="76"/>
      <c r="AG898" s="76"/>
      <c r="AH898" s="76"/>
      <c r="AI898" s="76"/>
    </row>
    <row r="899" spans="32:35">
      <c r="AF899" s="76"/>
      <c r="AG899" s="76"/>
      <c r="AH899" s="76"/>
      <c r="AI899" s="76"/>
    </row>
    <row r="900" spans="32:35">
      <c r="AF900" s="76"/>
      <c r="AG900" s="76"/>
      <c r="AH900" s="76"/>
      <c r="AI900" s="76"/>
    </row>
    <row r="901" spans="32:35">
      <c r="AF901" s="76"/>
      <c r="AG901" s="76"/>
      <c r="AH901" s="76"/>
      <c r="AI901" s="76"/>
    </row>
    <row r="902" spans="32:35">
      <c r="AF902" s="76"/>
      <c r="AG902" s="76"/>
      <c r="AH902" s="76"/>
      <c r="AI902" s="76"/>
    </row>
    <row r="903" spans="32:35">
      <c r="AF903" s="76"/>
      <c r="AG903" s="76"/>
      <c r="AH903" s="76"/>
      <c r="AI903" s="76"/>
    </row>
    <row r="904" spans="32:35">
      <c r="AF904" s="76"/>
      <c r="AG904" s="76"/>
      <c r="AH904" s="76"/>
      <c r="AI904" s="76"/>
    </row>
    <row r="905" spans="32:35">
      <c r="AF905" s="76"/>
      <c r="AG905" s="76"/>
      <c r="AH905" s="76"/>
      <c r="AI905" s="76"/>
    </row>
    <row r="906" spans="32:35">
      <c r="AF906" s="76"/>
      <c r="AG906" s="76"/>
      <c r="AH906" s="76"/>
      <c r="AI906" s="76"/>
    </row>
    <row r="907" spans="32:35">
      <c r="AF907" s="76"/>
      <c r="AG907" s="76"/>
      <c r="AH907" s="76"/>
      <c r="AI907" s="76"/>
    </row>
    <row r="908" spans="32:35">
      <c r="AF908" s="76"/>
      <c r="AG908" s="76"/>
      <c r="AH908" s="76"/>
      <c r="AI908" s="76"/>
    </row>
    <row r="909" spans="32:35">
      <c r="AF909" s="76"/>
      <c r="AG909" s="76"/>
      <c r="AH909" s="76"/>
      <c r="AI909" s="76"/>
    </row>
    <row r="910" spans="32:35">
      <c r="AF910" s="76"/>
      <c r="AG910" s="76"/>
      <c r="AH910" s="76"/>
      <c r="AI910" s="76"/>
    </row>
    <row r="911" spans="32:35">
      <c r="AF911" s="76"/>
      <c r="AG911" s="76"/>
      <c r="AH911" s="76"/>
      <c r="AI911" s="76"/>
    </row>
    <row r="912" spans="32:35">
      <c r="AF912" s="76"/>
      <c r="AG912" s="76"/>
      <c r="AH912" s="76"/>
      <c r="AI912" s="76"/>
    </row>
    <row r="913" spans="32:35">
      <c r="AF913" s="76"/>
      <c r="AG913" s="76"/>
      <c r="AH913" s="76"/>
      <c r="AI913" s="76"/>
    </row>
    <row r="914" spans="32:35">
      <c r="AF914" s="76"/>
      <c r="AG914" s="76"/>
      <c r="AH914" s="76"/>
      <c r="AI914" s="76"/>
    </row>
    <row r="915" spans="32:35">
      <c r="AF915" s="76"/>
      <c r="AG915" s="76"/>
      <c r="AH915" s="76"/>
      <c r="AI915" s="76"/>
    </row>
    <row r="916" spans="32:35">
      <c r="AF916" s="76"/>
      <c r="AG916" s="76"/>
      <c r="AH916" s="76"/>
      <c r="AI916" s="76"/>
    </row>
    <row r="917" spans="32:35">
      <c r="AF917" s="76"/>
      <c r="AG917" s="76"/>
      <c r="AH917" s="76"/>
      <c r="AI917" s="76"/>
    </row>
    <row r="918" spans="32:35">
      <c r="AF918" s="76"/>
      <c r="AG918" s="76"/>
      <c r="AH918" s="76"/>
      <c r="AI918" s="76"/>
    </row>
    <row r="919" spans="32:35">
      <c r="AF919" s="76"/>
      <c r="AG919" s="76"/>
      <c r="AH919" s="76"/>
      <c r="AI919" s="76"/>
    </row>
    <row r="920" spans="32:35">
      <c r="AF920" s="76"/>
      <c r="AG920" s="76"/>
      <c r="AH920" s="76"/>
      <c r="AI920" s="76"/>
    </row>
    <row r="921" spans="32:35">
      <c r="AF921" s="76"/>
      <c r="AG921" s="76"/>
      <c r="AH921" s="76"/>
      <c r="AI921" s="76"/>
    </row>
    <row r="922" spans="32:35">
      <c r="AF922" s="76"/>
      <c r="AG922" s="76"/>
      <c r="AH922" s="76"/>
      <c r="AI922" s="76"/>
    </row>
    <row r="923" spans="32:35">
      <c r="AF923" s="76"/>
      <c r="AG923" s="76"/>
      <c r="AH923" s="76"/>
      <c r="AI923" s="76"/>
    </row>
    <row r="924" spans="32:35">
      <c r="AF924" s="76"/>
      <c r="AG924" s="76"/>
      <c r="AH924" s="76"/>
      <c r="AI924" s="76"/>
    </row>
    <row r="925" spans="32:35">
      <c r="AF925" s="76"/>
      <c r="AG925" s="76"/>
      <c r="AH925" s="76"/>
      <c r="AI925" s="76"/>
    </row>
    <row r="926" spans="32:35">
      <c r="AF926" s="76"/>
      <c r="AG926" s="76"/>
      <c r="AH926" s="76"/>
      <c r="AI926" s="76"/>
    </row>
    <row r="927" spans="32:35">
      <c r="AF927" s="76"/>
      <c r="AG927" s="76"/>
      <c r="AH927" s="76"/>
      <c r="AI927" s="76"/>
    </row>
    <row r="928" spans="32:35">
      <c r="AF928" s="76"/>
      <c r="AG928" s="76"/>
      <c r="AH928" s="76"/>
      <c r="AI928" s="76"/>
    </row>
    <row r="929" spans="32:35">
      <c r="AF929" s="76"/>
      <c r="AG929" s="76"/>
      <c r="AH929" s="76"/>
      <c r="AI929" s="76"/>
    </row>
    <row r="930" spans="32:35">
      <c r="AF930" s="76"/>
      <c r="AG930" s="76"/>
      <c r="AH930" s="76"/>
      <c r="AI930" s="76"/>
    </row>
    <row r="931" spans="32:35">
      <c r="AF931" s="76"/>
      <c r="AG931" s="76"/>
      <c r="AH931" s="76"/>
      <c r="AI931" s="76"/>
    </row>
    <row r="932" spans="32:35">
      <c r="AF932" s="76"/>
      <c r="AG932" s="76"/>
      <c r="AH932" s="76"/>
      <c r="AI932" s="76"/>
    </row>
    <row r="933" spans="32:35">
      <c r="AF933" s="76"/>
      <c r="AG933" s="76"/>
      <c r="AH933" s="76"/>
      <c r="AI933" s="76"/>
    </row>
    <row r="934" spans="32:35">
      <c r="AF934" s="76"/>
      <c r="AG934" s="76"/>
      <c r="AH934" s="76"/>
      <c r="AI934" s="76"/>
    </row>
    <row r="935" spans="32:35">
      <c r="AF935" s="76"/>
      <c r="AG935" s="76"/>
      <c r="AH935" s="76"/>
      <c r="AI935" s="76"/>
    </row>
    <row r="936" spans="32:35">
      <c r="AF936" s="76"/>
      <c r="AG936" s="76"/>
      <c r="AH936" s="76"/>
      <c r="AI936" s="76"/>
    </row>
    <row r="937" spans="32:35">
      <c r="AF937" s="76"/>
      <c r="AG937" s="76"/>
      <c r="AH937" s="76"/>
      <c r="AI937" s="76"/>
    </row>
    <row r="938" spans="32:35">
      <c r="AF938" s="76"/>
      <c r="AG938" s="76"/>
      <c r="AH938" s="76"/>
      <c r="AI938" s="76"/>
    </row>
    <row r="939" spans="32:35">
      <c r="AF939" s="76"/>
      <c r="AG939" s="76"/>
      <c r="AH939" s="76"/>
      <c r="AI939" s="76"/>
    </row>
    <row r="940" spans="32:35">
      <c r="AF940" s="76"/>
      <c r="AG940" s="76"/>
      <c r="AH940" s="76"/>
      <c r="AI940" s="76"/>
    </row>
    <row r="941" spans="32:35">
      <c r="AF941" s="76"/>
      <c r="AG941" s="76"/>
      <c r="AH941" s="76"/>
      <c r="AI941" s="76"/>
    </row>
    <row r="942" spans="32:35">
      <c r="AF942" s="76"/>
      <c r="AG942" s="76"/>
      <c r="AH942" s="76"/>
      <c r="AI942" s="76"/>
    </row>
    <row r="943" spans="32:35">
      <c r="AF943" s="76"/>
      <c r="AG943" s="76"/>
      <c r="AH943" s="76"/>
      <c r="AI943" s="76"/>
    </row>
    <row r="944" spans="32:35">
      <c r="AF944" s="76"/>
      <c r="AG944" s="76"/>
      <c r="AH944" s="76"/>
      <c r="AI944" s="76"/>
    </row>
    <row r="945" spans="32:35">
      <c r="AF945" s="76"/>
      <c r="AG945" s="76"/>
      <c r="AH945" s="76"/>
      <c r="AI945" s="76"/>
    </row>
    <row r="946" spans="32:35">
      <c r="AF946" s="76"/>
      <c r="AG946" s="76"/>
      <c r="AH946" s="76"/>
      <c r="AI946" s="76"/>
    </row>
    <row r="947" spans="32:35">
      <c r="AF947" s="76"/>
      <c r="AG947" s="76"/>
      <c r="AH947" s="76"/>
      <c r="AI947" s="76"/>
    </row>
    <row r="948" spans="32:35">
      <c r="AF948" s="76"/>
      <c r="AG948" s="76"/>
      <c r="AH948" s="76"/>
      <c r="AI948" s="76"/>
    </row>
    <row r="949" spans="32:35">
      <c r="AF949" s="76"/>
      <c r="AG949" s="76"/>
      <c r="AH949" s="76"/>
      <c r="AI949" s="76"/>
    </row>
    <row r="950" spans="32:35">
      <c r="AF950" s="76"/>
      <c r="AG950" s="76"/>
      <c r="AH950" s="76"/>
      <c r="AI950" s="76"/>
    </row>
    <row r="951" spans="32:35">
      <c r="AF951" s="76"/>
      <c r="AG951" s="76"/>
      <c r="AH951" s="76"/>
      <c r="AI951" s="76"/>
    </row>
    <row r="952" spans="32:35">
      <c r="AF952" s="76"/>
      <c r="AG952" s="76"/>
      <c r="AH952" s="76"/>
      <c r="AI952" s="76"/>
    </row>
    <row r="953" spans="32:35">
      <c r="AF953" s="76"/>
      <c r="AG953" s="76"/>
      <c r="AH953" s="76"/>
      <c r="AI953" s="76"/>
    </row>
    <row r="954" spans="32:35">
      <c r="AF954" s="76"/>
      <c r="AG954" s="76"/>
      <c r="AH954" s="76"/>
      <c r="AI954" s="76"/>
    </row>
    <row r="955" spans="32:35">
      <c r="AF955" s="76"/>
      <c r="AG955" s="76"/>
      <c r="AH955" s="76"/>
      <c r="AI955" s="76"/>
    </row>
    <row r="956" spans="32:35">
      <c r="AF956" s="76"/>
      <c r="AG956" s="76"/>
      <c r="AH956" s="76"/>
      <c r="AI956" s="76"/>
    </row>
    <row r="957" spans="32:35">
      <c r="AF957" s="76"/>
      <c r="AG957" s="76"/>
      <c r="AH957" s="76"/>
      <c r="AI957" s="76"/>
    </row>
    <row r="958" spans="32:35">
      <c r="AF958" s="76"/>
      <c r="AG958" s="76"/>
      <c r="AH958" s="76"/>
      <c r="AI958" s="76"/>
    </row>
    <row r="959" spans="32:35">
      <c r="AF959" s="76"/>
      <c r="AG959" s="76"/>
      <c r="AH959" s="76"/>
      <c r="AI959" s="76"/>
    </row>
    <row r="960" spans="32:35">
      <c r="AF960" s="76"/>
      <c r="AG960" s="76"/>
      <c r="AH960" s="76"/>
      <c r="AI960" s="76"/>
    </row>
    <row r="961" spans="32:35">
      <c r="AF961" s="76"/>
      <c r="AG961" s="76"/>
      <c r="AH961" s="76"/>
      <c r="AI961" s="76"/>
    </row>
    <row r="962" spans="32:35">
      <c r="AF962" s="76"/>
      <c r="AG962" s="76"/>
      <c r="AH962" s="76"/>
      <c r="AI962" s="76"/>
    </row>
    <row r="963" spans="32:35">
      <c r="AF963" s="76"/>
      <c r="AG963" s="76"/>
      <c r="AH963" s="76"/>
      <c r="AI963" s="76"/>
    </row>
    <row r="964" spans="32:35">
      <c r="AF964" s="76"/>
      <c r="AG964" s="76"/>
      <c r="AH964" s="76"/>
      <c r="AI964" s="76"/>
    </row>
    <row r="965" spans="32:35">
      <c r="AF965" s="76"/>
      <c r="AG965" s="76"/>
      <c r="AH965" s="76"/>
      <c r="AI965" s="76"/>
    </row>
    <row r="966" spans="32:35">
      <c r="AF966" s="76"/>
      <c r="AG966" s="76"/>
      <c r="AH966" s="76"/>
      <c r="AI966" s="76"/>
    </row>
    <row r="967" spans="32:35">
      <c r="AF967" s="76"/>
      <c r="AG967" s="76"/>
      <c r="AH967" s="76"/>
      <c r="AI967" s="76"/>
    </row>
    <row r="968" spans="32:35">
      <c r="AF968" s="76"/>
      <c r="AG968" s="76"/>
      <c r="AH968" s="76"/>
      <c r="AI968" s="76"/>
    </row>
    <row r="969" spans="32:35">
      <c r="AF969" s="76"/>
      <c r="AG969" s="76"/>
      <c r="AH969" s="76"/>
      <c r="AI969" s="76"/>
    </row>
    <row r="970" spans="32:35">
      <c r="AF970" s="76"/>
      <c r="AG970" s="76"/>
      <c r="AH970" s="76"/>
      <c r="AI970" s="76"/>
    </row>
    <row r="971" spans="32:35">
      <c r="AF971" s="76"/>
      <c r="AG971" s="76"/>
      <c r="AH971" s="76"/>
      <c r="AI971" s="76"/>
    </row>
    <row r="972" spans="32:35">
      <c r="AF972" s="76"/>
      <c r="AG972" s="76"/>
      <c r="AH972" s="76"/>
      <c r="AI972" s="76"/>
    </row>
    <row r="973" spans="32:35">
      <c r="AF973" s="76"/>
      <c r="AG973" s="76"/>
      <c r="AH973" s="76"/>
      <c r="AI973" s="76"/>
    </row>
    <row r="974" spans="32:35">
      <c r="AF974" s="76"/>
      <c r="AG974" s="76"/>
      <c r="AH974" s="76"/>
      <c r="AI974" s="76"/>
    </row>
    <row r="975" spans="32:35">
      <c r="AF975" s="76"/>
      <c r="AG975" s="76"/>
      <c r="AH975" s="76"/>
      <c r="AI975" s="76"/>
    </row>
    <row r="976" spans="32:35">
      <c r="AF976" s="76"/>
      <c r="AG976" s="76"/>
      <c r="AH976" s="76"/>
      <c r="AI976" s="76"/>
    </row>
    <row r="977" spans="32:35">
      <c r="AF977" s="76"/>
      <c r="AG977" s="76"/>
      <c r="AH977" s="76"/>
      <c r="AI977" s="76"/>
    </row>
    <row r="978" spans="32:35">
      <c r="AF978" s="76"/>
      <c r="AG978" s="76"/>
      <c r="AH978" s="76"/>
      <c r="AI978" s="76"/>
    </row>
    <row r="979" spans="32:35">
      <c r="AF979" s="76"/>
      <c r="AG979" s="76"/>
      <c r="AH979" s="76"/>
      <c r="AI979" s="76"/>
    </row>
    <row r="980" spans="32:35">
      <c r="AF980" s="76"/>
      <c r="AG980" s="76"/>
      <c r="AH980" s="76"/>
      <c r="AI980" s="76"/>
    </row>
    <row r="981" spans="32:35">
      <c r="AF981" s="76"/>
      <c r="AG981" s="76"/>
      <c r="AH981" s="76"/>
      <c r="AI981" s="76"/>
    </row>
    <row r="982" spans="32:35">
      <c r="AF982" s="76"/>
      <c r="AG982" s="76"/>
      <c r="AH982" s="76"/>
      <c r="AI982" s="76"/>
    </row>
    <row r="983" spans="32:35">
      <c r="AF983" s="76"/>
      <c r="AG983" s="76"/>
      <c r="AH983" s="76"/>
      <c r="AI983" s="76"/>
    </row>
    <row r="984" spans="32:35">
      <c r="AF984" s="76"/>
      <c r="AG984" s="76"/>
      <c r="AH984" s="76"/>
      <c r="AI984" s="76"/>
    </row>
    <row r="985" spans="32:35">
      <c r="AF985" s="76"/>
      <c r="AG985" s="76"/>
      <c r="AH985" s="76"/>
      <c r="AI985" s="76"/>
    </row>
    <row r="986" spans="32:35">
      <c r="AF986" s="76"/>
      <c r="AG986" s="76"/>
      <c r="AH986" s="76"/>
      <c r="AI986" s="76"/>
    </row>
    <row r="987" spans="32:35">
      <c r="AF987" s="76"/>
      <c r="AG987" s="76"/>
      <c r="AH987" s="76"/>
      <c r="AI987" s="76"/>
    </row>
    <row r="988" spans="32:35">
      <c r="AF988" s="76"/>
      <c r="AG988" s="76"/>
      <c r="AH988" s="76"/>
      <c r="AI988" s="76"/>
    </row>
    <row r="989" spans="32:35">
      <c r="AF989" s="76"/>
      <c r="AG989" s="76"/>
      <c r="AH989" s="76"/>
      <c r="AI989" s="76"/>
    </row>
    <row r="990" spans="32:35">
      <c r="AF990" s="76"/>
      <c r="AG990" s="76"/>
      <c r="AH990" s="76"/>
      <c r="AI990" s="76"/>
    </row>
    <row r="991" spans="32:35">
      <c r="AF991" s="76"/>
      <c r="AG991" s="76"/>
      <c r="AH991" s="76"/>
      <c r="AI991" s="76"/>
    </row>
    <row r="992" spans="32:35">
      <c r="AF992" s="76"/>
      <c r="AG992" s="76"/>
      <c r="AH992" s="76"/>
      <c r="AI992" s="76"/>
    </row>
    <row r="993" spans="32:35">
      <c r="AF993" s="76"/>
      <c r="AG993" s="76"/>
      <c r="AH993" s="76"/>
      <c r="AI993" s="76"/>
    </row>
    <row r="994" spans="32:35">
      <c r="AF994" s="76"/>
      <c r="AG994" s="76"/>
      <c r="AH994" s="76"/>
      <c r="AI994" s="76"/>
    </row>
    <row r="995" spans="32:35">
      <c r="AF995" s="76"/>
      <c r="AG995" s="76"/>
      <c r="AH995" s="76"/>
      <c r="AI995" s="76"/>
    </row>
    <row r="996" spans="32:35">
      <c r="AF996" s="76"/>
      <c r="AG996" s="76"/>
      <c r="AH996" s="76"/>
      <c r="AI996" s="76"/>
    </row>
    <row r="997" spans="32:35">
      <c r="AF997" s="76"/>
      <c r="AG997" s="76"/>
      <c r="AH997" s="76"/>
      <c r="AI997" s="76"/>
    </row>
    <row r="998" spans="32:35">
      <c r="AF998" s="76"/>
      <c r="AG998" s="76"/>
      <c r="AH998" s="76"/>
      <c r="AI998" s="76"/>
    </row>
    <row r="999" spans="32:35">
      <c r="AF999" s="76"/>
      <c r="AG999" s="76"/>
      <c r="AH999" s="76"/>
      <c r="AI999" s="76"/>
    </row>
    <row r="1000" spans="32:35">
      <c r="AF1000" s="76"/>
      <c r="AG1000" s="76"/>
      <c r="AH1000" s="76"/>
      <c r="AI1000" s="76"/>
    </row>
    <row r="1001" spans="32:35">
      <c r="AF1001" s="76"/>
      <c r="AG1001" s="76"/>
      <c r="AH1001" s="76"/>
      <c r="AI1001" s="76"/>
    </row>
    <row r="1002" spans="32:35">
      <c r="AF1002" s="76"/>
      <c r="AG1002" s="76"/>
      <c r="AH1002" s="76"/>
      <c r="AI1002" s="76"/>
    </row>
    <row r="1003" spans="32:35">
      <c r="AF1003" s="76"/>
      <c r="AG1003" s="76"/>
      <c r="AH1003" s="76"/>
      <c r="AI1003" s="76"/>
    </row>
    <row r="1004" spans="32:35">
      <c r="AF1004" s="76"/>
      <c r="AG1004" s="76"/>
      <c r="AH1004" s="76"/>
      <c r="AI1004" s="76"/>
    </row>
    <row r="1005" spans="32:35">
      <c r="AF1005" s="76"/>
      <c r="AG1005" s="76"/>
      <c r="AH1005" s="76"/>
      <c r="AI1005" s="76"/>
    </row>
    <row r="1006" spans="32:35">
      <c r="AF1006" s="76"/>
      <c r="AG1006" s="76"/>
      <c r="AH1006" s="76"/>
      <c r="AI1006" s="76"/>
    </row>
    <row r="1007" spans="32:35">
      <c r="AF1007" s="76"/>
      <c r="AG1007" s="76"/>
      <c r="AH1007" s="76"/>
      <c r="AI1007" s="76"/>
    </row>
    <row r="1008" spans="32:35">
      <c r="AF1008" s="76"/>
      <c r="AG1008" s="76"/>
      <c r="AH1008" s="76"/>
      <c r="AI1008" s="76"/>
    </row>
    <row r="1009" spans="32:35">
      <c r="AF1009" s="76"/>
      <c r="AG1009" s="76"/>
      <c r="AH1009" s="76"/>
      <c r="AI1009" s="76"/>
    </row>
    <row r="1010" spans="32:35">
      <c r="AF1010" s="76"/>
      <c r="AG1010" s="76"/>
      <c r="AH1010" s="76"/>
      <c r="AI1010" s="76"/>
    </row>
    <row r="1011" spans="32:35">
      <c r="AF1011" s="76"/>
      <c r="AG1011" s="76"/>
      <c r="AH1011" s="76"/>
      <c r="AI1011" s="76"/>
    </row>
    <row r="1012" spans="32:35">
      <c r="AF1012" s="76"/>
      <c r="AG1012" s="76"/>
      <c r="AH1012" s="76"/>
      <c r="AI1012" s="76"/>
    </row>
    <row r="1013" spans="32:35">
      <c r="AF1013" s="76"/>
      <c r="AG1013" s="76"/>
      <c r="AH1013" s="76"/>
      <c r="AI1013" s="76"/>
    </row>
    <row r="1014" spans="32:35">
      <c r="AF1014" s="76"/>
      <c r="AG1014" s="76"/>
      <c r="AH1014" s="76"/>
      <c r="AI1014" s="76"/>
    </row>
    <row r="1015" spans="32:35">
      <c r="AF1015" s="76"/>
      <c r="AG1015" s="76"/>
      <c r="AH1015" s="76"/>
      <c r="AI1015" s="76"/>
    </row>
    <row r="1016" spans="32:35">
      <c r="AF1016" s="76"/>
      <c r="AG1016" s="76"/>
      <c r="AH1016" s="76"/>
      <c r="AI1016" s="76"/>
    </row>
    <row r="1017" spans="32:35">
      <c r="AF1017" s="76"/>
      <c r="AG1017" s="76"/>
      <c r="AH1017" s="76"/>
      <c r="AI1017" s="76"/>
    </row>
    <row r="1018" spans="32:35">
      <c r="AF1018" s="76"/>
      <c r="AG1018" s="76"/>
      <c r="AH1018" s="76"/>
      <c r="AI1018" s="76"/>
    </row>
    <row r="1019" spans="32:35">
      <c r="AF1019" s="76"/>
      <c r="AG1019" s="76"/>
      <c r="AH1019" s="76"/>
      <c r="AI1019" s="76"/>
    </row>
    <row r="1020" spans="32:35">
      <c r="AF1020" s="76"/>
      <c r="AG1020" s="76"/>
      <c r="AH1020" s="76"/>
      <c r="AI1020" s="76"/>
    </row>
    <row r="1021" spans="32:35">
      <c r="AF1021" s="76"/>
      <c r="AG1021" s="76"/>
      <c r="AH1021" s="76"/>
      <c r="AI1021" s="76"/>
    </row>
    <row r="1022" spans="32:35">
      <c r="AF1022" s="76"/>
      <c r="AG1022" s="76"/>
      <c r="AH1022" s="76"/>
      <c r="AI1022" s="76"/>
    </row>
    <row r="1023" spans="32:35">
      <c r="AF1023" s="76"/>
      <c r="AG1023" s="76"/>
      <c r="AH1023" s="76"/>
      <c r="AI1023" s="76"/>
    </row>
    <row r="1024" spans="32:35">
      <c r="AF1024" s="76"/>
      <c r="AG1024" s="76"/>
      <c r="AH1024" s="76"/>
      <c r="AI1024" s="76"/>
    </row>
    <row r="1025" spans="32:35">
      <c r="AF1025" s="76"/>
      <c r="AG1025" s="76"/>
      <c r="AH1025" s="76"/>
      <c r="AI1025" s="76"/>
    </row>
    <row r="1026" spans="32:35">
      <c r="AF1026" s="76"/>
      <c r="AG1026" s="76"/>
      <c r="AH1026" s="76"/>
      <c r="AI1026" s="76"/>
    </row>
    <row r="1027" spans="32:35">
      <c r="AF1027" s="76"/>
      <c r="AG1027" s="76"/>
      <c r="AH1027" s="76"/>
      <c r="AI1027" s="76"/>
    </row>
    <row r="1028" spans="32:35">
      <c r="AF1028" s="76"/>
      <c r="AG1028" s="76"/>
      <c r="AH1028" s="76"/>
      <c r="AI1028" s="76"/>
    </row>
    <row r="1029" spans="32:35">
      <c r="AF1029" s="76"/>
      <c r="AG1029" s="76"/>
      <c r="AH1029" s="76"/>
      <c r="AI1029" s="76"/>
    </row>
    <row r="1030" spans="32:35">
      <c r="AF1030" s="76"/>
      <c r="AG1030" s="76"/>
      <c r="AH1030" s="76"/>
      <c r="AI1030" s="76"/>
    </row>
    <row r="1031" spans="32:35">
      <c r="AF1031" s="76"/>
      <c r="AG1031" s="76"/>
      <c r="AH1031" s="76"/>
      <c r="AI1031" s="76"/>
    </row>
  </sheetData>
  <sheetProtection selectLockedCells="1" selectUnlockedCells="1"/>
  <mergeCells count="1490">
    <mergeCell ref="AE33:AI33"/>
    <mergeCell ref="B31:G31"/>
    <mergeCell ref="H31:AC31"/>
    <mergeCell ref="AE31:AI31"/>
    <mergeCell ref="B40:G40"/>
    <mergeCell ref="H40:AC40"/>
    <mergeCell ref="AE40:AI40"/>
    <mergeCell ref="A25:A26"/>
    <mergeCell ref="B25:G26"/>
    <mergeCell ref="H25:AC26"/>
    <mergeCell ref="AE25:AI26"/>
    <mergeCell ref="AF1:AI2"/>
    <mergeCell ref="B6:AI6"/>
    <mergeCell ref="B8:O8"/>
    <mergeCell ref="Q8:AI8"/>
    <mergeCell ref="Q12:V12"/>
    <mergeCell ref="Q14:V14"/>
    <mergeCell ref="B30:G30"/>
    <mergeCell ref="H30:AC30"/>
    <mergeCell ref="AE30:AI30"/>
    <mergeCell ref="B28:G28"/>
    <mergeCell ref="H28:AC28"/>
    <mergeCell ref="AE28:AI28"/>
    <mergeCell ref="B29:G29"/>
    <mergeCell ref="H29:AC29"/>
    <mergeCell ref="AE29:AI29"/>
    <mergeCell ref="B16:AI16"/>
    <mergeCell ref="B18:AI18"/>
    <mergeCell ref="B22:AI22"/>
    <mergeCell ref="B23:AI23"/>
    <mergeCell ref="AE24:AI24"/>
    <mergeCell ref="B41:G41"/>
    <mergeCell ref="H41:AC41"/>
    <mergeCell ref="AE41:AI41"/>
    <mergeCell ref="B38:G38"/>
    <mergeCell ref="H38:AC38"/>
    <mergeCell ref="AE38:AI38"/>
    <mergeCell ref="B39:G39"/>
    <mergeCell ref="H39:AC39"/>
    <mergeCell ref="AE39:AI39"/>
    <mergeCell ref="AJ25:AJ26"/>
    <mergeCell ref="AL25:AM25"/>
    <mergeCell ref="AL26:AM26"/>
    <mergeCell ref="B27:G27"/>
    <mergeCell ref="H27:AC27"/>
    <mergeCell ref="AE27:AI27"/>
    <mergeCell ref="B36:G36"/>
    <mergeCell ref="H36:AC36"/>
    <mergeCell ref="AE36:AI36"/>
    <mergeCell ref="B37:G37"/>
    <mergeCell ref="H37:AC37"/>
    <mergeCell ref="AE37:AI37"/>
    <mergeCell ref="B34:G34"/>
    <mergeCell ref="H34:AC34"/>
    <mergeCell ref="AE34:AI34"/>
    <mergeCell ref="B35:G35"/>
    <mergeCell ref="H35:AC35"/>
    <mergeCell ref="AE35:AI35"/>
    <mergeCell ref="B32:G32"/>
    <mergeCell ref="H32:AC32"/>
    <mergeCell ref="AE32:AI32"/>
    <mergeCell ref="B33:G33"/>
    <mergeCell ref="H33:AC33"/>
    <mergeCell ref="B46:G46"/>
    <mergeCell ref="H46:AC46"/>
    <mergeCell ref="AE46:AI46"/>
    <mergeCell ref="B47:G47"/>
    <mergeCell ref="H47:AC47"/>
    <mergeCell ref="AE47:AI47"/>
    <mergeCell ref="B44:G44"/>
    <mergeCell ref="H44:AC44"/>
    <mergeCell ref="AE44:AI44"/>
    <mergeCell ref="B45:G45"/>
    <mergeCell ref="H45:AC45"/>
    <mergeCell ref="AE45:AI45"/>
    <mergeCell ref="B42:G42"/>
    <mergeCell ref="H42:AC42"/>
    <mergeCell ref="AE42:AI42"/>
    <mergeCell ref="B43:G43"/>
    <mergeCell ref="H43:AC43"/>
    <mergeCell ref="AE43:AI43"/>
    <mergeCell ref="B52:G52"/>
    <mergeCell ref="H52:AC52"/>
    <mergeCell ref="AE52:AI52"/>
    <mergeCell ref="B53:G53"/>
    <mergeCell ref="H53:AC53"/>
    <mergeCell ref="AE53:AI53"/>
    <mergeCell ref="B50:G50"/>
    <mergeCell ref="H50:AC50"/>
    <mergeCell ref="AE50:AI50"/>
    <mergeCell ref="B51:G51"/>
    <mergeCell ref="H51:AC51"/>
    <mergeCell ref="AE51:AI51"/>
    <mergeCell ref="B48:G48"/>
    <mergeCell ref="H48:AC48"/>
    <mergeCell ref="AE48:AI48"/>
    <mergeCell ref="B49:G49"/>
    <mergeCell ref="H49:AC49"/>
    <mergeCell ref="AE49:AI49"/>
    <mergeCell ref="B58:G58"/>
    <mergeCell ref="H58:AC58"/>
    <mergeCell ref="AE58:AI58"/>
    <mergeCell ref="B59:G59"/>
    <mergeCell ref="H59:AC59"/>
    <mergeCell ref="AE59:AI59"/>
    <mergeCell ref="B56:G56"/>
    <mergeCell ref="H56:AC56"/>
    <mergeCell ref="AE56:AI56"/>
    <mergeCell ref="B57:G57"/>
    <mergeCell ref="H57:AC57"/>
    <mergeCell ref="AE57:AI57"/>
    <mergeCell ref="B54:G54"/>
    <mergeCell ref="H54:AC54"/>
    <mergeCell ref="AE54:AI54"/>
    <mergeCell ref="B55:G55"/>
    <mergeCell ref="H55:AC55"/>
    <mergeCell ref="AE55:AI55"/>
    <mergeCell ref="B64:G64"/>
    <mergeCell ref="H64:AC64"/>
    <mergeCell ref="AE64:AI64"/>
    <mergeCell ref="B65:G65"/>
    <mergeCell ref="H65:AC65"/>
    <mergeCell ref="AE65:AI65"/>
    <mergeCell ref="B62:G62"/>
    <mergeCell ref="H62:AC62"/>
    <mergeCell ref="AE62:AI62"/>
    <mergeCell ref="B63:G63"/>
    <mergeCell ref="H63:AC63"/>
    <mergeCell ref="AE63:AI63"/>
    <mergeCell ref="B60:G60"/>
    <mergeCell ref="H60:AC60"/>
    <mergeCell ref="AE60:AI60"/>
    <mergeCell ref="B61:G61"/>
    <mergeCell ref="H61:AC61"/>
    <mergeCell ref="AE61:AI61"/>
    <mergeCell ref="B70:G70"/>
    <mergeCell ref="H70:AC70"/>
    <mergeCell ref="AE70:AI70"/>
    <mergeCell ref="B71:G71"/>
    <mergeCell ref="H71:AC71"/>
    <mergeCell ref="AE71:AI71"/>
    <mergeCell ref="B68:G68"/>
    <mergeCell ref="H68:AC68"/>
    <mergeCell ref="AE68:AI68"/>
    <mergeCell ref="B69:G69"/>
    <mergeCell ref="H69:AC69"/>
    <mergeCell ref="AE69:AI69"/>
    <mergeCell ref="B66:G66"/>
    <mergeCell ref="H66:AC66"/>
    <mergeCell ref="AE66:AI66"/>
    <mergeCell ref="B67:G67"/>
    <mergeCell ref="H67:AC67"/>
    <mergeCell ref="AE67:AI67"/>
    <mergeCell ref="B76:G76"/>
    <mergeCell ref="H76:AC76"/>
    <mergeCell ref="AE76:AI76"/>
    <mergeCell ref="B77:G77"/>
    <mergeCell ref="H77:AC77"/>
    <mergeCell ref="AE77:AI77"/>
    <mergeCell ref="B74:G74"/>
    <mergeCell ref="H74:AC74"/>
    <mergeCell ref="AE74:AI74"/>
    <mergeCell ref="B75:G75"/>
    <mergeCell ref="H75:AC75"/>
    <mergeCell ref="AE75:AI75"/>
    <mergeCell ref="B72:G72"/>
    <mergeCell ref="H72:AC72"/>
    <mergeCell ref="AE72:AI72"/>
    <mergeCell ref="B73:G73"/>
    <mergeCell ref="H73:AC73"/>
    <mergeCell ref="AE73:AI73"/>
    <mergeCell ref="B82:G82"/>
    <mergeCell ref="H82:AC82"/>
    <mergeCell ref="AE82:AI82"/>
    <mergeCell ref="B83:G83"/>
    <mergeCell ref="H83:AC83"/>
    <mergeCell ref="AE83:AI83"/>
    <mergeCell ref="B80:G80"/>
    <mergeCell ref="H80:AC80"/>
    <mergeCell ref="AE80:AI80"/>
    <mergeCell ref="B81:G81"/>
    <mergeCell ref="H81:AC81"/>
    <mergeCell ref="AE81:AI81"/>
    <mergeCell ref="B78:G78"/>
    <mergeCell ref="H78:AC78"/>
    <mergeCell ref="AE78:AI78"/>
    <mergeCell ref="B79:G79"/>
    <mergeCell ref="H79:AC79"/>
    <mergeCell ref="AE79:AI79"/>
    <mergeCell ref="B88:G88"/>
    <mergeCell ref="H88:AC88"/>
    <mergeCell ref="AE88:AI88"/>
    <mergeCell ref="B89:G89"/>
    <mergeCell ref="H89:AC89"/>
    <mergeCell ref="AE89:AI89"/>
    <mergeCell ref="B86:G86"/>
    <mergeCell ref="H86:AC86"/>
    <mergeCell ref="AE86:AI86"/>
    <mergeCell ref="B87:G87"/>
    <mergeCell ref="H87:AC87"/>
    <mergeCell ref="AE87:AI87"/>
    <mergeCell ref="B84:G84"/>
    <mergeCell ref="H84:AC84"/>
    <mergeCell ref="AE84:AI84"/>
    <mergeCell ref="B85:G85"/>
    <mergeCell ref="H85:AC85"/>
    <mergeCell ref="AE85:AI85"/>
    <mergeCell ref="B94:G94"/>
    <mergeCell ref="H94:AC94"/>
    <mergeCell ref="AE94:AI94"/>
    <mergeCell ref="B95:G95"/>
    <mergeCell ref="H95:AC95"/>
    <mergeCell ref="AE95:AI95"/>
    <mergeCell ref="B92:G92"/>
    <mergeCell ref="H92:AC92"/>
    <mergeCell ref="AE92:AI92"/>
    <mergeCell ref="B93:G93"/>
    <mergeCell ref="H93:AC93"/>
    <mergeCell ref="AE93:AI93"/>
    <mergeCell ref="B90:G90"/>
    <mergeCell ref="H90:AC90"/>
    <mergeCell ref="AE90:AI90"/>
    <mergeCell ref="B91:G91"/>
    <mergeCell ref="H91:AC91"/>
    <mergeCell ref="AE91:AI91"/>
    <mergeCell ref="B100:G100"/>
    <mergeCell ref="H100:AC100"/>
    <mergeCell ref="AE100:AI100"/>
    <mergeCell ref="B101:G101"/>
    <mergeCell ref="H101:AC101"/>
    <mergeCell ref="AE101:AI101"/>
    <mergeCell ref="B98:G98"/>
    <mergeCell ref="H98:AC98"/>
    <mergeCell ref="AE98:AI98"/>
    <mergeCell ref="B99:G99"/>
    <mergeCell ref="H99:AC99"/>
    <mergeCell ref="AE99:AI99"/>
    <mergeCell ref="B96:G96"/>
    <mergeCell ref="H96:AC96"/>
    <mergeCell ref="AE96:AI96"/>
    <mergeCell ref="B97:G97"/>
    <mergeCell ref="H97:AC97"/>
    <mergeCell ref="AE97:AI97"/>
    <mergeCell ref="B106:G106"/>
    <mergeCell ref="H106:AC106"/>
    <mergeCell ref="AE106:AI106"/>
    <mergeCell ref="B107:G107"/>
    <mergeCell ref="H107:AC107"/>
    <mergeCell ref="AE107:AI107"/>
    <mergeCell ref="B104:G104"/>
    <mergeCell ref="H104:AC104"/>
    <mergeCell ref="AE104:AI104"/>
    <mergeCell ref="B105:G105"/>
    <mergeCell ref="H105:AC105"/>
    <mergeCell ref="AE105:AI105"/>
    <mergeCell ref="B102:G102"/>
    <mergeCell ref="H102:AC102"/>
    <mergeCell ref="AE102:AI102"/>
    <mergeCell ref="B103:G103"/>
    <mergeCell ref="H103:AC103"/>
    <mergeCell ref="AE103:AI103"/>
    <mergeCell ref="B112:G112"/>
    <mergeCell ref="H112:AC112"/>
    <mergeCell ref="AE112:AI112"/>
    <mergeCell ref="B113:G113"/>
    <mergeCell ref="H113:AC113"/>
    <mergeCell ref="AE113:AI113"/>
    <mergeCell ref="B110:G110"/>
    <mergeCell ref="H110:AC110"/>
    <mergeCell ref="AE110:AI110"/>
    <mergeCell ref="B111:G111"/>
    <mergeCell ref="H111:AC111"/>
    <mergeCell ref="AE111:AI111"/>
    <mergeCell ref="B108:G108"/>
    <mergeCell ref="H108:AC108"/>
    <mergeCell ref="AE108:AI108"/>
    <mergeCell ref="B109:G109"/>
    <mergeCell ref="H109:AC109"/>
    <mergeCell ref="AE109:AI109"/>
    <mergeCell ref="B118:G118"/>
    <mergeCell ref="H118:AC118"/>
    <mergeCell ref="AE118:AI118"/>
    <mergeCell ref="B119:G119"/>
    <mergeCell ref="H119:AC119"/>
    <mergeCell ref="AE119:AI119"/>
    <mergeCell ref="B116:G116"/>
    <mergeCell ref="H116:AC116"/>
    <mergeCell ref="AE116:AI116"/>
    <mergeCell ref="B117:G117"/>
    <mergeCell ref="H117:AC117"/>
    <mergeCell ref="AE117:AI117"/>
    <mergeCell ref="B114:G114"/>
    <mergeCell ref="H114:AC114"/>
    <mergeCell ref="AE114:AI114"/>
    <mergeCell ref="B115:G115"/>
    <mergeCell ref="H115:AC115"/>
    <mergeCell ref="AE115:AI115"/>
    <mergeCell ref="B124:G124"/>
    <mergeCell ref="H124:AC124"/>
    <mergeCell ref="AE124:AI124"/>
    <mergeCell ref="B125:G125"/>
    <mergeCell ref="H125:AC125"/>
    <mergeCell ref="AE125:AI125"/>
    <mergeCell ref="B122:G122"/>
    <mergeCell ref="H122:AC122"/>
    <mergeCell ref="AE122:AI122"/>
    <mergeCell ref="B123:G123"/>
    <mergeCell ref="H123:AC123"/>
    <mergeCell ref="AE123:AI123"/>
    <mergeCell ref="B120:G120"/>
    <mergeCell ref="H120:AC120"/>
    <mergeCell ref="AE120:AI120"/>
    <mergeCell ref="B121:G121"/>
    <mergeCell ref="H121:AC121"/>
    <mergeCell ref="AE121:AI121"/>
    <mergeCell ref="B130:G130"/>
    <mergeCell ref="H130:AC130"/>
    <mergeCell ref="AE130:AI130"/>
    <mergeCell ref="B131:G131"/>
    <mergeCell ref="H131:AC131"/>
    <mergeCell ref="AE131:AI131"/>
    <mergeCell ref="B128:G128"/>
    <mergeCell ref="H128:AC128"/>
    <mergeCell ref="AE128:AI128"/>
    <mergeCell ref="B129:G129"/>
    <mergeCell ref="H129:AC129"/>
    <mergeCell ref="AE129:AI129"/>
    <mergeCell ref="B126:G126"/>
    <mergeCell ref="H126:AC126"/>
    <mergeCell ref="AE126:AI126"/>
    <mergeCell ref="B127:G127"/>
    <mergeCell ref="H127:AC127"/>
    <mergeCell ref="AE127:AI127"/>
    <mergeCell ref="B136:G136"/>
    <mergeCell ref="H136:AC136"/>
    <mergeCell ref="AE136:AI136"/>
    <mergeCell ref="B137:G137"/>
    <mergeCell ref="H137:AC137"/>
    <mergeCell ref="AE137:AI137"/>
    <mergeCell ref="B134:G134"/>
    <mergeCell ref="H134:AC134"/>
    <mergeCell ref="AE134:AI134"/>
    <mergeCell ref="B135:G135"/>
    <mergeCell ref="H135:AC135"/>
    <mergeCell ref="AE135:AI135"/>
    <mergeCell ref="B132:G132"/>
    <mergeCell ref="H132:AC132"/>
    <mergeCell ref="AE132:AI132"/>
    <mergeCell ref="B133:G133"/>
    <mergeCell ref="H133:AC133"/>
    <mergeCell ref="AE133:AI133"/>
    <mergeCell ref="B142:G142"/>
    <mergeCell ref="H142:AC142"/>
    <mergeCell ref="AE142:AI142"/>
    <mergeCell ref="B143:G143"/>
    <mergeCell ref="H143:AC143"/>
    <mergeCell ref="AE143:AI143"/>
    <mergeCell ref="B140:G140"/>
    <mergeCell ref="H140:AC140"/>
    <mergeCell ref="AE140:AI140"/>
    <mergeCell ref="B141:G141"/>
    <mergeCell ref="H141:AC141"/>
    <mergeCell ref="AE141:AI141"/>
    <mergeCell ref="B138:G138"/>
    <mergeCell ref="H138:AC138"/>
    <mergeCell ref="AE138:AI138"/>
    <mergeCell ref="B139:G139"/>
    <mergeCell ref="H139:AC139"/>
    <mergeCell ref="AE139:AI139"/>
    <mergeCell ref="B148:G148"/>
    <mergeCell ref="H148:AC148"/>
    <mergeCell ref="AE148:AI148"/>
    <mergeCell ref="B149:G149"/>
    <mergeCell ref="H149:AC149"/>
    <mergeCell ref="AE149:AI149"/>
    <mergeCell ref="B146:G146"/>
    <mergeCell ref="H146:AC146"/>
    <mergeCell ref="AE146:AI146"/>
    <mergeCell ref="B147:G147"/>
    <mergeCell ref="H147:AC147"/>
    <mergeCell ref="AE147:AI147"/>
    <mergeCell ref="B144:G144"/>
    <mergeCell ref="H144:AC144"/>
    <mergeCell ref="AE144:AI144"/>
    <mergeCell ref="B145:G145"/>
    <mergeCell ref="H145:AC145"/>
    <mergeCell ref="AE145:AI145"/>
    <mergeCell ref="B154:G154"/>
    <mergeCell ref="H154:AC154"/>
    <mergeCell ref="AE154:AI154"/>
    <mergeCell ref="B155:G155"/>
    <mergeCell ref="H155:AC155"/>
    <mergeCell ref="AE155:AI155"/>
    <mergeCell ref="B152:G152"/>
    <mergeCell ref="H152:AC152"/>
    <mergeCell ref="AE152:AI152"/>
    <mergeCell ref="B153:G153"/>
    <mergeCell ref="H153:AC153"/>
    <mergeCell ref="AE153:AI153"/>
    <mergeCell ref="B150:G150"/>
    <mergeCell ref="H150:AC150"/>
    <mergeCell ref="AE150:AI150"/>
    <mergeCell ref="B151:G151"/>
    <mergeCell ref="H151:AC151"/>
    <mergeCell ref="AE151:AI151"/>
    <mergeCell ref="B160:G160"/>
    <mergeCell ref="H160:AC160"/>
    <mergeCell ref="AE160:AI160"/>
    <mergeCell ref="B161:G161"/>
    <mergeCell ref="H161:AC161"/>
    <mergeCell ref="AE161:AI161"/>
    <mergeCell ref="B158:G158"/>
    <mergeCell ref="H158:AC158"/>
    <mergeCell ref="AE158:AI158"/>
    <mergeCell ref="B159:G159"/>
    <mergeCell ref="H159:AC159"/>
    <mergeCell ref="AE159:AI159"/>
    <mergeCell ref="B156:G156"/>
    <mergeCell ref="H156:AC156"/>
    <mergeCell ref="AE156:AI156"/>
    <mergeCell ref="B157:G157"/>
    <mergeCell ref="H157:AC157"/>
    <mergeCell ref="AE157:AI157"/>
    <mergeCell ref="B166:G166"/>
    <mergeCell ref="H166:AC166"/>
    <mergeCell ref="AE166:AI166"/>
    <mergeCell ref="B167:G167"/>
    <mergeCell ref="H167:AC167"/>
    <mergeCell ref="AE167:AI167"/>
    <mergeCell ref="B164:G164"/>
    <mergeCell ref="H164:AC164"/>
    <mergeCell ref="AE164:AI164"/>
    <mergeCell ref="B165:G165"/>
    <mergeCell ref="H165:AC165"/>
    <mergeCell ref="AE165:AI165"/>
    <mergeCell ref="B162:G162"/>
    <mergeCell ref="H162:AC162"/>
    <mergeCell ref="AE162:AI162"/>
    <mergeCell ref="B163:G163"/>
    <mergeCell ref="H163:AC163"/>
    <mergeCell ref="AE163:AI163"/>
    <mergeCell ref="B172:G172"/>
    <mergeCell ref="H172:AC172"/>
    <mergeCell ref="AE172:AI172"/>
    <mergeCell ref="B173:G173"/>
    <mergeCell ref="H173:AC173"/>
    <mergeCell ref="AE173:AI173"/>
    <mergeCell ref="B170:G170"/>
    <mergeCell ref="H170:AC170"/>
    <mergeCell ref="AE170:AI170"/>
    <mergeCell ref="B171:G171"/>
    <mergeCell ref="H171:AC171"/>
    <mergeCell ref="AE171:AI171"/>
    <mergeCell ref="B168:G168"/>
    <mergeCell ref="H168:AC168"/>
    <mergeCell ref="AE168:AI168"/>
    <mergeCell ref="B169:G169"/>
    <mergeCell ref="H169:AC169"/>
    <mergeCell ref="AE169:AI169"/>
    <mergeCell ref="B178:G178"/>
    <mergeCell ref="H178:AC178"/>
    <mergeCell ref="AE178:AI178"/>
    <mergeCell ref="B179:G179"/>
    <mergeCell ref="H179:AC179"/>
    <mergeCell ref="AE179:AI179"/>
    <mergeCell ref="B176:G176"/>
    <mergeCell ref="H176:AC176"/>
    <mergeCell ref="AE176:AI176"/>
    <mergeCell ref="B177:G177"/>
    <mergeCell ref="H177:AC177"/>
    <mergeCell ref="AE177:AI177"/>
    <mergeCell ref="B174:G174"/>
    <mergeCell ref="H174:AC174"/>
    <mergeCell ref="AE174:AI174"/>
    <mergeCell ref="B175:G175"/>
    <mergeCell ref="H175:AC175"/>
    <mergeCell ref="AE175:AI175"/>
    <mergeCell ref="B184:G184"/>
    <mergeCell ref="H184:AC184"/>
    <mergeCell ref="AE184:AI184"/>
    <mergeCell ref="B185:G185"/>
    <mergeCell ref="H185:AC185"/>
    <mergeCell ref="AE185:AI185"/>
    <mergeCell ref="B182:G182"/>
    <mergeCell ref="H182:AC182"/>
    <mergeCell ref="AE182:AI182"/>
    <mergeCell ref="B183:G183"/>
    <mergeCell ref="H183:AC183"/>
    <mergeCell ref="AE183:AI183"/>
    <mergeCell ref="B180:G180"/>
    <mergeCell ref="H180:AC180"/>
    <mergeCell ref="AE180:AI180"/>
    <mergeCell ref="B181:G181"/>
    <mergeCell ref="H181:AC181"/>
    <mergeCell ref="AE181:AI181"/>
    <mergeCell ref="B190:G190"/>
    <mergeCell ref="H190:AC190"/>
    <mergeCell ref="AE190:AI190"/>
    <mergeCell ref="B191:G191"/>
    <mergeCell ref="H191:AC191"/>
    <mergeCell ref="AE191:AI191"/>
    <mergeCell ref="B188:G188"/>
    <mergeCell ref="H188:AC188"/>
    <mergeCell ref="AE188:AI188"/>
    <mergeCell ref="B189:G189"/>
    <mergeCell ref="H189:AC189"/>
    <mergeCell ref="AE189:AI189"/>
    <mergeCell ref="B186:G186"/>
    <mergeCell ref="H186:AC186"/>
    <mergeCell ref="AE186:AI186"/>
    <mergeCell ref="B187:G187"/>
    <mergeCell ref="H187:AC187"/>
    <mergeCell ref="AE187:AI187"/>
    <mergeCell ref="B196:G196"/>
    <mergeCell ref="H196:AC196"/>
    <mergeCell ref="AE196:AI196"/>
    <mergeCell ref="B197:G197"/>
    <mergeCell ref="H197:AC197"/>
    <mergeCell ref="AE197:AI197"/>
    <mergeCell ref="B194:G194"/>
    <mergeCell ref="H194:AC194"/>
    <mergeCell ref="AE194:AI194"/>
    <mergeCell ref="B195:G195"/>
    <mergeCell ref="H195:AC195"/>
    <mergeCell ref="AE195:AI195"/>
    <mergeCell ref="B192:G192"/>
    <mergeCell ref="H192:AC192"/>
    <mergeCell ref="AE192:AI192"/>
    <mergeCell ref="B193:G193"/>
    <mergeCell ref="H193:AC193"/>
    <mergeCell ref="AE193:AI193"/>
    <mergeCell ref="B202:G202"/>
    <mergeCell ref="H202:AC202"/>
    <mergeCell ref="AE202:AI202"/>
    <mergeCell ref="B203:G203"/>
    <mergeCell ref="H203:AC203"/>
    <mergeCell ref="AE203:AI203"/>
    <mergeCell ref="B200:G200"/>
    <mergeCell ref="H200:AC200"/>
    <mergeCell ref="AE200:AI200"/>
    <mergeCell ref="B201:G201"/>
    <mergeCell ref="H201:AC201"/>
    <mergeCell ref="AE201:AI201"/>
    <mergeCell ref="B198:G198"/>
    <mergeCell ref="H198:AC198"/>
    <mergeCell ref="AE198:AI198"/>
    <mergeCell ref="B199:G199"/>
    <mergeCell ref="H199:AC199"/>
    <mergeCell ref="AE199:AI199"/>
    <mergeCell ref="B208:G208"/>
    <mergeCell ref="H208:AC208"/>
    <mergeCell ref="AE208:AI208"/>
    <mergeCell ref="B209:G209"/>
    <mergeCell ref="H209:AC209"/>
    <mergeCell ref="AE209:AI209"/>
    <mergeCell ref="B206:G206"/>
    <mergeCell ref="H206:AC206"/>
    <mergeCell ref="AE206:AI206"/>
    <mergeCell ref="B207:G207"/>
    <mergeCell ref="H207:AC207"/>
    <mergeCell ref="AE207:AI207"/>
    <mergeCell ref="B204:G204"/>
    <mergeCell ref="H204:AC204"/>
    <mergeCell ref="AE204:AI204"/>
    <mergeCell ref="B205:G205"/>
    <mergeCell ref="H205:AC205"/>
    <mergeCell ref="AE205:AI205"/>
    <mergeCell ref="B214:G214"/>
    <mergeCell ref="H214:AC214"/>
    <mergeCell ref="AE214:AI214"/>
    <mergeCell ref="B215:G215"/>
    <mergeCell ref="H215:AC215"/>
    <mergeCell ref="AE215:AI215"/>
    <mergeCell ref="B212:G212"/>
    <mergeCell ref="H212:AC212"/>
    <mergeCell ref="AE212:AI212"/>
    <mergeCell ref="B213:G213"/>
    <mergeCell ref="H213:AC213"/>
    <mergeCell ref="AE213:AI213"/>
    <mergeCell ref="B210:G210"/>
    <mergeCell ref="H210:AC210"/>
    <mergeCell ref="AE210:AI210"/>
    <mergeCell ref="B211:G211"/>
    <mergeCell ref="H211:AC211"/>
    <mergeCell ref="AE211:AI211"/>
    <mergeCell ref="B220:G220"/>
    <mergeCell ref="H220:AC220"/>
    <mergeCell ref="AE220:AI220"/>
    <mergeCell ref="B221:G221"/>
    <mergeCell ref="H221:AC221"/>
    <mergeCell ref="AE221:AI221"/>
    <mergeCell ref="B218:G218"/>
    <mergeCell ref="H218:AC218"/>
    <mergeCell ref="AE218:AI218"/>
    <mergeCell ref="B219:G219"/>
    <mergeCell ref="H219:AC219"/>
    <mergeCell ref="AE219:AI219"/>
    <mergeCell ref="B216:G216"/>
    <mergeCell ref="H216:AC216"/>
    <mergeCell ref="AE216:AI216"/>
    <mergeCell ref="B217:G217"/>
    <mergeCell ref="H217:AC217"/>
    <mergeCell ref="AE217:AI217"/>
    <mergeCell ref="B226:G226"/>
    <mergeCell ref="H226:AC226"/>
    <mergeCell ref="AE226:AI226"/>
    <mergeCell ref="B227:G227"/>
    <mergeCell ref="H227:AC227"/>
    <mergeCell ref="AE227:AI227"/>
    <mergeCell ref="B224:G224"/>
    <mergeCell ref="H224:AC224"/>
    <mergeCell ref="AE224:AI224"/>
    <mergeCell ref="B225:G225"/>
    <mergeCell ref="H225:AC225"/>
    <mergeCell ref="AE225:AI225"/>
    <mergeCell ref="B222:G222"/>
    <mergeCell ref="H222:AC222"/>
    <mergeCell ref="AE222:AI222"/>
    <mergeCell ref="B223:G223"/>
    <mergeCell ref="H223:AC223"/>
    <mergeCell ref="AE223:AI223"/>
    <mergeCell ref="B232:G232"/>
    <mergeCell ref="H232:AC232"/>
    <mergeCell ref="AE232:AI232"/>
    <mergeCell ref="B233:G233"/>
    <mergeCell ref="H233:AC233"/>
    <mergeCell ref="AE233:AI233"/>
    <mergeCell ref="B230:G230"/>
    <mergeCell ref="H230:AC230"/>
    <mergeCell ref="AE230:AI230"/>
    <mergeCell ref="B231:G231"/>
    <mergeCell ref="H231:AC231"/>
    <mergeCell ref="AE231:AI231"/>
    <mergeCell ref="B228:G228"/>
    <mergeCell ref="H228:AC228"/>
    <mergeCell ref="AE228:AI228"/>
    <mergeCell ref="B229:G229"/>
    <mergeCell ref="H229:AC229"/>
    <mergeCell ref="AE229:AI229"/>
    <mergeCell ref="B238:G238"/>
    <mergeCell ref="H238:AC238"/>
    <mergeCell ref="AE238:AI238"/>
    <mergeCell ref="B239:G239"/>
    <mergeCell ref="H239:AC239"/>
    <mergeCell ref="AE239:AI239"/>
    <mergeCell ref="B236:G236"/>
    <mergeCell ref="H236:AC236"/>
    <mergeCell ref="AE236:AI236"/>
    <mergeCell ref="B237:G237"/>
    <mergeCell ref="H237:AC237"/>
    <mergeCell ref="AE237:AI237"/>
    <mergeCell ref="B234:G234"/>
    <mergeCell ref="H234:AC234"/>
    <mergeCell ref="AE234:AI234"/>
    <mergeCell ref="B235:G235"/>
    <mergeCell ref="H235:AC235"/>
    <mergeCell ref="AE235:AI235"/>
    <mergeCell ref="B244:G244"/>
    <mergeCell ref="H244:AC244"/>
    <mergeCell ref="AE244:AI244"/>
    <mergeCell ref="B245:G245"/>
    <mergeCell ref="H245:AC245"/>
    <mergeCell ref="AE245:AI245"/>
    <mergeCell ref="B242:G242"/>
    <mergeCell ref="H242:AC242"/>
    <mergeCell ref="AE242:AI242"/>
    <mergeCell ref="B243:G243"/>
    <mergeCell ref="H243:AC243"/>
    <mergeCell ref="AE243:AI243"/>
    <mergeCell ref="B240:G240"/>
    <mergeCell ref="H240:AC240"/>
    <mergeCell ref="AE240:AI240"/>
    <mergeCell ref="B241:G241"/>
    <mergeCell ref="H241:AC241"/>
    <mergeCell ref="AE241:AI241"/>
    <mergeCell ref="B250:G250"/>
    <mergeCell ref="H250:AC250"/>
    <mergeCell ref="AE250:AI250"/>
    <mergeCell ref="B251:G251"/>
    <mergeCell ref="H251:AC251"/>
    <mergeCell ref="AE251:AI251"/>
    <mergeCell ref="B248:G248"/>
    <mergeCell ref="H248:AC248"/>
    <mergeCell ref="AE248:AI248"/>
    <mergeCell ref="B249:G249"/>
    <mergeCell ref="H249:AC249"/>
    <mergeCell ref="AE249:AI249"/>
    <mergeCell ref="B246:G246"/>
    <mergeCell ref="H246:AC246"/>
    <mergeCell ref="AE246:AI246"/>
    <mergeCell ref="B247:G247"/>
    <mergeCell ref="H247:AC247"/>
    <mergeCell ref="AE247:AI247"/>
    <mergeCell ref="B256:G256"/>
    <mergeCell ref="H256:AC256"/>
    <mergeCell ref="AE256:AI256"/>
    <mergeCell ref="B257:G257"/>
    <mergeCell ref="H257:AC257"/>
    <mergeCell ref="AE257:AI257"/>
    <mergeCell ref="B254:G254"/>
    <mergeCell ref="H254:AC254"/>
    <mergeCell ref="AE254:AI254"/>
    <mergeCell ref="B255:G255"/>
    <mergeCell ref="H255:AC255"/>
    <mergeCell ref="AE255:AI255"/>
    <mergeCell ref="B252:G252"/>
    <mergeCell ref="H252:AC252"/>
    <mergeCell ref="AE252:AI252"/>
    <mergeCell ref="B253:G253"/>
    <mergeCell ref="H253:AC253"/>
    <mergeCell ref="AE253:AI253"/>
    <mergeCell ref="B262:G262"/>
    <mergeCell ref="H262:AC262"/>
    <mergeCell ref="AE262:AI262"/>
    <mergeCell ref="B263:G263"/>
    <mergeCell ref="H263:AC263"/>
    <mergeCell ref="AE263:AI263"/>
    <mergeCell ref="B260:G260"/>
    <mergeCell ref="H260:AC260"/>
    <mergeCell ref="AE260:AI260"/>
    <mergeCell ref="B261:G261"/>
    <mergeCell ref="H261:AC261"/>
    <mergeCell ref="AE261:AI261"/>
    <mergeCell ref="B258:G258"/>
    <mergeCell ref="H258:AC258"/>
    <mergeCell ref="AE258:AI258"/>
    <mergeCell ref="B259:G259"/>
    <mergeCell ref="H259:AC259"/>
    <mergeCell ref="AE259:AI259"/>
    <mergeCell ref="B268:G268"/>
    <mergeCell ref="H268:AC268"/>
    <mergeCell ref="AE268:AI268"/>
    <mergeCell ref="B269:G269"/>
    <mergeCell ref="H269:AC269"/>
    <mergeCell ref="AE269:AI269"/>
    <mergeCell ref="B266:G266"/>
    <mergeCell ref="H266:AC266"/>
    <mergeCell ref="AE266:AI266"/>
    <mergeCell ref="B267:G267"/>
    <mergeCell ref="H267:AC267"/>
    <mergeCell ref="AE267:AI267"/>
    <mergeCell ref="B264:G264"/>
    <mergeCell ref="H264:AC264"/>
    <mergeCell ref="AE264:AI264"/>
    <mergeCell ref="B265:G265"/>
    <mergeCell ref="H265:AC265"/>
    <mergeCell ref="AE265:AI265"/>
    <mergeCell ref="B274:G274"/>
    <mergeCell ref="H274:AC274"/>
    <mergeCell ref="AE274:AI274"/>
    <mergeCell ref="B275:G275"/>
    <mergeCell ref="H275:AC275"/>
    <mergeCell ref="AE275:AI275"/>
    <mergeCell ref="B272:G272"/>
    <mergeCell ref="H272:AC272"/>
    <mergeCell ref="AE272:AI272"/>
    <mergeCell ref="B273:G273"/>
    <mergeCell ref="H273:AC273"/>
    <mergeCell ref="AE273:AI273"/>
    <mergeCell ref="B270:G270"/>
    <mergeCell ref="H270:AC270"/>
    <mergeCell ref="AE270:AI270"/>
    <mergeCell ref="B271:G271"/>
    <mergeCell ref="H271:AC271"/>
    <mergeCell ref="AE271:AI271"/>
    <mergeCell ref="B280:G280"/>
    <mergeCell ref="H280:AC280"/>
    <mergeCell ref="AE280:AI280"/>
    <mergeCell ref="B281:G281"/>
    <mergeCell ref="H281:AC281"/>
    <mergeCell ref="AE281:AI281"/>
    <mergeCell ref="B278:G278"/>
    <mergeCell ref="H278:AC278"/>
    <mergeCell ref="AE278:AI278"/>
    <mergeCell ref="B279:G279"/>
    <mergeCell ref="H279:AC279"/>
    <mergeCell ref="AE279:AI279"/>
    <mergeCell ref="B276:G276"/>
    <mergeCell ref="H276:AC276"/>
    <mergeCell ref="AE276:AI276"/>
    <mergeCell ref="B277:G277"/>
    <mergeCell ref="H277:AC277"/>
    <mergeCell ref="AE277:AI277"/>
    <mergeCell ref="B286:G286"/>
    <mergeCell ref="H286:AC286"/>
    <mergeCell ref="AE286:AI286"/>
    <mergeCell ref="B287:G287"/>
    <mergeCell ref="H287:AC287"/>
    <mergeCell ref="AE287:AI287"/>
    <mergeCell ref="B284:G284"/>
    <mergeCell ref="H284:AC284"/>
    <mergeCell ref="AE284:AI284"/>
    <mergeCell ref="B285:G285"/>
    <mergeCell ref="H285:AC285"/>
    <mergeCell ref="AE285:AI285"/>
    <mergeCell ref="B282:G282"/>
    <mergeCell ref="H282:AC282"/>
    <mergeCell ref="AE282:AI282"/>
    <mergeCell ref="B283:G283"/>
    <mergeCell ref="H283:AC283"/>
    <mergeCell ref="AE283:AI283"/>
    <mergeCell ref="B292:G292"/>
    <mergeCell ref="H292:AC292"/>
    <mergeCell ref="AE292:AI292"/>
    <mergeCell ref="B293:G293"/>
    <mergeCell ref="H293:AC293"/>
    <mergeCell ref="AE293:AI293"/>
    <mergeCell ref="B290:G290"/>
    <mergeCell ref="H290:AC290"/>
    <mergeCell ref="AE290:AI290"/>
    <mergeCell ref="B291:G291"/>
    <mergeCell ref="H291:AC291"/>
    <mergeCell ref="AE291:AI291"/>
    <mergeCell ref="B288:G288"/>
    <mergeCell ref="H288:AC288"/>
    <mergeCell ref="AE288:AI288"/>
    <mergeCell ref="B289:G289"/>
    <mergeCell ref="H289:AC289"/>
    <mergeCell ref="AE289:AI289"/>
    <mergeCell ref="B298:G298"/>
    <mergeCell ref="H298:AC298"/>
    <mergeCell ref="AE298:AI298"/>
    <mergeCell ref="B299:G299"/>
    <mergeCell ref="H299:AC299"/>
    <mergeCell ref="AE299:AI299"/>
    <mergeCell ref="B296:G296"/>
    <mergeCell ref="H296:AC296"/>
    <mergeCell ref="AE296:AI296"/>
    <mergeCell ref="B297:G297"/>
    <mergeCell ref="H297:AC297"/>
    <mergeCell ref="AE297:AI297"/>
    <mergeCell ref="B294:G294"/>
    <mergeCell ref="H294:AC294"/>
    <mergeCell ref="AE294:AI294"/>
    <mergeCell ref="B295:G295"/>
    <mergeCell ref="H295:AC295"/>
    <mergeCell ref="AE295:AI295"/>
    <mergeCell ref="B304:G304"/>
    <mergeCell ref="H304:AC304"/>
    <mergeCell ref="AE304:AI304"/>
    <mergeCell ref="B305:G305"/>
    <mergeCell ref="H305:AC305"/>
    <mergeCell ref="AE305:AI305"/>
    <mergeCell ref="B302:G302"/>
    <mergeCell ref="H302:AC302"/>
    <mergeCell ref="AE302:AI302"/>
    <mergeCell ref="B303:G303"/>
    <mergeCell ref="H303:AC303"/>
    <mergeCell ref="AE303:AI303"/>
    <mergeCell ref="B300:G300"/>
    <mergeCell ref="H300:AC300"/>
    <mergeCell ref="AE300:AI300"/>
    <mergeCell ref="B301:G301"/>
    <mergeCell ref="H301:AC301"/>
    <mergeCell ref="AE301:AI301"/>
    <mergeCell ref="B310:G310"/>
    <mergeCell ref="H310:AC310"/>
    <mergeCell ref="AE310:AI310"/>
    <mergeCell ref="B311:G311"/>
    <mergeCell ref="H311:AC311"/>
    <mergeCell ref="AE311:AI311"/>
    <mergeCell ref="B308:G308"/>
    <mergeCell ref="H308:AC308"/>
    <mergeCell ref="AE308:AI308"/>
    <mergeCell ref="B309:G309"/>
    <mergeCell ref="H309:AC309"/>
    <mergeCell ref="AE309:AI309"/>
    <mergeCell ref="B306:G306"/>
    <mergeCell ref="H306:AC306"/>
    <mergeCell ref="AE306:AI306"/>
    <mergeCell ref="B307:G307"/>
    <mergeCell ref="H307:AC307"/>
    <mergeCell ref="AE307:AI307"/>
    <mergeCell ref="B316:G316"/>
    <mergeCell ref="H316:AC316"/>
    <mergeCell ref="AE316:AI316"/>
    <mergeCell ref="B317:G317"/>
    <mergeCell ref="H317:AC317"/>
    <mergeCell ref="AE317:AI317"/>
    <mergeCell ref="B314:G314"/>
    <mergeCell ref="H314:AC314"/>
    <mergeCell ref="AE314:AI314"/>
    <mergeCell ref="B315:G315"/>
    <mergeCell ref="H315:AC315"/>
    <mergeCell ref="AE315:AI315"/>
    <mergeCell ref="B312:G312"/>
    <mergeCell ref="H312:AC312"/>
    <mergeCell ref="AE312:AI312"/>
    <mergeCell ref="B313:G313"/>
    <mergeCell ref="H313:AC313"/>
    <mergeCell ref="AE313:AI313"/>
    <mergeCell ref="B322:G322"/>
    <mergeCell ref="H322:AC322"/>
    <mergeCell ref="AE322:AI322"/>
    <mergeCell ref="B323:G323"/>
    <mergeCell ref="H323:AC323"/>
    <mergeCell ref="AE323:AI323"/>
    <mergeCell ref="B320:G320"/>
    <mergeCell ref="H320:AC320"/>
    <mergeCell ref="AE320:AI320"/>
    <mergeCell ref="B321:G321"/>
    <mergeCell ref="H321:AC321"/>
    <mergeCell ref="AE321:AI321"/>
    <mergeCell ref="B318:G318"/>
    <mergeCell ref="H318:AC318"/>
    <mergeCell ref="AE318:AI318"/>
    <mergeCell ref="B319:G319"/>
    <mergeCell ref="H319:AC319"/>
    <mergeCell ref="AE319:AI319"/>
    <mergeCell ref="B328:G328"/>
    <mergeCell ref="H328:AC328"/>
    <mergeCell ref="AE328:AI328"/>
    <mergeCell ref="B329:G329"/>
    <mergeCell ref="H329:AC329"/>
    <mergeCell ref="AE329:AI329"/>
    <mergeCell ref="B326:G326"/>
    <mergeCell ref="H326:AC326"/>
    <mergeCell ref="AE326:AI326"/>
    <mergeCell ref="B327:G327"/>
    <mergeCell ref="H327:AC327"/>
    <mergeCell ref="AE327:AI327"/>
    <mergeCell ref="B324:G324"/>
    <mergeCell ref="H324:AC324"/>
    <mergeCell ref="AE324:AI324"/>
    <mergeCell ref="B325:G325"/>
    <mergeCell ref="H325:AC325"/>
    <mergeCell ref="AE325:AI325"/>
    <mergeCell ref="B334:G334"/>
    <mergeCell ref="H334:AC334"/>
    <mergeCell ref="AE334:AI334"/>
    <mergeCell ref="B335:G335"/>
    <mergeCell ref="H335:AC335"/>
    <mergeCell ref="AE335:AI335"/>
    <mergeCell ref="B332:G332"/>
    <mergeCell ref="H332:AC332"/>
    <mergeCell ref="AE332:AI332"/>
    <mergeCell ref="B333:G333"/>
    <mergeCell ref="H333:AC333"/>
    <mergeCell ref="AE333:AI333"/>
    <mergeCell ref="B330:G330"/>
    <mergeCell ref="H330:AC330"/>
    <mergeCell ref="AE330:AI330"/>
    <mergeCell ref="B331:G331"/>
    <mergeCell ref="H331:AC331"/>
    <mergeCell ref="AE331:AI331"/>
    <mergeCell ref="B340:G340"/>
    <mergeCell ref="H340:AC340"/>
    <mergeCell ref="AE340:AI340"/>
    <mergeCell ref="B341:G341"/>
    <mergeCell ref="H341:AC341"/>
    <mergeCell ref="AE341:AI341"/>
    <mergeCell ref="B338:G338"/>
    <mergeCell ref="H338:AC338"/>
    <mergeCell ref="AE338:AI338"/>
    <mergeCell ref="B339:G339"/>
    <mergeCell ref="H339:AC339"/>
    <mergeCell ref="AE339:AI339"/>
    <mergeCell ref="B336:G336"/>
    <mergeCell ref="H336:AC336"/>
    <mergeCell ref="AE336:AI336"/>
    <mergeCell ref="B337:G337"/>
    <mergeCell ref="H337:AC337"/>
    <mergeCell ref="AE337:AI337"/>
    <mergeCell ref="B346:G346"/>
    <mergeCell ref="H346:AC346"/>
    <mergeCell ref="AE346:AI346"/>
    <mergeCell ref="B347:G347"/>
    <mergeCell ref="H347:AC347"/>
    <mergeCell ref="AE347:AI347"/>
    <mergeCell ref="B344:G344"/>
    <mergeCell ref="H344:AC344"/>
    <mergeCell ref="AE344:AI344"/>
    <mergeCell ref="B345:G345"/>
    <mergeCell ref="H345:AC345"/>
    <mergeCell ref="AE345:AI345"/>
    <mergeCell ref="B342:G342"/>
    <mergeCell ref="H342:AC342"/>
    <mergeCell ref="AE342:AI342"/>
    <mergeCell ref="B343:G343"/>
    <mergeCell ref="H343:AC343"/>
    <mergeCell ref="AE343:AI343"/>
    <mergeCell ref="B352:G352"/>
    <mergeCell ref="H352:AC352"/>
    <mergeCell ref="AE352:AI352"/>
    <mergeCell ref="B353:G353"/>
    <mergeCell ref="H353:AC353"/>
    <mergeCell ref="AE353:AI353"/>
    <mergeCell ref="B350:G350"/>
    <mergeCell ref="H350:AC350"/>
    <mergeCell ref="AE350:AI350"/>
    <mergeCell ref="B351:G351"/>
    <mergeCell ref="H351:AC351"/>
    <mergeCell ref="AE351:AI351"/>
    <mergeCell ref="B348:G348"/>
    <mergeCell ref="H348:AC348"/>
    <mergeCell ref="AE348:AI348"/>
    <mergeCell ref="B349:G349"/>
    <mergeCell ref="H349:AC349"/>
    <mergeCell ref="AE349:AI349"/>
    <mergeCell ref="B358:G358"/>
    <mergeCell ref="H358:AC358"/>
    <mergeCell ref="AE358:AI358"/>
    <mergeCell ref="B359:G359"/>
    <mergeCell ref="H359:AC359"/>
    <mergeCell ref="AE359:AI359"/>
    <mergeCell ref="B356:G356"/>
    <mergeCell ref="H356:AC356"/>
    <mergeCell ref="AE356:AI356"/>
    <mergeCell ref="B357:G357"/>
    <mergeCell ref="H357:AC357"/>
    <mergeCell ref="AE357:AI357"/>
    <mergeCell ref="B354:G354"/>
    <mergeCell ref="H354:AC354"/>
    <mergeCell ref="AE354:AI354"/>
    <mergeCell ref="B355:G355"/>
    <mergeCell ref="H355:AC355"/>
    <mergeCell ref="AE355:AI355"/>
    <mergeCell ref="B364:G364"/>
    <mergeCell ref="H364:AC364"/>
    <mergeCell ref="AE364:AI364"/>
    <mergeCell ref="B365:G365"/>
    <mergeCell ref="H365:AC365"/>
    <mergeCell ref="AE365:AI365"/>
    <mergeCell ref="B362:G362"/>
    <mergeCell ref="H362:AC362"/>
    <mergeCell ref="AE362:AI362"/>
    <mergeCell ref="B363:G363"/>
    <mergeCell ref="H363:AC363"/>
    <mergeCell ref="AE363:AI363"/>
    <mergeCell ref="B360:G360"/>
    <mergeCell ref="H360:AC360"/>
    <mergeCell ref="AE360:AI360"/>
    <mergeCell ref="B361:G361"/>
    <mergeCell ref="H361:AC361"/>
    <mergeCell ref="AE361:AI361"/>
    <mergeCell ref="B370:G370"/>
    <mergeCell ref="H370:AC370"/>
    <mergeCell ref="AE370:AI370"/>
    <mergeCell ref="B371:G371"/>
    <mergeCell ref="H371:AC371"/>
    <mergeCell ref="AE371:AI371"/>
    <mergeCell ref="B368:G368"/>
    <mergeCell ref="H368:AC368"/>
    <mergeCell ref="AE368:AI368"/>
    <mergeCell ref="B369:G369"/>
    <mergeCell ref="H369:AC369"/>
    <mergeCell ref="AE369:AI369"/>
    <mergeCell ref="B366:G366"/>
    <mergeCell ref="H366:AC366"/>
    <mergeCell ref="AE366:AI366"/>
    <mergeCell ref="B367:G367"/>
    <mergeCell ref="H367:AC367"/>
    <mergeCell ref="AE367:AI367"/>
    <mergeCell ref="B376:G376"/>
    <mergeCell ref="H376:AC376"/>
    <mergeCell ref="AE376:AI376"/>
    <mergeCell ref="B377:G377"/>
    <mergeCell ref="H377:AC377"/>
    <mergeCell ref="AE377:AI377"/>
    <mergeCell ref="B374:G374"/>
    <mergeCell ref="H374:AC374"/>
    <mergeCell ref="AE374:AI374"/>
    <mergeCell ref="B375:G375"/>
    <mergeCell ref="H375:AC375"/>
    <mergeCell ref="AE375:AI375"/>
    <mergeCell ref="B372:G372"/>
    <mergeCell ref="H372:AC372"/>
    <mergeCell ref="AE372:AI372"/>
    <mergeCell ref="B373:G373"/>
    <mergeCell ref="H373:AC373"/>
    <mergeCell ref="AE373:AI373"/>
    <mergeCell ref="B382:G382"/>
    <mergeCell ref="H382:AC382"/>
    <mergeCell ref="AE382:AI382"/>
    <mergeCell ref="B383:G383"/>
    <mergeCell ref="H383:AC383"/>
    <mergeCell ref="AE383:AI383"/>
    <mergeCell ref="B380:G380"/>
    <mergeCell ref="H380:AC380"/>
    <mergeCell ref="AE380:AI380"/>
    <mergeCell ref="B381:G381"/>
    <mergeCell ref="H381:AC381"/>
    <mergeCell ref="AE381:AI381"/>
    <mergeCell ref="B378:G378"/>
    <mergeCell ref="H378:AC378"/>
    <mergeCell ref="AE378:AI378"/>
    <mergeCell ref="B379:G379"/>
    <mergeCell ref="H379:AC379"/>
    <mergeCell ref="AE379:AI379"/>
    <mergeCell ref="B388:G388"/>
    <mergeCell ref="H388:AC388"/>
    <mergeCell ref="AE388:AI388"/>
    <mergeCell ref="B389:G389"/>
    <mergeCell ref="H389:AC389"/>
    <mergeCell ref="AE389:AI389"/>
    <mergeCell ref="B386:G386"/>
    <mergeCell ref="H386:AC386"/>
    <mergeCell ref="AE386:AI386"/>
    <mergeCell ref="B387:G387"/>
    <mergeCell ref="H387:AC387"/>
    <mergeCell ref="AE387:AI387"/>
    <mergeCell ref="B384:G384"/>
    <mergeCell ref="H384:AC384"/>
    <mergeCell ref="AE384:AI384"/>
    <mergeCell ref="B385:G385"/>
    <mergeCell ref="H385:AC385"/>
    <mergeCell ref="AE385:AI385"/>
    <mergeCell ref="B394:G394"/>
    <mergeCell ref="H394:AC394"/>
    <mergeCell ref="AE394:AI394"/>
    <mergeCell ref="B395:G395"/>
    <mergeCell ref="H395:AC395"/>
    <mergeCell ref="AE395:AI395"/>
    <mergeCell ref="B392:G392"/>
    <mergeCell ref="H392:AC392"/>
    <mergeCell ref="AE392:AI392"/>
    <mergeCell ref="B393:G393"/>
    <mergeCell ref="H393:AC393"/>
    <mergeCell ref="AE393:AI393"/>
    <mergeCell ref="B390:G390"/>
    <mergeCell ref="H390:AC390"/>
    <mergeCell ref="AE390:AI390"/>
    <mergeCell ref="B391:G391"/>
    <mergeCell ref="H391:AC391"/>
    <mergeCell ref="AE391:AI391"/>
    <mergeCell ref="B400:G400"/>
    <mergeCell ref="H400:AC400"/>
    <mergeCell ref="AE400:AI400"/>
    <mergeCell ref="B401:G401"/>
    <mergeCell ref="H401:AC401"/>
    <mergeCell ref="AE401:AI401"/>
    <mergeCell ref="B398:G398"/>
    <mergeCell ref="H398:AC398"/>
    <mergeCell ref="AE398:AI398"/>
    <mergeCell ref="B399:G399"/>
    <mergeCell ref="H399:AC399"/>
    <mergeCell ref="AE399:AI399"/>
    <mergeCell ref="B396:G396"/>
    <mergeCell ref="H396:AC396"/>
    <mergeCell ref="AE396:AI396"/>
    <mergeCell ref="B397:G397"/>
    <mergeCell ref="H397:AC397"/>
    <mergeCell ref="AE397:AI397"/>
    <mergeCell ref="B406:G406"/>
    <mergeCell ref="H406:AC406"/>
    <mergeCell ref="AE406:AI406"/>
    <mergeCell ref="B407:G407"/>
    <mergeCell ref="H407:AC407"/>
    <mergeCell ref="AE407:AI407"/>
    <mergeCell ref="B404:G404"/>
    <mergeCell ref="H404:AC404"/>
    <mergeCell ref="AE404:AI404"/>
    <mergeCell ref="B405:G405"/>
    <mergeCell ref="H405:AC405"/>
    <mergeCell ref="AE405:AI405"/>
    <mergeCell ref="B402:G402"/>
    <mergeCell ref="H402:AC402"/>
    <mergeCell ref="AE402:AI402"/>
    <mergeCell ref="B403:G403"/>
    <mergeCell ref="H403:AC403"/>
    <mergeCell ref="AE403:AI403"/>
    <mergeCell ref="B412:G412"/>
    <mergeCell ref="H412:AC412"/>
    <mergeCell ref="AE412:AI412"/>
    <mergeCell ref="B413:G413"/>
    <mergeCell ref="H413:AC413"/>
    <mergeCell ref="AE413:AI413"/>
    <mergeCell ref="B410:G410"/>
    <mergeCell ref="H410:AC410"/>
    <mergeCell ref="AE410:AI410"/>
    <mergeCell ref="B411:G411"/>
    <mergeCell ref="H411:AC411"/>
    <mergeCell ref="AE411:AI411"/>
    <mergeCell ref="B408:G408"/>
    <mergeCell ref="H408:AC408"/>
    <mergeCell ref="AE408:AI408"/>
    <mergeCell ref="B409:G409"/>
    <mergeCell ref="H409:AC409"/>
    <mergeCell ref="AE409:AI409"/>
    <mergeCell ref="B418:G418"/>
    <mergeCell ref="H418:AC418"/>
    <mergeCell ref="AE418:AI418"/>
    <mergeCell ref="B419:G419"/>
    <mergeCell ref="H419:AC419"/>
    <mergeCell ref="AE419:AI419"/>
    <mergeCell ref="B416:G416"/>
    <mergeCell ref="H416:AC416"/>
    <mergeCell ref="AE416:AI416"/>
    <mergeCell ref="B417:G417"/>
    <mergeCell ref="H417:AC417"/>
    <mergeCell ref="AE417:AI417"/>
    <mergeCell ref="B414:G414"/>
    <mergeCell ref="H414:AC414"/>
    <mergeCell ref="AE414:AI414"/>
    <mergeCell ref="B415:G415"/>
    <mergeCell ref="H415:AC415"/>
    <mergeCell ref="AE415:AI415"/>
    <mergeCell ref="B424:G424"/>
    <mergeCell ref="H424:AC424"/>
    <mergeCell ref="AE424:AI424"/>
    <mergeCell ref="B425:G425"/>
    <mergeCell ref="H425:AC425"/>
    <mergeCell ref="AE425:AI425"/>
    <mergeCell ref="B422:G422"/>
    <mergeCell ref="H422:AC422"/>
    <mergeCell ref="AE422:AI422"/>
    <mergeCell ref="B423:G423"/>
    <mergeCell ref="H423:AC423"/>
    <mergeCell ref="AE423:AI423"/>
    <mergeCell ref="B420:G420"/>
    <mergeCell ref="H420:AC420"/>
    <mergeCell ref="AE420:AI420"/>
    <mergeCell ref="B421:G421"/>
    <mergeCell ref="H421:AC421"/>
    <mergeCell ref="AE421:AI421"/>
    <mergeCell ref="B430:G430"/>
    <mergeCell ref="H430:AC430"/>
    <mergeCell ref="AE430:AI430"/>
    <mergeCell ref="B431:G431"/>
    <mergeCell ref="H431:AC431"/>
    <mergeCell ref="AE431:AI431"/>
    <mergeCell ref="B428:G428"/>
    <mergeCell ref="H428:AC428"/>
    <mergeCell ref="AE428:AI428"/>
    <mergeCell ref="B429:G429"/>
    <mergeCell ref="H429:AC429"/>
    <mergeCell ref="AE429:AI429"/>
    <mergeCell ref="B426:G426"/>
    <mergeCell ref="H426:AC426"/>
    <mergeCell ref="AE426:AI426"/>
    <mergeCell ref="B427:G427"/>
    <mergeCell ref="H427:AC427"/>
    <mergeCell ref="AE427:AI427"/>
    <mergeCell ref="B436:G436"/>
    <mergeCell ref="H436:AC436"/>
    <mergeCell ref="AE436:AI436"/>
    <mergeCell ref="B437:G437"/>
    <mergeCell ref="H437:AC437"/>
    <mergeCell ref="AE437:AI437"/>
    <mergeCell ref="B434:G434"/>
    <mergeCell ref="H434:AC434"/>
    <mergeCell ref="AE434:AI434"/>
    <mergeCell ref="B435:G435"/>
    <mergeCell ref="H435:AC435"/>
    <mergeCell ref="AE435:AI435"/>
    <mergeCell ref="B432:G432"/>
    <mergeCell ref="H432:AC432"/>
    <mergeCell ref="AE432:AI432"/>
    <mergeCell ref="B433:G433"/>
    <mergeCell ref="H433:AC433"/>
    <mergeCell ref="AE433:AI433"/>
    <mergeCell ref="B442:G442"/>
    <mergeCell ref="H442:AC442"/>
    <mergeCell ref="AE442:AI442"/>
    <mergeCell ref="B443:G443"/>
    <mergeCell ref="H443:AC443"/>
    <mergeCell ref="AE443:AI443"/>
    <mergeCell ref="B440:G440"/>
    <mergeCell ref="H440:AC440"/>
    <mergeCell ref="AE440:AI440"/>
    <mergeCell ref="B441:G441"/>
    <mergeCell ref="H441:AC441"/>
    <mergeCell ref="AE441:AI441"/>
    <mergeCell ref="B438:G438"/>
    <mergeCell ref="H438:AC438"/>
    <mergeCell ref="AE438:AI438"/>
    <mergeCell ref="B439:G439"/>
    <mergeCell ref="H439:AC439"/>
    <mergeCell ref="AE439:AI439"/>
    <mergeCell ref="B448:G448"/>
    <mergeCell ref="H448:AC448"/>
    <mergeCell ref="AE448:AI448"/>
    <mergeCell ref="B449:G449"/>
    <mergeCell ref="H449:AC449"/>
    <mergeCell ref="AE449:AI449"/>
    <mergeCell ref="B446:G446"/>
    <mergeCell ref="H446:AC446"/>
    <mergeCell ref="AE446:AI446"/>
    <mergeCell ref="B447:G447"/>
    <mergeCell ref="H447:AC447"/>
    <mergeCell ref="AE447:AI447"/>
    <mergeCell ref="B444:G444"/>
    <mergeCell ref="H444:AC444"/>
    <mergeCell ref="AE444:AI444"/>
    <mergeCell ref="B445:G445"/>
    <mergeCell ref="H445:AC445"/>
    <mergeCell ref="AE445:AI445"/>
    <mergeCell ref="B454:G454"/>
    <mergeCell ref="H454:AC454"/>
    <mergeCell ref="AE454:AI454"/>
    <mergeCell ref="B455:G455"/>
    <mergeCell ref="H455:AC455"/>
    <mergeCell ref="AE455:AI455"/>
    <mergeCell ref="B452:G452"/>
    <mergeCell ref="H452:AC452"/>
    <mergeCell ref="AE452:AI452"/>
    <mergeCell ref="B453:G453"/>
    <mergeCell ref="H453:AC453"/>
    <mergeCell ref="AE453:AI453"/>
    <mergeCell ref="B450:G450"/>
    <mergeCell ref="H450:AC450"/>
    <mergeCell ref="AE450:AI450"/>
    <mergeCell ref="B451:G451"/>
    <mergeCell ref="H451:AC451"/>
    <mergeCell ref="AE451:AI451"/>
    <mergeCell ref="B460:G460"/>
    <mergeCell ref="H460:AC460"/>
    <mergeCell ref="AE460:AI460"/>
    <mergeCell ref="B461:G461"/>
    <mergeCell ref="H461:AC461"/>
    <mergeCell ref="AE461:AI461"/>
    <mergeCell ref="B458:G458"/>
    <mergeCell ref="H458:AC458"/>
    <mergeCell ref="AE458:AI458"/>
    <mergeCell ref="B459:G459"/>
    <mergeCell ref="H459:AC459"/>
    <mergeCell ref="AE459:AI459"/>
    <mergeCell ref="B456:G456"/>
    <mergeCell ref="H456:AC456"/>
    <mergeCell ref="AE456:AI456"/>
    <mergeCell ref="B457:G457"/>
    <mergeCell ref="H457:AC457"/>
    <mergeCell ref="AE457:AI457"/>
    <mergeCell ref="B466:G466"/>
    <mergeCell ref="H466:AC466"/>
    <mergeCell ref="AE466:AI466"/>
    <mergeCell ref="B467:G467"/>
    <mergeCell ref="H467:AC467"/>
    <mergeCell ref="AE467:AI467"/>
    <mergeCell ref="B464:G464"/>
    <mergeCell ref="H464:AC464"/>
    <mergeCell ref="AE464:AI464"/>
    <mergeCell ref="B465:G465"/>
    <mergeCell ref="H465:AC465"/>
    <mergeCell ref="AE465:AI465"/>
    <mergeCell ref="B462:G462"/>
    <mergeCell ref="H462:AC462"/>
    <mergeCell ref="AE462:AI462"/>
    <mergeCell ref="B463:G463"/>
    <mergeCell ref="H463:AC463"/>
    <mergeCell ref="AE463:AI463"/>
    <mergeCell ref="B472:G472"/>
    <mergeCell ref="H472:AC472"/>
    <mergeCell ref="AE472:AI472"/>
    <mergeCell ref="B473:G473"/>
    <mergeCell ref="H473:AC473"/>
    <mergeCell ref="AE473:AI473"/>
    <mergeCell ref="B470:G470"/>
    <mergeCell ref="H470:AC470"/>
    <mergeCell ref="AE470:AI470"/>
    <mergeCell ref="B471:G471"/>
    <mergeCell ref="H471:AC471"/>
    <mergeCell ref="AE471:AI471"/>
    <mergeCell ref="B468:G468"/>
    <mergeCell ref="H468:AC468"/>
    <mergeCell ref="AE468:AI468"/>
    <mergeCell ref="B469:G469"/>
    <mergeCell ref="H469:AC469"/>
    <mergeCell ref="AE469:AI469"/>
    <mergeCell ref="B478:G478"/>
    <mergeCell ref="H478:AC478"/>
    <mergeCell ref="AE478:AI478"/>
    <mergeCell ref="B479:G479"/>
    <mergeCell ref="H479:AC479"/>
    <mergeCell ref="AE479:AI479"/>
    <mergeCell ref="B476:G476"/>
    <mergeCell ref="H476:AC476"/>
    <mergeCell ref="AE476:AI476"/>
    <mergeCell ref="B477:G477"/>
    <mergeCell ref="H477:AC477"/>
    <mergeCell ref="AE477:AI477"/>
    <mergeCell ref="B474:G474"/>
    <mergeCell ref="H474:AC474"/>
    <mergeCell ref="AE474:AI474"/>
    <mergeCell ref="B475:G475"/>
    <mergeCell ref="H475:AC475"/>
    <mergeCell ref="AE475:AI475"/>
    <mergeCell ref="B484:G484"/>
    <mergeCell ref="H484:AC484"/>
    <mergeCell ref="AE484:AI484"/>
    <mergeCell ref="B485:G485"/>
    <mergeCell ref="H485:AC485"/>
    <mergeCell ref="AE485:AI485"/>
    <mergeCell ref="B482:G482"/>
    <mergeCell ref="H482:AC482"/>
    <mergeCell ref="AE482:AI482"/>
    <mergeCell ref="B483:G483"/>
    <mergeCell ref="H483:AC483"/>
    <mergeCell ref="AE483:AI483"/>
    <mergeCell ref="B480:G480"/>
    <mergeCell ref="H480:AC480"/>
    <mergeCell ref="AE480:AI480"/>
    <mergeCell ref="B481:G481"/>
    <mergeCell ref="H481:AC481"/>
    <mergeCell ref="AE481:AI481"/>
    <mergeCell ref="B490:G490"/>
    <mergeCell ref="H490:AC490"/>
    <mergeCell ref="AE490:AI490"/>
    <mergeCell ref="B491:G491"/>
    <mergeCell ref="H491:AC491"/>
    <mergeCell ref="AE491:AI491"/>
    <mergeCell ref="B488:G488"/>
    <mergeCell ref="H488:AC488"/>
    <mergeCell ref="AE488:AI488"/>
    <mergeCell ref="B489:G489"/>
    <mergeCell ref="H489:AC489"/>
    <mergeCell ref="AE489:AI489"/>
    <mergeCell ref="B486:G486"/>
    <mergeCell ref="H486:AC486"/>
    <mergeCell ref="AE486:AI486"/>
    <mergeCell ref="B487:G487"/>
    <mergeCell ref="H487:AC487"/>
    <mergeCell ref="AE487:AI487"/>
    <mergeCell ref="B496:G496"/>
    <mergeCell ref="H496:AC496"/>
    <mergeCell ref="AE496:AI496"/>
    <mergeCell ref="B497:G497"/>
    <mergeCell ref="H497:AC497"/>
    <mergeCell ref="AE497:AI497"/>
    <mergeCell ref="B494:G494"/>
    <mergeCell ref="H494:AC494"/>
    <mergeCell ref="AE494:AI494"/>
    <mergeCell ref="B495:G495"/>
    <mergeCell ref="H495:AC495"/>
    <mergeCell ref="AE495:AI495"/>
    <mergeCell ref="B492:G492"/>
    <mergeCell ref="H492:AC492"/>
    <mergeCell ref="AE492:AI492"/>
    <mergeCell ref="B493:G493"/>
    <mergeCell ref="H493:AC493"/>
    <mergeCell ref="AE493:AI493"/>
    <mergeCell ref="B502:G502"/>
    <mergeCell ref="H502:AC502"/>
    <mergeCell ref="AE502:AI502"/>
    <mergeCell ref="B503:G503"/>
    <mergeCell ref="H503:AC503"/>
    <mergeCell ref="AE503:AI503"/>
    <mergeCell ref="B500:G500"/>
    <mergeCell ref="H500:AC500"/>
    <mergeCell ref="AE500:AI500"/>
    <mergeCell ref="B501:G501"/>
    <mergeCell ref="H501:AC501"/>
    <mergeCell ref="AE501:AI501"/>
    <mergeCell ref="B498:G498"/>
    <mergeCell ref="H498:AC498"/>
    <mergeCell ref="AE498:AI498"/>
    <mergeCell ref="B499:G499"/>
    <mergeCell ref="H499:AC499"/>
    <mergeCell ref="AE499:AI499"/>
    <mergeCell ref="B508:G508"/>
    <mergeCell ref="H508:AC508"/>
    <mergeCell ref="AE508:AI508"/>
    <mergeCell ref="B509:G509"/>
    <mergeCell ref="H509:AC509"/>
    <mergeCell ref="AE509:AI509"/>
    <mergeCell ref="B506:G506"/>
    <mergeCell ref="H506:AC506"/>
    <mergeCell ref="AE506:AI506"/>
    <mergeCell ref="B507:G507"/>
    <mergeCell ref="H507:AC507"/>
    <mergeCell ref="AE507:AI507"/>
    <mergeCell ref="B504:G504"/>
    <mergeCell ref="H504:AC504"/>
    <mergeCell ref="AE504:AI504"/>
    <mergeCell ref="B520:O520"/>
    <mergeCell ref="P520:AI520"/>
    <mergeCell ref="B505:G505"/>
    <mergeCell ref="H505:AC505"/>
    <mergeCell ref="AE505:AI505"/>
    <mergeCell ref="B510:G510"/>
    <mergeCell ref="H510:AC510"/>
    <mergeCell ref="AE510:AI510"/>
    <mergeCell ref="B521:AJ521"/>
    <mergeCell ref="P522:AI522"/>
    <mergeCell ref="B516:O516"/>
    <mergeCell ref="P516:AI516"/>
    <mergeCell ref="B517:AJ517"/>
    <mergeCell ref="B518:O518"/>
    <mergeCell ref="P518:AI518"/>
    <mergeCell ref="B519:AJ519"/>
    <mergeCell ref="B512:G512"/>
    <mergeCell ref="H512:AC512"/>
    <mergeCell ref="AE512:AI512"/>
    <mergeCell ref="B513:AJ513"/>
    <mergeCell ref="B514:AJ514"/>
    <mergeCell ref="B515:G515"/>
    <mergeCell ref="H515:AJ515"/>
    <mergeCell ref="B511:G511"/>
    <mergeCell ref="H511:AC511"/>
    <mergeCell ref="AE511:AI511"/>
  </mergeCells>
  <printOptions horizontalCentered="1"/>
  <pageMargins left="0.59055118110236227" right="0.59055118110236227" top="0.59055118110236227" bottom="0.59055118110236227" header="0.51181102362204722" footer="0.19685039370078741"/>
  <pageSetup paperSize="9" scale="63" firstPageNumber="0" fitToHeight="0" orientation="portrait" horizontalDpi="300" verticalDpi="300" r:id="rId1"/>
  <headerFooter alignWithMargins="0">
    <oddFooter>&amp;C&amp;"Tahoma,Normale"&amp;P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4D34-2F98-4B14-82DD-D7C07FFC9CD6}">
  <sheetPr>
    <pageSetUpPr fitToPage="1"/>
  </sheetPr>
  <dimension ref="A1:G50"/>
  <sheetViews>
    <sheetView showGridLines="0" topLeftCell="A33" workbookViewId="0">
      <selection activeCell="C52" sqref="C52"/>
    </sheetView>
  </sheetViews>
  <sheetFormatPr defaultColWidth="10" defaultRowHeight="12.75" outlineLevelRow="1" outlineLevelCol="1"/>
  <cols>
    <col min="1" max="1" width="37" style="78" customWidth="1"/>
    <col min="2" max="4" width="21.28515625" style="78" customWidth="1"/>
    <col min="5" max="6" width="21.28515625" style="78" hidden="1" customWidth="1" outlineLevel="1"/>
    <col min="7" max="7" width="12.42578125" style="78" bestFit="1" customWidth="1" collapsed="1"/>
    <col min="8" max="9" width="10" style="78"/>
    <col min="10" max="10" width="19.85546875" style="78" bestFit="1" customWidth="1"/>
    <col min="11" max="16384" width="10" style="78"/>
  </cols>
  <sheetData>
    <row r="1" spans="1:6" s="79" customFormat="1" ht="21.6" customHeight="1">
      <c r="A1" s="79" t="s">
        <v>3313</v>
      </c>
    </row>
    <row r="2" spans="1:6" s="79" customFormat="1" ht="21.6" customHeight="1"/>
    <row r="3" spans="1:6" s="80" customFormat="1" ht="21.6" customHeight="1">
      <c r="A3" s="751" t="s">
        <v>1799</v>
      </c>
      <c r="B3" s="751"/>
      <c r="C3" s="751"/>
      <c r="D3" s="751"/>
      <c r="E3" s="751"/>
      <c r="F3" s="751"/>
    </row>
    <row r="4" spans="1:6" s="79" customFormat="1" ht="24" customHeight="1">
      <c r="A4" s="81"/>
      <c r="B4" s="81"/>
      <c r="C4" s="81"/>
      <c r="D4" s="81"/>
      <c r="E4" s="81"/>
      <c r="F4" s="81"/>
    </row>
    <row r="5" spans="1:6" s="79" customFormat="1" ht="15" customHeight="1">
      <c r="A5" s="752" t="s">
        <v>3315</v>
      </c>
      <c r="B5" s="89" t="s">
        <v>3317</v>
      </c>
      <c r="C5" s="89" t="s">
        <v>4852</v>
      </c>
      <c r="D5" s="89" t="s">
        <v>3318</v>
      </c>
      <c r="E5" s="89" t="s">
        <v>3318</v>
      </c>
      <c r="F5" s="89" t="s">
        <v>3318</v>
      </c>
    </row>
    <row r="6" spans="1:6" s="79" customFormat="1" ht="15" customHeight="1">
      <c r="A6" s="753"/>
      <c r="B6" s="423">
        <f>'CE statale pluri'!H8</f>
        <v>2017</v>
      </c>
      <c r="C6" s="423">
        <f>'CE statale pluri'!I8</f>
        <v>2018</v>
      </c>
      <c r="D6" s="423">
        <f>'CE statale pluri'!J8</f>
        <v>2019</v>
      </c>
      <c r="E6" s="423">
        <f>'CE statale pluri'!K8</f>
        <v>2020</v>
      </c>
      <c r="F6" s="423">
        <f>'CE statale pluri'!L8</f>
        <v>2021</v>
      </c>
    </row>
    <row r="7" spans="1:6" s="79" customFormat="1" ht="29.45" customHeight="1">
      <c r="A7" s="82" t="s">
        <v>2261</v>
      </c>
      <c r="B7" s="83">
        <f>SUM('pdc2018'!N1033)</f>
        <v>1292342349.9400008</v>
      </c>
      <c r="C7" s="83">
        <f>SUM('pdc2018'!P1033)</f>
        <v>1324596862.8999999</v>
      </c>
      <c r="D7" s="83">
        <f>SUM('pdc2018'!Q1033)</f>
        <v>1338951176</v>
      </c>
      <c r="E7" s="83">
        <f>SUM('pdc2018'!R1033)</f>
        <v>1351827635</v>
      </c>
      <c r="F7" s="83">
        <f>SUM('pdc2018'!S1033)</f>
        <v>1339858565</v>
      </c>
    </row>
    <row r="8" spans="1:6" s="79" customFormat="1" ht="29.45" customHeight="1">
      <c r="A8" s="84" t="s">
        <v>2263</v>
      </c>
      <c r="B8" s="85">
        <f>SUM('CE statale pluri'!H104)</f>
        <v>1824275.8099999998</v>
      </c>
      <c r="C8" s="85">
        <f>SUM('CE statale pluri'!I104)</f>
        <v>3703338.02</v>
      </c>
      <c r="D8" s="85">
        <f>SUM('CE statale pluri'!J104)</f>
        <v>256500</v>
      </c>
      <c r="E8" s="85">
        <f>SUM('CE statale pluri'!K104)</f>
        <v>256500</v>
      </c>
      <c r="F8" s="85">
        <f>SUM('CE statale pluri'!L104)</f>
        <v>256500</v>
      </c>
    </row>
    <row r="9" spans="1:6" s="79" customFormat="1" ht="29.45" customHeight="1">
      <c r="A9" s="82" t="s">
        <v>2265</v>
      </c>
      <c r="B9" s="86">
        <f>B10+B11+B12+B13+B14+B15+B16+B17</f>
        <v>1305033829.7399998</v>
      </c>
      <c r="C9" s="86">
        <f t="shared" ref="C9:D9" si="0">C10+C11+C12+C13+C14+C15+C16+C17</f>
        <v>1332570347.3300002</v>
      </c>
      <c r="D9" s="86">
        <f t="shared" si="0"/>
        <v>1338951176</v>
      </c>
      <c r="E9" s="86">
        <f>E10+E11+E12+E13+E14+E15+E16</f>
        <v>1351827635</v>
      </c>
      <c r="F9" s="86">
        <f>F10+F11+F12+F13+F14+F15+F16</f>
        <v>1339858565</v>
      </c>
    </row>
    <row r="10" spans="1:6" s="79" customFormat="1" ht="29.45" customHeight="1">
      <c r="A10" s="87" t="s">
        <v>2267</v>
      </c>
      <c r="B10" s="520">
        <v>0</v>
      </c>
      <c r="C10" s="520">
        <v>0</v>
      </c>
      <c r="D10" s="520">
        <v>0</v>
      </c>
      <c r="E10" s="520">
        <v>0</v>
      </c>
      <c r="F10" s="520">
        <v>0</v>
      </c>
    </row>
    <row r="11" spans="1:6" s="79" customFormat="1" ht="29.45" customHeight="1">
      <c r="A11" s="87" t="s">
        <v>2269</v>
      </c>
      <c r="B11" s="85">
        <f>SUM('CE statale pluri'!H26,'CE statale pluri'!H27,'CE statale pluri'!H31,'CE statale pluri'!H32,'CE statale pluri'!H34,'CE statale pluri'!H35-'Allegato 1) dbase'!E39)</f>
        <v>63341824.319999985</v>
      </c>
      <c r="C11" s="85">
        <f>SUM('CE statale pluri'!I26,'CE statale pluri'!I27,'CE statale pluri'!I31,'CE statale pluri'!I32,'CE statale pluri'!I34,'CE statale pluri'!I35-'Allegato 1) dbase'!F39)</f>
        <v>64922276.5</v>
      </c>
      <c r="D11" s="85">
        <f>SUM('CE statale pluri'!J26,'CE statale pluri'!J27,'CE statale pluri'!J31,'CE statale pluri'!J32,'CE statale pluri'!J34,'CE statale pluri'!J35-'Allegato 1) dbase'!G39)</f>
        <v>63177900</v>
      </c>
      <c r="E11" s="85">
        <f>SUM('CE statale pluri'!K26,'CE statale pluri'!K27,'CE statale pluri'!K31,'CE statale pluri'!K32,'CE statale pluri'!K34,'CE statale pluri'!K35-'Allegato 1) dbase'!H39)</f>
        <v>63773100</v>
      </c>
      <c r="F11" s="85">
        <f>SUM('CE statale pluri'!L26,'CE statale pluri'!L27,'CE statale pluri'!L31,'CE statale pluri'!L32,'CE statale pluri'!L34,'CE statale pluri'!L35-'Allegato 1) dbase'!I39)</f>
        <v>63773100</v>
      </c>
    </row>
    <row r="12" spans="1:6" s="79" customFormat="1" ht="29.45" customHeight="1">
      <c r="A12" s="87" t="s">
        <v>2271</v>
      </c>
      <c r="B12" s="85">
        <f>'CE statale pluri'!H91</f>
        <v>38880.939999999995</v>
      </c>
      <c r="C12" s="85">
        <f>'CE statale pluri'!I91</f>
        <v>18000</v>
      </c>
      <c r="D12" s="85">
        <f>'CE statale pluri'!J91</f>
        <v>15000</v>
      </c>
      <c r="E12" s="85">
        <f>SUM('CE statale pluri'!K91,'CE statale pluri'!K96,-'CE statale pluri'!K97)</f>
        <v>15000</v>
      </c>
      <c r="F12" s="85">
        <f>SUM('CE statale pluri'!L91,'CE statale pluri'!L96,-'CE statale pluri'!L97)</f>
        <v>15000</v>
      </c>
    </row>
    <row r="13" spans="1:6" s="79" customFormat="1" ht="29.45" customHeight="1">
      <c r="A13" s="87" t="s">
        <v>2273</v>
      </c>
      <c r="B13" s="85">
        <f>SUM('CE statale pluri'!H10+'CE statale pluri'!H25)</f>
        <v>1168312746.6499999</v>
      </c>
      <c r="C13" s="85">
        <f>SUM('CE statale pluri'!I10+'CE statale pluri'!I25)</f>
        <v>1198827415.0800002</v>
      </c>
      <c r="D13" s="85">
        <f>SUM('CE statale pluri'!J10+'CE statale pluri'!J25)</f>
        <v>1210243076</v>
      </c>
      <c r="E13" s="85">
        <f>SUM('CE statale pluri'!K10+'CE statale pluri'!K25)</f>
        <v>1222524335</v>
      </c>
      <c r="F13" s="85">
        <f>SUM('CE statale pluri'!L10+'CE statale pluri'!L25)</f>
        <v>1210555265</v>
      </c>
    </row>
    <row r="14" spans="1:6" s="79" customFormat="1" ht="29.45" customHeight="1">
      <c r="A14" s="87" t="s">
        <v>2275</v>
      </c>
      <c r="B14" s="85">
        <f>SUM('CE statale pluri'!H33)</f>
        <v>22660231.780000001</v>
      </c>
      <c r="C14" s="85">
        <f>SUM('CE statale pluri'!I33)</f>
        <v>22660200</v>
      </c>
      <c r="D14" s="85">
        <f>SUM('CE statale pluri'!J33)</f>
        <v>22660200</v>
      </c>
      <c r="E14" s="85">
        <f>SUM('CE statale pluri'!K33)</f>
        <v>22660200</v>
      </c>
      <c r="F14" s="85">
        <f>SUM('CE statale pluri'!L33)</f>
        <v>22660200</v>
      </c>
    </row>
    <row r="15" spans="1:6" s="79" customFormat="1" ht="29.45" customHeight="1">
      <c r="A15" s="87" t="s">
        <v>2277</v>
      </c>
      <c r="B15" s="85">
        <f>SUM('Allegato 1) dbase'!E39)</f>
        <v>40067000</v>
      </c>
      <c r="C15" s="85">
        <f>SUM('Allegato 1) dbase'!F39)</f>
        <v>43505000</v>
      </c>
      <c r="D15" s="85">
        <f>SUM('Allegato 1) dbase'!G39)</f>
        <v>42839000</v>
      </c>
      <c r="E15" s="85">
        <f>SUM('Allegato 1) dbase'!H39)</f>
        <v>42839000</v>
      </c>
      <c r="F15" s="85">
        <f>SUM('Allegato 1) dbase'!I39)</f>
        <v>42839000</v>
      </c>
    </row>
    <row r="16" spans="1:6" s="79" customFormat="1" ht="29.45" customHeight="1">
      <c r="A16" s="87" t="s">
        <v>2279</v>
      </c>
      <c r="B16" s="85">
        <f>SUM('CE statale pluri'!H101)</f>
        <v>10590688.199999997</v>
      </c>
      <c r="C16" s="85">
        <f>SUM('CE statale pluri'!I101)</f>
        <v>2637455.7500000005</v>
      </c>
      <c r="D16" s="85">
        <f>SUM('CE statale pluri'!J101)</f>
        <v>16000</v>
      </c>
      <c r="E16" s="85">
        <f>SUM('CE statale pluri'!K101)</f>
        <v>16000</v>
      </c>
      <c r="F16" s="85">
        <f>SUM('CE statale pluri'!L101)</f>
        <v>16000</v>
      </c>
    </row>
    <row r="17" spans="1:7" s="79" customFormat="1" ht="29.45" customHeight="1">
      <c r="A17" s="328" t="s">
        <v>5673</v>
      </c>
      <c r="B17" s="85">
        <f>'CE statale pluri'!H96</f>
        <v>22457.85</v>
      </c>
      <c r="C17" s="85">
        <f>'CE statale pluri'!I96</f>
        <v>0</v>
      </c>
      <c r="D17" s="85">
        <f>'CE statale pluri'!J96</f>
        <v>0</v>
      </c>
      <c r="E17" s="329"/>
      <c r="F17" s="329"/>
    </row>
    <row r="18" spans="1:7" s="79" customFormat="1" ht="29.45" customHeight="1">
      <c r="A18" s="330" t="s">
        <v>875</v>
      </c>
      <c r="B18" s="331">
        <f>B9-B7</f>
        <v>12691479.799998999</v>
      </c>
      <c r="C18" s="331">
        <f>C9-C7</f>
        <v>7973484.4300003052</v>
      </c>
      <c r="D18" s="331">
        <f>D9-D7</f>
        <v>0</v>
      </c>
      <c r="E18" s="331">
        <f>E9-E7</f>
        <v>0</v>
      </c>
      <c r="F18" s="331">
        <f>F9-F7</f>
        <v>0</v>
      </c>
      <c r="G18" s="408"/>
    </row>
    <row r="19" spans="1:7" s="79" customFormat="1" ht="29.45" hidden="1" customHeight="1" outlineLevel="1">
      <c r="A19" s="749" t="s">
        <v>877</v>
      </c>
      <c r="B19" s="750"/>
      <c r="C19" s="750"/>
      <c r="D19" s="750"/>
      <c r="E19" s="750"/>
      <c r="F19" s="750"/>
    </row>
    <row r="20" spans="1:7" s="79" customFormat="1" ht="29.45" hidden="1" customHeight="1" outlineLevel="1">
      <c r="A20" s="82" t="s">
        <v>878</v>
      </c>
      <c r="B20" s="86">
        <f>SUM(B10)*-1</f>
        <v>0</v>
      </c>
      <c r="C20" s="86">
        <f>SUM(C10)*-1</f>
        <v>0</v>
      </c>
      <c r="D20" s="86">
        <f>SUM(D10)*-1</f>
        <v>0</v>
      </c>
      <c r="E20" s="86">
        <f>SUM(E10)*-1</f>
        <v>0</v>
      </c>
      <c r="F20" s="86">
        <f>SUM(F10)*-1</f>
        <v>0</v>
      </c>
    </row>
    <row r="21" spans="1:7" s="79" customFormat="1" ht="29.45" hidden="1" customHeight="1" outlineLevel="1">
      <c r="A21" s="87" t="s">
        <v>880</v>
      </c>
      <c r="B21" s="521" t="e">
        <f>SUM(#REF!,B20)</f>
        <v>#REF!</v>
      </c>
      <c r="C21" s="521" t="e">
        <f>SUM(#REF!,C20)</f>
        <v>#REF!</v>
      </c>
      <c r="D21" s="521" t="e">
        <f>SUM(#REF!,D20)</f>
        <v>#REF!</v>
      </c>
      <c r="E21" s="521">
        <f>SUM(A23,E20)</f>
        <v>0</v>
      </c>
      <c r="F21" s="521" t="e">
        <f>SUM(E23,F20)</f>
        <v>#VALUE!</v>
      </c>
    </row>
    <row r="22" spans="1:7" hidden="1" outlineLevel="1"/>
    <row r="23" spans="1:7" hidden="1" outlineLevel="1">
      <c r="A23" s="78" t="s">
        <v>881</v>
      </c>
      <c r="B23" s="88" t="e">
        <f>SUM(#REF!-#REF!)</f>
        <v>#REF!</v>
      </c>
      <c r="C23" s="88" t="e">
        <f>SUM(#REF!-#REF!)</f>
        <v>#REF!</v>
      </c>
      <c r="D23" s="88" t="e">
        <f>SUM(#REF!-#REF!)</f>
        <v>#REF!</v>
      </c>
      <c r="E23" s="88" t="e">
        <f>SUM(A23-A10)</f>
        <v>#VALUE!</v>
      </c>
      <c r="F23" s="88" t="e">
        <f>SUM(E23-E10)</f>
        <v>#VALUE!</v>
      </c>
    </row>
    <row r="24" spans="1:7" collapsed="1">
      <c r="B24" s="88"/>
      <c r="C24" s="88"/>
      <c r="D24" s="88"/>
      <c r="E24" s="88"/>
      <c r="F24" s="88"/>
    </row>
    <row r="29" spans="1:7" s="79" customFormat="1" ht="21.6" customHeight="1">
      <c r="A29" s="79" t="s">
        <v>3314</v>
      </c>
    </row>
    <row r="30" spans="1:7" s="79" customFormat="1" ht="21.6" customHeight="1"/>
    <row r="31" spans="1:7" s="80" customFormat="1" ht="21.6" customHeight="1">
      <c r="A31" s="751" t="s">
        <v>1800</v>
      </c>
      <c r="B31" s="751"/>
      <c r="C31" s="751"/>
      <c r="D31" s="751"/>
      <c r="E31" s="751"/>
      <c r="F31" s="751"/>
    </row>
    <row r="32" spans="1:7" s="79" customFormat="1" ht="24" customHeight="1">
      <c r="A32" s="81"/>
      <c r="B32" s="81"/>
      <c r="C32" s="81"/>
      <c r="D32" s="81"/>
      <c r="E32" s="81"/>
      <c r="F32" s="81"/>
    </row>
    <row r="33" spans="1:6" s="79" customFormat="1" ht="15" customHeight="1">
      <c r="A33" s="752" t="s">
        <v>2260</v>
      </c>
      <c r="B33" s="89" t="s">
        <v>3319</v>
      </c>
      <c r="C33" s="89" t="s">
        <v>3320</v>
      </c>
      <c r="D33" s="89" t="s">
        <v>3321</v>
      </c>
      <c r="E33" s="89" t="s">
        <v>3321</v>
      </c>
      <c r="F33" s="89" t="s">
        <v>3321</v>
      </c>
    </row>
    <row r="34" spans="1:6" s="79" customFormat="1" ht="15" customHeight="1">
      <c r="A34" s="753"/>
      <c r="B34" s="489">
        <f t="shared" ref="B34:F44" si="1">B6</f>
        <v>2017</v>
      </c>
      <c r="C34" s="489">
        <f t="shared" si="1"/>
        <v>2018</v>
      </c>
      <c r="D34" s="489">
        <f t="shared" si="1"/>
        <v>2019</v>
      </c>
      <c r="E34" s="489">
        <f t="shared" si="1"/>
        <v>2020</v>
      </c>
      <c r="F34" s="489">
        <f t="shared" si="1"/>
        <v>2021</v>
      </c>
    </row>
    <row r="35" spans="1:6" s="79" customFormat="1" ht="29.45" customHeight="1">
      <c r="A35" s="82" t="s">
        <v>2262</v>
      </c>
      <c r="B35" s="83">
        <f t="shared" si="1"/>
        <v>1292342349.9400008</v>
      </c>
      <c r="C35" s="83">
        <f t="shared" si="1"/>
        <v>1324596862.8999999</v>
      </c>
      <c r="D35" s="83">
        <f t="shared" si="1"/>
        <v>1338951176</v>
      </c>
      <c r="E35" s="83">
        <f t="shared" si="1"/>
        <v>1351827635</v>
      </c>
      <c r="F35" s="83">
        <f t="shared" si="1"/>
        <v>1339858565</v>
      </c>
    </row>
    <row r="36" spans="1:6" s="79" customFormat="1" ht="29.45" customHeight="1">
      <c r="A36" s="84" t="s">
        <v>2264</v>
      </c>
      <c r="B36" s="85">
        <f t="shared" ref="B36:D36" si="2">B8</f>
        <v>1824275.8099999998</v>
      </c>
      <c r="C36" s="85">
        <f t="shared" si="2"/>
        <v>3703338.02</v>
      </c>
      <c r="D36" s="85">
        <f t="shared" si="2"/>
        <v>256500</v>
      </c>
      <c r="E36" s="85">
        <f t="shared" si="1"/>
        <v>256500</v>
      </c>
      <c r="F36" s="85">
        <f t="shared" si="1"/>
        <v>256500</v>
      </c>
    </row>
    <row r="37" spans="1:6" s="79" customFormat="1" ht="29.45" customHeight="1">
      <c r="A37" s="82" t="s">
        <v>2266</v>
      </c>
      <c r="B37" s="86">
        <f t="shared" ref="B37:D37" si="3">B9</f>
        <v>1305033829.7399998</v>
      </c>
      <c r="C37" s="86">
        <f t="shared" si="3"/>
        <v>1332570347.3300002</v>
      </c>
      <c r="D37" s="86">
        <f t="shared" si="3"/>
        <v>1338951176</v>
      </c>
      <c r="E37" s="86">
        <f t="shared" si="1"/>
        <v>1351827635</v>
      </c>
      <c r="F37" s="86">
        <f t="shared" si="1"/>
        <v>1339858565</v>
      </c>
    </row>
    <row r="38" spans="1:6" s="79" customFormat="1" ht="29.45" customHeight="1">
      <c r="A38" s="87" t="s">
        <v>2268</v>
      </c>
      <c r="B38" s="520">
        <f t="shared" ref="B38:D38" si="4">B10</f>
        <v>0</v>
      </c>
      <c r="C38" s="520">
        <f t="shared" si="4"/>
        <v>0</v>
      </c>
      <c r="D38" s="520">
        <f t="shared" si="4"/>
        <v>0</v>
      </c>
      <c r="E38" s="520">
        <f t="shared" si="1"/>
        <v>0</v>
      </c>
      <c r="F38" s="520">
        <f t="shared" si="1"/>
        <v>0</v>
      </c>
    </row>
    <row r="39" spans="1:6" s="79" customFormat="1" ht="29.45" customHeight="1">
      <c r="A39" s="87" t="s">
        <v>2270</v>
      </c>
      <c r="B39" s="85">
        <f t="shared" ref="B39:D39" si="5">B11</f>
        <v>63341824.319999985</v>
      </c>
      <c r="C39" s="85">
        <f t="shared" si="5"/>
        <v>64922276.5</v>
      </c>
      <c r="D39" s="85">
        <f t="shared" si="5"/>
        <v>63177900</v>
      </c>
      <c r="E39" s="85">
        <f t="shared" si="1"/>
        <v>63773100</v>
      </c>
      <c r="F39" s="85">
        <f t="shared" si="1"/>
        <v>63773100</v>
      </c>
    </row>
    <row r="40" spans="1:6" s="79" customFormat="1" ht="29.45" customHeight="1">
      <c r="A40" s="87" t="s">
        <v>2272</v>
      </c>
      <c r="B40" s="85">
        <f t="shared" ref="B40:D40" si="6">B12</f>
        <v>38880.939999999995</v>
      </c>
      <c r="C40" s="85">
        <f t="shared" si="6"/>
        <v>18000</v>
      </c>
      <c r="D40" s="85">
        <f t="shared" si="6"/>
        <v>15000</v>
      </c>
      <c r="E40" s="85">
        <f t="shared" si="1"/>
        <v>15000</v>
      </c>
      <c r="F40" s="85">
        <f t="shared" si="1"/>
        <v>15000</v>
      </c>
    </row>
    <row r="41" spans="1:6" s="79" customFormat="1" ht="29.45" customHeight="1">
      <c r="A41" s="87" t="s">
        <v>2274</v>
      </c>
      <c r="B41" s="85">
        <f t="shared" ref="B41:D41" si="7">B13</f>
        <v>1168312746.6499999</v>
      </c>
      <c r="C41" s="85">
        <f t="shared" si="7"/>
        <v>1198827415.0800002</v>
      </c>
      <c r="D41" s="85">
        <f t="shared" si="7"/>
        <v>1210243076</v>
      </c>
      <c r="E41" s="85">
        <f t="shared" si="1"/>
        <v>1222524335</v>
      </c>
      <c r="F41" s="85">
        <f t="shared" si="1"/>
        <v>1210555265</v>
      </c>
    </row>
    <row r="42" spans="1:6" s="79" customFormat="1" ht="29.45" customHeight="1">
      <c r="A42" s="87" t="s">
        <v>2276</v>
      </c>
      <c r="B42" s="85">
        <f t="shared" ref="B42:D42" si="8">B14</f>
        <v>22660231.780000001</v>
      </c>
      <c r="C42" s="85">
        <f t="shared" si="8"/>
        <v>22660200</v>
      </c>
      <c r="D42" s="85">
        <f t="shared" si="8"/>
        <v>22660200</v>
      </c>
      <c r="E42" s="85">
        <f t="shared" si="1"/>
        <v>22660200</v>
      </c>
      <c r="F42" s="85">
        <f t="shared" si="1"/>
        <v>22660200</v>
      </c>
    </row>
    <row r="43" spans="1:6" s="79" customFormat="1" ht="29.45" customHeight="1">
      <c r="A43" s="87" t="s">
        <v>2278</v>
      </c>
      <c r="B43" s="85">
        <f t="shared" ref="B43:D43" si="9">B15</f>
        <v>40067000</v>
      </c>
      <c r="C43" s="85">
        <f t="shared" si="9"/>
        <v>43505000</v>
      </c>
      <c r="D43" s="85">
        <f t="shared" si="9"/>
        <v>42839000</v>
      </c>
      <c r="E43" s="85">
        <f t="shared" si="1"/>
        <v>42839000</v>
      </c>
      <c r="F43" s="85">
        <f t="shared" si="1"/>
        <v>42839000</v>
      </c>
    </row>
    <row r="44" spans="1:6" s="79" customFormat="1" ht="29.45" customHeight="1">
      <c r="A44" s="87" t="s">
        <v>2280</v>
      </c>
      <c r="B44" s="85">
        <f t="shared" ref="B44:D44" si="10">B16</f>
        <v>10590688.199999997</v>
      </c>
      <c r="C44" s="85">
        <f t="shared" si="10"/>
        <v>2637455.7500000005</v>
      </c>
      <c r="D44" s="85">
        <f t="shared" si="10"/>
        <v>16000</v>
      </c>
      <c r="E44" s="85">
        <f t="shared" si="1"/>
        <v>16000</v>
      </c>
      <c r="F44" s="85">
        <f t="shared" si="1"/>
        <v>16000</v>
      </c>
    </row>
    <row r="45" spans="1:6" s="79" customFormat="1" ht="29.45" customHeight="1">
      <c r="A45" s="87" t="s">
        <v>5674</v>
      </c>
      <c r="B45" s="85">
        <f t="shared" ref="B45:D45" si="11">B17</f>
        <v>22457.85</v>
      </c>
      <c r="C45" s="85">
        <f t="shared" si="11"/>
        <v>0</v>
      </c>
      <c r="D45" s="85">
        <f t="shared" si="11"/>
        <v>0</v>
      </c>
      <c r="E45" s="85"/>
      <c r="F45" s="85"/>
    </row>
    <row r="46" spans="1:6" s="79" customFormat="1" ht="29.45" customHeight="1">
      <c r="A46" s="330" t="s">
        <v>876</v>
      </c>
      <c r="B46" s="331">
        <f t="shared" ref="B46:D46" si="12">B18</f>
        <v>12691479.799998999</v>
      </c>
      <c r="C46" s="331">
        <f t="shared" si="12"/>
        <v>7973484.4300003052</v>
      </c>
      <c r="D46" s="331">
        <f t="shared" si="12"/>
        <v>0</v>
      </c>
      <c r="E46" s="331">
        <f t="shared" ref="E46:F46" si="13">E18</f>
        <v>0</v>
      </c>
      <c r="F46" s="331">
        <f t="shared" si="13"/>
        <v>0</v>
      </c>
    </row>
    <row r="47" spans="1:6" s="79" customFormat="1" ht="29.45" hidden="1" customHeight="1" outlineLevel="1">
      <c r="A47" s="749" t="s">
        <v>3316</v>
      </c>
      <c r="B47" s="750"/>
      <c r="C47" s="750"/>
      <c r="D47" s="750"/>
      <c r="E47" s="750"/>
      <c r="F47" s="750"/>
    </row>
    <row r="48" spans="1:6" s="79" customFormat="1" ht="29.45" hidden="1" customHeight="1" outlineLevel="1">
      <c r="A48" s="82" t="s">
        <v>879</v>
      </c>
      <c r="B48" s="86">
        <f t="shared" ref="B48:F49" si="14">B20</f>
        <v>0</v>
      </c>
      <c r="C48" s="86">
        <f t="shared" si="14"/>
        <v>0</v>
      </c>
      <c r="D48" s="86">
        <f t="shared" si="14"/>
        <v>0</v>
      </c>
      <c r="E48" s="86">
        <f t="shared" si="14"/>
        <v>0</v>
      </c>
      <c r="F48" s="86">
        <f t="shared" si="14"/>
        <v>0</v>
      </c>
    </row>
    <row r="49" spans="1:6" s="79" customFormat="1" ht="29.45" hidden="1" customHeight="1" outlineLevel="1">
      <c r="A49" s="87" t="s">
        <v>4241</v>
      </c>
      <c r="B49" s="521" t="e">
        <f t="shared" si="14"/>
        <v>#REF!</v>
      </c>
      <c r="C49" s="521" t="e">
        <f t="shared" si="14"/>
        <v>#REF!</v>
      </c>
      <c r="D49" s="521" t="e">
        <f t="shared" si="14"/>
        <v>#REF!</v>
      </c>
      <c r="E49" s="521">
        <f t="shared" si="14"/>
        <v>0</v>
      </c>
      <c r="F49" s="521" t="e">
        <f t="shared" si="14"/>
        <v>#VALUE!</v>
      </c>
    </row>
    <row r="50" spans="1:6" collapsed="1"/>
  </sheetData>
  <sheetProtection selectLockedCells="1" selectUnlockedCells="1"/>
  <mergeCells count="6">
    <mergeCell ref="A47:F47"/>
    <mergeCell ref="A3:F3"/>
    <mergeCell ref="A5:A6"/>
    <mergeCell ref="A19:F19"/>
    <mergeCell ref="A31:F31"/>
    <mergeCell ref="A33:A34"/>
  </mergeCells>
  <printOptions horizontalCentered="1"/>
  <pageMargins left="0.6694444444444444" right="0.4201388888888889" top="0.79027777777777775" bottom="0.79027777777777775" header="0.51180555555555551" footer="0.51180555555555551"/>
  <pageSetup paperSize="9" scale="79" firstPageNumber="0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DC347-4A9E-4C76-A1B6-470EFDC3720F}">
  <sheetPr>
    <pageSetUpPr fitToPage="1"/>
  </sheetPr>
  <dimension ref="A1:K43"/>
  <sheetViews>
    <sheetView view="pageBreakPreview" zoomScaleNormal="95" zoomScaleSheetLayoutView="100" workbookViewId="0">
      <pane xSplit="4" ySplit="7" topLeftCell="E29" activePane="bottomRight" state="frozen"/>
      <selection activeCell="F10" sqref="F10"/>
      <selection pane="topRight" activeCell="F10" sqref="F10"/>
      <selection pane="bottomLeft" activeCell="F10" sqref="F10"/>
      <selection pane="bottomRight" activeCell="F43" sqref="F43"/>
    </sheetView>
  </sheetViews>
  <sheetFormatPr defaultColWidth="9.140625" defaultRowHeight="10.5" outlineLevelCol="1"/>
  <cols>
    <col min="1" max="1" width="43.7109375" style="12" hidden="1" customWidth="1" outlineLevel="1"/>
    <col min="2" max="2" width="35" style="12" hidden="1" customWidth="1" outlineLevel="1"/>
    <col min="3" max="3" width="49.7109375" style="13" customWidth="1" collapsed="1"/>
    <col min="4" max="4" width="40.42578125" style="13" customWidth="1"/>
    <col min="5" max="5" width="19" style="12" customWidth="1"/>
    <col min="6" max="6" width="18.7109375" style="12" customWidth="1" collapsed="1"/>
    <col min="7" max="9" width="18.42578125" style="12" customWidth="1"/>
    <col min="10" max="10" width="14.140625" style="12" customWidth="1"/>
    <col min="11" max="11" width="15" style="12" customWidth="1"/>
    <col min="12" max="16384" width="9.140625" style="12"/>
  </cols>
  <sheetData>
    <row r="1" spans="1:11" s="14" customFormat="1" ht="17.45" customHeight="1">
      <c r="C1" s="15" t="s">
        <v>1799</v>
      </c>
      <c r="D1" s="16"/>
      <c r="E1" s="18"/>
      <c r="F1" s="18"/>
      <c r="G1" s="18"/>
      <c r="H1" s="18"/>
      <c r="I1" s="18"/>
      <c r="J1" s="18"/>
      <c r="K1" s="17" t="s">
        <v>1800</v>
      </c>
    </row>
    <row r="2" spans="1:11" s="14" customFormat="1" ht="15">
      <c r="C2" s="19" t="str">
        <f>CONCATENATE("Voranschlag der Gewinn- und Verlustrechnung " &amp; G7 &amp; " nach Aggregaten")</f>
        <v>Voranschlag der Gewinn- und Verlustrechnung 2019 nach Aggregaten</v>
      </c>
      <c r="D2" s="20"/>
      <c r="E2" s="18"/>
      <c r="F2" s="18"/>
      <c r="G2" s="18"/>
      <c r="H2" s="18"/>
      <c r="I2" s="18"/>
      <c r="J2" s="18"/>
      <c r="K2" s="17" t="str">
        <f>CONCATENATE("Conto Economico Preventivo "&amp;G7&amp;" per aggregati ")</f>
        <v xml:space="preserve">Conto Economico Preventivo 2019 per aggregati </v>
      </c>
    </row>
    <row r="3" spans="1:11" s="14" customFormat="1" ht="15">
      <c r="C3" s="14" t="s">
        <v>2686</v>
      </c>
      <c r="D3" s="20"/>
      <c r="E3" s="18"/>
      <c r="F3" s="18"/>
      <c r="G3" s="18"/>
      <c r="H3" s="18"/>
      <c r="I3" s="18"/>
      <c r="J3" s="18"/>
      <c r="K3" s="21" t="s">
        <v>1189</v>
      </c>
    </row>
    <row r="4" spans="1:11" ht="13.9" customHeight="1"/>
    <row r="5" spans="1:11" s="11" customFormat="1" ht="22.5" customHeight="1">
      <c r="A5" s="754" t="s">
        <v>3666</v>
      </c>
      <c r="B5" s="22"/>
      <c r="C5" s="755" t="s">
        <v>1190</v>
      </c>
      <c r="D5" s="755" t="s">
        <v>1191</v>
      </c>
      <c r="E5" s="756" t="s">
        <v>1192</v>
      </c>
      <c r="F5" s="756"/>
      <c r="G5" s="756"/>
      <c r="H5" s="756"/>
      <c r="I5" s="756"/>
      <c r="J5" s="756"/>
      <c r="K5" s="756"/>
    </row>
    <row r="6" spans="1:11" s="23" customFormat="1" ht="61.15" customHeight="1">
      <c r="A6" s="754"/>
      <c r="B6" s="10"/>
      <c r="C6" s="755"/>
      <c r="D6" s="755"/>
      <c r="E6" s="324" t="str">
        <f>'pdc2018'!N2</f>
        <v xml:space="preserve">Abschluss / Consuntivo </v>
      </c>
      <c r="F6" s="324" t="str">
        <f>'pdc2018'!P2</f>
        <v xml:space="preserve">Vorabschluss/ Preconsuntivo </v>
      </c>
      <c r="G6" s="324" t="str">
        <f>'pdc2018'!Q2</f>
        <v xml:space="preserve">Voranschlag / Preventivo </v>
      </c>
      <c r="H6" s="324" t="str">
        <f>'pdc2018'!R2</f>
        <v xml:space="preserve">Voranschlag / Preventivo </v>
      </c>
      <c r="I6" s="324" t="str">
        <f>'pdc2018'!S2</f>
        <v xml:space="preserve">Voranschlag / Preventivo </v>
      </c>
      <c r="J6" s="488" t="str">
        <f>CONCATENATE("Delta %       ",E6,G6)</f>
        <v xml:space="preserve">Delta %       Abschluss / Consuntivo Voranschlag / Preventivo </v>
      </c>
      <c r="K6" s="488" t="str">
        <f>CONCATENATE("Delta %       ",F6,G6)</f>
        <v xml:space="preserve">Delta %       Vorabschluss/ Preconsuntivo Voranschlag / Preventivo </v>
      </c>
    </row>
    <row r="7" spans="1:11" s="25" customFormat="1">
      <c r="A7" s="24"/>
      <c r="B7" s="24"/>
      <c r="C7" s="325"/>
      <c r="D7" s="326"/>
      <c r="E7" s="327">
        <f>'pdc2018'!N3</f>
        <v>2017</v>
      </c>
      <c r="F7" s="327">
        <f>'pdc2018'!P3</f>
        <v>2018</v>
      </c>
      <c r="G7" s="327">
        <f>'pdc2018'!Q3</f>
        <v>2019</v>
      </c>
      <c r="H7" s="327">
        <f>'pdc2018'!R3</f>
        <v>2020</v>
      </c>
      <c r="I7" s="327">
        <f>'pdc2018'!S3</f>
        <v>2021</v>
      </c>
      <c r="J7" s="522" t="str">
        <f>E7&amp;" - "&amp;G7</f>
        <v>2017 - 2019</v>
      </c>
      <c r="K7" s="522" t="str">
        <f>F7&amp;" - "&amp;G7</f>
        <v>2018 - 2019</v>
      </c>
    </row>
    <row r="8" spans="1:11" ht="18" customHeight="1">
      <c r="A8" s="5" t="s">
        <v>2953</v>
      </c>
      <c r="B8" s="1"/>
      <c r="C8" s="26" t="s">
        <v>1193</v>
      </c>
      <c r="D8" s="27" t="s">
        <v>1194</v>
      </c>
      <c r="E8" s="523">
        <f>SUMIF('pdc2018'!$L$8:$L$1100,'Allegato 1) dbase'!$A8,'pdc2018'!N$8:N$1100)</f>
        <v>163698982.88999999</v>
      </c>
      <c r="F8" s="523">
        <f>SUMIF('pdc2018'!$L$8:$L$1100,'Allegato 1) dbase'!$A8,'pdc2018'!P$8:P$1100)</f>
        <v>174393000</v>
      </c>
      <c r="G8" s="523">
        <f>SUMIF('pdc2018'!$L$8:$L$1100,'Allegato 1) dbase'!$A8,'pdc2018'!Q$8:Q$1100)</f>
        <v>182783726</v>
      </c>
      <c r="H8" s="523">
        <f>SUMIF('pdc2018'!$L$8:$L$1100,'Allegato 1) dbase'!$A8,'pdc2018'!R$8:R$1100)</f>
        <v>187519265</v>
      </c>
      <c r="I8" s="523">
        <f>SUMIF('pdc2018'!$L$8:$L$1100,'Allegato 1) dbase'!$A8,'pdc2018'!S$8:S$1100)</f>
        <v>182958195</v>
      </c>
      <c r="J8" s="524">
        <f t="shared" ref="J8:J43" si="0">IF(E8=0," ",(G8-E8)/E8)</f>
        <v>0.11658437195559301</v>
      </c>
      <c r="K8" s="524">
        <f>IF(F8=0," ",(G8-F8)/F8)</f>
        <v>4.8113892186039578E-2</v>
      </c>
    </row>
    <row r="9" spans="1:11" ht="18" customHeight="1">
      <c r="A9" s="5" t="s">
        <v>3594</v>
      </c>
      <c r="B9" s="1"/>
      <c r="C9" s="26" t="s">
        <v>1195</v>
      </c>
      <c r="D9" s="27" t="s">
        <v>1196</v>
      </c>
      <c r="E9" s="523">
        <f>SUMIF('pdc2018'!$L$8:$L$1100,'Allegato 1) dbase'!$A9,'pdc2018'!N$8:N$1100)</f>
        <v>17808231.609999999</v>
      </c>
      <c r="F9" s="523">
        <f>SUMIF('pdc2018'!$L$8:$L$1100,'Allegato 1) dbase'!$A9,'pdc2018'!P$8:P$1100)</f>
        <v>18302000</v>
      </c>
      <c r="G9" s="523">
        <f>SUMIF('pdc2018'!$L$8:$L$1100,'Allegato 1) dbase'!$A9,'pdc2018'!Q$8:Q$1100)</f>
        <v>18843000</v>
      </c>
      <c r="H9" s="523">
        <f>SUMIF('pdc2018'!$L$8:$L$1100,'Allegato 1) dbase'!$A9,'pdc2018'!R$8:R$1100)</f>
        <v>19407000</v>
      </c>
      <c r="I9" s="523">
        <f>SUMIF('pdc2018'!$L$8:$L$1100,'Allegato 1) dbase'!$A9,'pdc2018'!S$8:S$1100)</f>
        <v>19407000</v>
      </c>
      <c r="J9" s="525">
        <f t="shared" si="0"/>
        <v>5.8106184412995775E-2</v>
      </c>
      <c r="K9" s="524">
        <f t="shared" ref="K9:K43" si="1">IF(F9=0," ",(G9-F9)/F9)</f>
        <v>2.9559610971478526E-2</v>
      </c>
    </row>
    <row r="10" spans="1:11" ht="18" customHeight="1">
      <c r="A10" s="5" t="s">
        <v>2370</v>
      </c>
      <c r="B10" s="1"/>
      <c r="C10" s="26" t="s">
        <v>1197</v>
      </c>
      <c r="D10" s="27" t="s">
        <v>1198</v>
      </c>
      <c r="E10" s="523">
        <f>SUMIF('pdc2018'!$L$8:$L$1100,'Allegato 1) dbase'!$A10,'pdc2018'!N$8:N$1100)</f>
        <v>72429244.319999993</v>
      </c>
      <c r="F10" s="523">
        <f>SUMIF('pdc2018'!$L$8:$L$1100,'Allegato 1) dbase'!$A10,'pdc2018'!P$8:P$1100)</f>
        <v>75661300</v>
      </c>
      <c r="G10" s="523">
        <f>SUMIF('pdc2018'!$L$8:$L$1100,'Allegato 1) dbase'!$A10,'pdc2018'!Q$8:Q$1100)</f>
        <v>78457850</v>
      </c>
      <c r="H10" s="523">
        <f>SUMIF('pdc2018'!$L$8:$L$1100,'Allegato 1) dbase'!$A10,'pdc2018'!R$8:R$1100)</f>
        <v>80635450</v>
      </c>
      <c r="I10" s="523">
        <f>SUMIF('pdc2018'!$L$8:$L$1100,'Allegato 1) dbase'!$A10,'pdc2018'!S$8:S$1100)</f>
        <v>80635450</v>
      </c>
      <c r="J10" s="525">
        <f t="shared" si="0"/>
        <v>8.3234413621174827E-2</v>
      </c>
      <c r="K10" s="524">
        <f t="shared" si="1"/>
        <v>3.6961432066327168E-2</v>
      </c>
    </row>
    <row r="11" spans="1:11" ht="18" customHeight="1">
      <c r="A11" s="5" t="s">
        <v>2340</v>
      </c>
      <c r="B11" s="1"/>
      <c r="C11" s="26" t="s">
        <v>1199</v>
      </c>
      <c r="D11" s="27" t="s">
        <v>1200</v>
      </c>
      <c r="E11" s="523">
        <f>SUMIF('pdc2018'!$L$8:$L$1100,'Allegato 1) dbase'!$A11,'pdc2018'!N$8:N$1100)</f>
        <v>22686503.809999999</v>
      </c>
      <c r="F11" s="523">
        <f>SUMIF('pdc2018'!$L$8:$L$1100,'Allegato 1) dbase'!$A11,'pdc2018'!P$8:P$1100)</f>
        <v>23613000</v>
      </c>
      <c r="G11" s="523">
        <f>SUMIF('pdc2018'!$L$8:$L$1100,'Allegato 1) dbase'!$A11,'pdc2018'!Q$8:Q$1100)</f>
        <v>24304000</v>
      </c>
      <c r="H11" s="523">
        <f>SUMIF('pdc2018'!$L$8:$L$1100,'Allegato 1) dbase'!$A11,'pdc2018'!R$8:R$1100)</f>
        <v>25572000</v>
      </c>
      <c r="I11" s="523">
        <f>SUMIF('pdc2018'!$L$8:$L$1100,'Allegato 1) dbase'!$A11,'pdc2018'!S$8:S$1100)</f>
        <v>25572000</v>
      </c>
      <c r="J11" s="525">
        <f t="shared" si="0"/>
        <v>7.1297728532636398E-2</v>
      </c>
      <c r="K11" s="524">
        <f t="shared" si="1"/>
        <v>2.9263541269639606E-2</v>
      </c>
    </row>
    <row r="12" spans="1:11" ht="18" customHeight="1">
      <c r="A12" s="5" t="s">
        <v>2428</v>
      </c>
      <c r="B12" s="1"/>
      <c r="C12" s="26" t="s">
        <v>1201</v>
      </c>
      <c r="D12" s="27" t="s">
        <v>1202</v>
      </c>
      <c r="E12" s="523">
        <f>SUMIF('pdc2018'!$L$8:$L$1100,'Allegato 1) dbase'!$A12,'pdc2018'!N$8:N$1100)</f>
        <v>10301309.850000001</v>
      </c>
      <c r="F12" s="523">
        <f>SUMIF('pdc2018'!$L$8:$L$1100,'Allegato 1) dbase'!$A12,'pdc2018'!P$8:P$1100)</f>
        <v>10831000</v>
      </c>
      <c r="G12" s="523">
        <f>SUMIF('pdc2018'!$L$8:$L$1100,'Allegato 1) dbase'!$A12,'pdc2018'!Q$8:Q$1100)</f>
        <v>11139000</v>
      </c>
      <c r="H12" s="523">
        <f>SUMIF('pdc2018'!$L$8:$L$1100,'Allegato 1) dbase'!$A12,'pdc2018'!R$8:R$1100)</f>
        <v>11451000</v>
      </c>
      <c r="I12" s="523">
        <f>SUMIF('pdc2018'!$L$8:$L$1100,'Allegato 1) dbase'!$A12,'pdc2018'!S$8:S$1100)</f>
        <v>11451000</v>
      </c>
      <c r="J12" s="525">
        <f t="shared" si="0"/>
        <v>8.1318799472864939E-2</v>
      </c>
      <c r="K12" s="524">
        <f t="shared" si="1"/>
        <v>2.843689410026775E-2</v>
      </c>
    </row>
    <row r="13" spans="1:11" ht="18" customHeight="1">
      <c r="A13" s="4" t="s">
        <v>1796</v>
      </c>
      <c r="B13" s="28"/>
      <c r="C13" s="26" t="s">
        <v>1834</v>
      </c>
      <c r="D13" s="27" t="s">
        <v>1203</v>
      </c>
      <c r="E13" s="523">
        <f>SUMIF('pdc2018'!$L$8:$L$1100,'Allegato 1) dbase'!$A13,'pdc2018'!N$8:N$1100)</f>
        <v>8788599.1799999997</v>
      </c>
      <c r="F13" s="523">
        <f>SUMIF('pdc2018'!$L$8:$L$1100,'Allegato 1) dbase'!$A13,'pdc2018'!P$8:P$1100)</f>
        <v>9218000</v>
      </c>
      <c r="G13" s="523">
        <f>SUMIF('pdc2018'!$L$8:$L$1100,'Allegato 1) dbase'!$A13,'pdc2018'!Q$8:Q$1100)</f>
        <v>9383300</v>
      </c>
      <c r="H13" s="523">
        <f>SUMIF('pdc2018'!$L$8:$L$1100,'Allegato 1) dbase'!$A13,'pdc2018'!R$8:R$1100)</f>
        <v>9561300</v>
      </c>
      <c r="I13" s="523">
        <f>SUMIF('pdc2018'!$L$8:$L$1100,'Allegato 1) dbase'!$A13,'pdc2018'!S$8:S$1100)</f>
        <v>9561300</v>
      </c>
      <c r="J13" s="525">
        <f t="shared" si="0"/>
        <v>6.7667304859384922E-2</v>
      </c>
      <c r="K13" s="524">
        <f t="shared" si="1"/>
        <v>1.7932306357127361E-2</v>
      </c>
    </row>
    <row r="14" spans="1:11" ht="18" customHeight="1">
      <c r="A14" s="5" t="s">
        <v>3175</v>
      </c>
      <c r="B14" s="1"/>
      <c r="C14" s="26" t="s">
        <v>1204</v>
      </c>
      <c r="D14" s="27" t="s">
        <v>1205</v>
      </c>
      <c r="E14" s="523">
        <f>SUMIF('pdc2018'!$L$8:$L$1100,'Allegato 1) dbase'!$A14,'pdc2018'!N$8:N$1100)</f>
        <v>13300959.029999999</v>
      </c>
      <c r="F14" s="523">
        <f>SUMIF('pdc2018'!$L$8:$L$1100,'Allegato 1) dbase'!$A14,'pdc2018'!P$8:P$1100)</f>
        <v>15617498.65</v>
      </c>
      <c r="G14" s="523">
        <f>SUMIF('pdc2018'!$L$8:$L$1100,'Allegato 1) dbase'!$A14,'pdc2018'!Q$8:Q$1100)</f>
        <v>15171000</v>
      </c>
      <c r="H14" s="523">
        <f>SUMIF('pdc2018'!$L$8:$L$1100,'Allegato 1) dbase'!$A14,'pdc2018'!R$8:R$1100)</f>
        <v>15210000</v>
      </c>
      <c r="I14" s="523">
        <f>SUMIF('pdc2018'!$L$8:$L$1100,'Allegato 1) dbase'!$A14,'pdc2018'!S$8:S$1100)</f>
        <v>15210000</v>
      </c>
      <c r="J14" s="525">
        <f t="shared" si="0"/>
        <v>0.14059444629384749</v>
      </c>
      <c r="K14" s="524">
        <f t="shared" si="1"/>
        <v>-2.8589639096911357E-2</v>
      </c>
    </row>
    <row r="15" spans="1:11" s="23" customFormat="1" ht="18" customHeight="1">
      <c r="C15" s="29" t="s">
        <v>3632</v>
      </c>
      <c r="D15" s="30" t="s">
        <v>1206</v>
      </c>
      <c r="E15" s="526">
        <f>SUM(E8:E14)</f>
        <v>309013830.69</v>
      </c>
      <c r="F15" s="526">
        <f>SUM(F8:F14)</f>
        <v>327635798.64999998</v>
      </c>
      <c r="G15" s="526">
        <f>SUM(G8:G14)</f>
        <v>340081876</v>
      </c>
      <c r="H15" s="526">
        <f>SUM(H8:H14)</f>
        <v>349356015</v>
      </c>
      <c r="I15" s="526">
        <f>SUM(I8:I14)</f>
        <v>344794945</v>
      </c>
      <c r="J15" s="527">
        <f t="shared" si="0"/>
        <v>0.10053933586282485</v>
      </c>
      <c r="K15" s="528">
        <f t="shared" si="1"/>
        <v>3.7987537995796558E-2</v>
      </c>
    </row>
    <row r="16" spans="1:11" ht="18" customHeight="1">
      <c r="A16" s="5" t="s">
        <v>3054</v>
      </c>
      <c r="B16" s="1"/>
      <c r="C16" s="26" t="s">
        <v>1207</v>
      </c>
      <c r="D16" s="27" t="s">
        <v>1208</v>
      </c>
      <c r="E16" s="523">
        <f>SUMIF('pdc2018'!$L$8:$L$1100,'Allegato 1) dbase'!$A16,'pdc2018'!N$8:N$1100)</f>
        <v>47576542.120000005</v>
      </c>
      <c r="F16" s="523">
        <f>SUMIF('pdc2018'!$L$8:$L$1100,'Allegato 1) dbase'!$A16,'pdc2018'!P$8:P$1100)</f>
        <v>46493000</v>
      </c>
      <c r="G16" s="523">
        <f>SUMIF('pdc2018'!$L$8:$L$1100,'Allegato 1) dbase'!$A16,'pdc2018'!Q$8:Q$1100)</f>
        <v>46843000</v>
      </c>
      <c r="H16" s="523">
        <f>SUMIF('pdc2018'!$L$8:$L$1100,'Allegato 1) dbase'!$A16,'pdc2018'!R$8:R$1100)</f>
        <v>46843000</v>
      </c>
      <c r="I16" s="523">
        <f>SUMIF('pdc2018'!$L$8:$L$1100,'Allegato 1) dbase'!$A16,'pdc2018'!S$8:S$1100)</f>
        <v>46843000</v>
      </c>
      <c r="J16" s="525">
        <f t="shared" si="0"/>
        <v>-1.5418146996682253E-2</v>
      </c>
      <c r="K16" s="524">
        <f t="shared" si="1"/>
        <v>7.5280149699954828E-3</v>
      </c>
    </row>
    <row r="17" spans="1:11" ht="18" customHeight="1">
      <c r="A17" s="4" t="s">
        <v>2449</v>
      </c>
      <c r="B17" s="28"/>
      <c r="C17" s="26" t="s">
        <v>1209</v>
      </c>
      <c r="D17" s="27" t="s">
        <v>1210</v>
      </c>
      <c r="E17" s="523">
        <f>SUMIF('pdc2018'!$L$8:$L$1100,'Allegato 1) dbase'!$A17,'pdc2018'!N$8:N$1100)</f>
        <v>57825680.010000005</v>
      </c>
      <c r="F17" s="523">
        <f>SUMIF('pdc2018'!$L$8:$L$1100,'Allegato 1) dbase'!$A17,'pdc2018'!P$8:P$1100)</f>
        <v>63341000</v>
      </c>
      <c r="G17" s="523">
        <f>SUMIF('pdc2018'!$L$8:$L$1100,'Allegato 1) dbase'!$A17,'pdc2018'!Q$8:Q$1100)</f>
        <v>65199000</v>
      </c>
      <c r="H17" s="523">
        <f>SUMIF('pdc2018'!$L$8:$L$1100,'Allegato 1) dbase'!$A17,'pdc2018'!R$8:R$1100)</f>
        <v>65199000</v>
      </c>
      <c r="I17" s="523">
        <f>SUMIF('pdc2018'!$L$8:$L$1100,'Allegato 1) dbase'!$A17,'pdc2018'!S$8:S$1100)</f>
        <v>65199000</v>
      </c>
      <c r="J17" s="525">
        <f t="shared" si="0"/>
        <v>0.12750943851805807</v>
      </c>
      <c r="K17" s="524">
        <f t="shared" si="1"/>
        <v>2.9333291233166511E-2</v>
      </c>
    </row>
    <row r="18" spans="1:11" ht="18" customHeight="1">
      <c r="A18" s="4" t="s">
        <v>2568</v>
      </c>
      <c r="B18" s="28"/>
      <c r="C18" s="26" t="s">
        <v>1211</v>
      </c>
      <c r="D18" s="27" t="s">
        <v>1212</v>
      </c>
      <c r="E18" s="523">
        <f>SUMIF('pdc2018'!$L$8:$L$1100,'Allegato 1) dbase'!$A18,'pdc2018'!N$8:N$1100)</f>
        <v>42317208.060000002</v>
      </c>
      <c r="F18" s="523">
        <f>SUMIF('pdc2018'!$L$8:$L$1100,'Allegato 1) dbase'!$A18,'pdc2018'!P$8:P$1100)</f>
        <v>43231000</v>
      </c>
      <c r="G18" s="523">
        <f>SUMIF('pdc2018'!$L$8:$L$1100,'Allegato 1) dbase'!$A18,'pdc2018'!Q$8:Q$1100)</f>
        <v>43233000</v>
      </c>
      <c r="H18" s="523">
        <f>SUMIF('pdc2018'!$L$8:$L$1100,'Allegato 1) dbase'!$A18,'pdc2018'!R$8:R$1100)</f>
        <v>43233000</v>
      </c>
      <c r="I18" s="523">
        <f>SUMIF('pdc2018'!$L$8:$L$1100,'Allegato 1) dbase'!$A18,'pdc2018'!S$8:S$1100)</f>
        <v>42233000</v>
      </c>
      <c r="J18" s="525">
        <f t="shared" si="0"/>
        <v>2.1641123835521713E-2</v>
      </c>
      <c r="K18" s="524">
        <f t="shared" si="1"/>
        <v>4.626309823968911E-5</v>
      </c>
    </row>
    <row r="19" spans="1:11" ht="18" customHeight="1">
      <c r="A19" s="5" t="s">
        <v>2506</v>
      </c>
      <c r="B19" s="1"/>
      <c r="C19" s="26" t="s">
        <v>1213</v>
      </c>
      <c r="D19" s="27" t="s">
        <v>1214</v>
      </c>
      <c r="E19" s="523">
        <f>SUMIF('pdc2018'!$L$8:$L$1100,'Allegato 1) dbase'!$A19,'pdc2018'!N$8:N$1100)</f>
        <v>8380706.8300000001</v>
      </c>
      <c r="F19" s="523">
        <f>SUMIF('pdc2018'!$L$8:$L$1100,'Allegato 1) dbase'!$A19,'pdc2018'!P$8:P$1100)</f>
        <v>9227000</v>
      </c>
      <c r="G19" s="523">
        <f>SUMIF('pdc2018'!$L$8:$L$1100,'Allegato 1) dbase'!$A19,'pdc2018'!Q$8:Q$1100)</f>
        <v>10177000</v>
      </c>
      <c r="H19" s="523">
        <f>SUMIF('pdc2018'!$L$8:$L$1100,'Allegato 1) dbase'!$A19,'pdc2018'!R$8:R$1100)</f>
        <v>10177000</v>
      </c>
      <c r="I19" s="523">
        <f>SUMIF('pdc2018'!$L$8:$L$1100,'Allegato 1) dbase'!$A19,'pdc2018'!S$8:S$1100)</f>
        <v>10177000</v>
      </c>
      <c r="J19" s="525">
        <f t="shared" si="0"/>
        <v>0.21433671484246394</v>
      </c>
      <c r="K19" s="524">
        <f t="shared" si="1"/>
        <v>0.10295870813915682</v>
      </c>
    </row>
    <row r="20" spans="1:11" ht="18" customHeight="1">
      <c r="A20" s="5" t="s">
        <v>3078</v>
      </c>
      <c r="B20" s="1"/>
      <c r="C20" s="26" t="s">
        <v>1215</v>
      </c>
      <c r="D20" s="27" t="s">
        <v>1216</v>
      </c>
      <c r="E20" s="523">
        <f>SUMIF('pdc2018'!$L$8:$L$1100,'Allegato 1) dbase'!$A20,'pdc2018'!N$8:N$1100)</f>
        <v>1133282.4300000002</v>
      </c>
      <c r="F20" s="523">
        <f>SUMIF('pdc2018'!$L$8:$L$1100,'Allegato 1) dbase'!$A20,'pdc2018'!P$8:P$1100)</f>
        <v>8091000</v>
      </c>
      <c r="G20" s="523">
        <f>SUMIF('pdc2018'!$L$8:$L$1100,'Allegato 1) dbase'!$A20,'pdc2018'!Q$8:Q$1100)</f>
        <v>8200000</v>
      </c>
      <c r="H20" s="523">
        <f>SUMIF('pdc2018'!$L$8:$L$1100,'Allegato 1) dbase'!$A20,'pdc2018'!R$8:R$1100)</f>
        <v>8310000</v>
      </c>
      <c r="I20" s="523">
        <f>SUMIF('pdc2018'!$L$8:$L$1100,'Allegato 1) dbase'!$A20,'pdc2018'!S$8:S$1100)</f>
        <v>8310000</v>
      </c>
      <c r="J20" s="525">
        <f t="shared" si="0"/>
        <v>6.2356191033509623</v>
      </c>
      <c r="K20" s="524">
        <f t="shared" si="1"/>
        <v>1.3471758744283772E-2</v>
      </c>
    </row>
    <row r="21" spans="1:11" ht="18" customHeight="1">
      <c r="A21" s="5" t="s">
        <v>3069</v>
      </c>
      <c r="B21" s="1"/>
      <c r="C21" s="26" t="s">
        <v>1217</v>
      </c>
      <c r="D21" s="27" t="s">
        <v>1218</v>
      </c>
      <c r="E21" s="523">
        <f>SUMIF('pdc2018'!$L$8:$L$1100,'Allegato 1) dbase'!$A21,'pdc2018'!N$8:N$1100)</f>
        <v>70880215.699999988</v>
      </c>
      <c r="F21" s="523">
        <f>SUMIF('pdc2018'!$L$8:$L$1100,'Allegato 1) dbase'!$A21,'pdc2018'!P$8:P$1100)</f>
        <v>69492528</v>
      </c>
      <c r="G21" s="523">
        <f>SUMIF('pdc2018'!$L$8:$L$1100,'Allegato 1) dbase'!$A21,'pdc2018'!Q$8:Q$1100)</f>
        <v>70131500</v>
      </c>
      <c r="H21" s="523">
        <f>SUMIF('pdc2018'!$L$8:$L$1100,'Allegato 1) dbase'!$A21,'pdc2018'!R$8:R$1100)</f>
        <v>70501500</v>
      </c>
      <c r="I21" s="523">
        <f>SUMIF('pdc2018'!$L$8:$L$1100,'Allegato 1) dbase'!$A21,'pdc2018'!S$8:S$1100)</f>
        <v>69501500</v>
      </c>
      <c r="J21" s="525">
        <f t="shared" si="0"/>
        <v>-1.0563112606328993E-2</v>
      </c>
      <c r="K21" s="524">
        <f t="shared" si="1"/>
        <v>9.194830270097527E-3</v>
      </c>
    </row>
    <row r="22" spans="1:11" ht="18" customHeight="1">
      <c r="A22" s="4" t="s">
        <v>1753</v>
      </c>
      <c r="B22" s="28"/>
      <c r="C22" s="26" t="s">
        <v>1219</v>
      </c>
      <c r="D22" s="27" t="s">
        <v>1220</v>
      </c>
      <c r="E22" s="523">
        <f>SUMIF('pdc2018'!$L$8:$L$1100,'Allegato 1) dbase'!$A22,'pdc2018'!N$8:N$1100)</f>
        <v>3779614.77</v>
      </c>
      <c r="F22" s="523">
        <f>SUMIF('pdc2018'!$L$8:$L$1100,'Allegato 1) dbase'!$A22,'pdc2018'!P$8:P$1100)</f>
        <v>3659700</v>
      </c>
      <c r="G22" s="523">
        <f>SUMIF('pdc2018'!$L$8:$L$1100,'Allegato 1) dbase'!$A22,'pdc2018'!Q$8:Q$1100)</f>
        <v>3662700</v>
      </c>
      <c r="H22" s="523">
        <f>SUMIF('pdc2018'!$L$8:$L$1100,'Allegato 1) dbase'!$A22,'pdc2018'!R$8:R$1100)</f>
        <v>3665700</v>
      </c>
      <c r="I22" s="523">
        <f>SUMIF('pdc2018'!$L$8:$L$1100,'Allegato 1) dbase'!$A22,'pdc2018'!S$8:S$1100)</f>
        <v>3665700</v>
      </c>
      <c r="J22" s="525">
        <f t="shared" si="0"/>
        <v>-3.093298579738591E-2</v>
      </c>
      <c r="K22" s="524">
        <f t="shared" si="1"/>
        <v>8.1973932289531931E-4</v>
      </c>
    </row>
    <row r="23" spans="1:11" ht="18" customHeight="1">
      <c r="A23" s="5" t="s">
        <v>2553</v>
      </c>
      <c r="B23" s="1"/>
      <c r="C23" s="26" t="s">
        <v>1221</v>
      </c>
      <c r="D23" s="27" t="s">
        <v>1222</v>
      </c>
      <c r="E23" s="523">
        <f>SUMIF('pdc2018'!$L$8:$L$1100,'Allegato 1) dbase'!$A23,'pdc2018'!N$8:N$1100)</f>
        <v>21857584</v>
      </c>
      <c r="F23" s="523">
        <f>SUMIF('pdc2018'!$L$8:$L$1100,'Allegato 1) dbase'!$A23,'pdc2018'!P$8:P$1100)</f>
        <v>23105000</v>
      </c>
      <c r="G23" s="523">
        <f>SUMIF('pdc2018'!$L$8:$L$1100,'Allegato 1) dbase'!$A23,'pdc2018'!Q$8:Q$1100)</f>
        <v>23622000</v>
      </c>
      <c r="H23" s="523">
        <f>SUMIF('pdc2018'!$L$8:$L$1100,'Allegato 1) dbase'!$A23,'pdc2018'!R$8:R$1100)</f>
        <v>23712000</v>
      </c>
      <c r="I23" s="523">
        <f>SUMIF('pdc2018'!$L$8:$L$1100,'Allegato 1) dbase'!$A23,'pdc2018'!S$8:S$1100)</f>
        <v>23712000</v>
      </c>
      <c r="J23" s="525">
        <f t="shared" si="0"/>
        <v>8.072328579407495E-2</v>
      </c>
      <c r="K23" s="524">
        <f t="shared" si="1"/>
        <v>2.2376109067301451E-2</v>
      </c>
    </row>
    <row r="24" spans="1:11" s="23" customFormat="1" ht="18" customHeight="1">
      <c r="C24" s="29" t="s">
        <v>1223</v>
      </c>
      <c r="D24" s="30" t="s">
        <v>1224</v>
      </c>
      <c r="E24" s="526">
        <f>SUM(E16:E23)</f>
        <v>253750833.92000002</v>
      </c>
      <c r="F24" s="526">
        <f>SUM(F16:F23)</f>
        <v>266640228</v>
      </c>
      <c r="G24" s="526">
        <f>SUM(G16:G23)</f>
        <v>271068200</v>
      </c>
      <c r="H24" s="526">
        <f>SUM(H16:H23)</f>
        <v>271641200</v>
      </c>
      <c r="I24" s="526">
        <f>SUM(I16:I23)</f>
        <v>269641200</v>
      </c>
      <c r="J24" s="527">
        <f t="shared" si="0"/>
        <v>6.8245553374061532E-2</v>
      </c>
      <c r="K24" s="528">
        <f t="shared" si="1"/>
        <v>1.6606541455552612E-2</v>
      </c>
    </row>
    <row r="25" spans="1:11" ht="16.5" customHeight="1">
      <c r="A25" s="5" t="s">
        <v>1717</v>
      </c>
      <c r="B25" s="1"/>
      <c r="C25" s="26" t="s">
        <v>1225</v>
      </c>
      <c r="D25" s="27" t="s">
        <v>1226</v>
      </c>
      <c r="E25" s="523">
        <f>SUMIF('pdc2018'!$L$8:$L$1100,'Allegato 1) dbase'!$A25,'pdc2018'!N$8:N$1100)</f>
        <v>32644000</v>
      </c>
      <c r="F25" s="523">
        <f>SUMIF('pdc2018'!$L$8:$L$1100,'Allegato 1) dbase'!$A25,'pdc2018'!P$8:P$1100)</f>
        <v>33382000</v>
      </c>
      <c r="G25" s="523">
        <f>SUMIF('pdc2018'!$L$8:$L$1100,'Allegato 1) dbase'!$A25,'pdc2018'!Q$8:Q$1100)</f>
        <v>32336000</v>
      </c>
      <c r="H25" s="523">
        <f>SUMIF('pdc2018'!$L$8:$L$1100,'Allegato 1) dbase'!$A25,'pdc2018'!R$8:R$1100)</f>
        <v>32336000</v>
      </c>
      <c r="I25" s="523">
        <f>SUMIF('pdc2018'!$L$8:$L$1100,'Allegato 1) dbase'!$A25,'pdc2018'!S$8:S$1100)</f>
        <v>32336000</v>
      </c>
      <c r="J25" s="525">
        <f t="shared" si="0"/>
        <v>-9.4351182453130747E-3</v>
      </c>
      <c r="K25" s="524">
        <f t="shared" si="1"/>
        <v>-3.1334251992091548E-2</v>
      </c>
    </row>
    <row r="26" spans="1:11" ht="18" customHeight="1">
      <c r="A26" s="5" t="s">
        <v>2683</v>
      </c>
      <c r="B26" s="1"/>
      <c r="C26" s="26" t="s">
        <v>1227</v>
      </c>
      <c r="D26" s="27" t="s">
        <v>1228</v>
      </c>
      <c r="E26" s="523">
        <f>SUMIF('pdc2018'!$L$8:$L$1100,'Allegato 1) dbase'!$A26,'pdc2018'!N$8:N$1100)</f>
        <v>605477313.86999977</v>
      </c>
      <c r="F26" s="523">
        <f>SUMIF('pdc2018'!$L$8:$L$1100,'Allegato 1) dbase'!$A26,'pdc2018'!P$8:P$1100)</f>
        <v>630419423.9000001</v>
      </c>
      <c r="G26" s="523">
        <f>SUMIF('pdc2018'!$L$8:$L$1100,'Allegato 1) dbase'!$A26,'pdc2018'!Q$8:Q$1100)</f>
        <v>631243600</v>
      </c>
      <c r="H26" s="523">
        <f>SUMIF('pdc2018'!$L$8:$L$1100,'Allegato 1) dbase'!$A26,'pdc2018'!R$8:R$1100)</f>
        <v>633872920</v>
      </c>
      <c r="I26" s="523">
        <f>SUMIF('pdc2018'!$L$8:$L$1100,'Allegato 1) dbase'!$A26,'pdc2018'!S$8:S$1100)</f>
        <v>628804920</v>
      </c>
      <c r="J26" s="525">
        <f t="shared" si="0"/>
        <v>4.2555328729512787E-2</v>
      </c>
      <c r="K26" s="524">
        <f t="shared" si="1"/>
        <v>1.3073456634652156E-3</v>
      </c>
    </row>
    <row r="27" spans="1:11" ht="18" customHeight="1">
      <c r="A27" s="7" t="s">
        <v>2967</v>
      </c>
      <c r="B27" s="31"/>
      <c r="C27" s="26" t="s">
        <v>2258</v>
      </c>
      <c r="D27" s="27" t="s">
        <v>2258</v>
      </c>
      <c r="E27" s="523">
        <f>SUMIF('pdc2018'!$L$8:$L$1100,'Allegato 1) dbase'!$A27,'pdc2018'!N$8:N$1100)</f>
        <v>37174390.189999998</v>
      </c>
      <c r="F27" s="523">
        <f>SUMIF('pdc2018'!$L$8:$L$1100,'Allegato 1) dbase'!$A27,'pdc2018'!P$8:P$1100)</f>
        <v>38786000</v>
      </c>
      <c r="G27" s="523">
        <f>SUMIF('pdc2018'!$L$8:$L$1100,'Allegato 1) dbase'!$A27,'pdc2018'!Q$8:Q$1100)</f>
        <v>38831000</v>
      </c>
      <c r="H27" s="523">
        <f>SUMIF('pdc2018'!$L$8:$L$1100,'Allegato 1) dbase'!$A27,'pdc2018'!R$8:R$1100)</f>
        <v>39231000</v>
      </c>
      <c r="I27" s="523">
        <f>SUMIF('pdc2018'!$L$8:$L$1100,'Allegato 1) dbase'!$A27,'pdc2018'!S$8:S$1100)</f>
        <v>38891000</v>
      </c>
      <c r="J27" s="525">
        <f t="shared" si="0"/>
        <v>4.4563200674792358E-2</v>
      </c>
      <c r="K27" s="524">
        <f t="shared" si="1"/>
        <v>1.1602124477904398E-3</v>
      </c>
    </row>
    <row r="28" spans="1:11" ht="18" customHeight="1">
      <c r="A28" s="7" t="s">
        <v>2101</v>
      </c>
      <c r="B28" s="31"/>
      <c r="C28" s="26" t="s">
        <v>1229</v>
      </c>
      <c r="D28" s="27" t="s">
        <v>1230</v>
      </c>
      <c r="E28" s="523">
        <f>SUMIF('pdc2018'!$L$8:$L$1100,'Allegato 1) dbase'!$A28,'pdc2018'!N$8:N$1100)</f>
        <v>0</v>
      </c>
      <c r="F28" s="523">
        <f>SUMIF('pdc2018'!$L$8:$L$1100,'Allegato 1) dbase'!$A28,'pdc2018'!P$8:P$1100)</f>
        <v>0</v>
      </c>
      <c r="G28" s="523">
        <f>SUMIF('pdc2018'!$L$8:$L$1100,'Allegato 1) dbase'!$A28,'pdc2018'!Q$8:Q$1100)</f>
        <v>0</v>
      </c>
      <c r="H28" s="523">
        <f>SUMIF('pdc2018'!$L$8:$L$1100,'Allegato 1) dbase'!$A28,'pdc2018'!R$8:R$1100)</f>
        <v>0</v>
      </c>
      <c r="I28" s="523">
        <f>SUMIF('pdc2018'!$L$8:$L$1100,'Allegato 1) dbase'!$A28,'pdc2018'!S$8:S$1100)</f>
        <v>0</v>
      </c>
      <c r="J28" s="525" t="str">
        <f t="shared" si="0"/>
        <v xml:space="preserve"> </v>
      </c>
      <c r="K28" s="524" t="str">
        <f t="shared" si="1"/>
        <v xml:space="preserve"> </v>
      </c>
    </row>
    <row r="29" spans="1:11" ht="15" customHeight="1">
      <c r="A29" s="7" t="s">
        <v>279</v>
      </c>
      <c r="B29" s="31"/>
      <c r="C29" s="26" t="s">
        <v>1231</v>
      </c>
      <c r="D29" s="27" t="s">
        <v>1232</v>
      </c>
      <c r="E29" s="523">
        <f>SUMIF('pdc2018'!$L$8:$L$1100,'Allegato 1) dbase'!$A29,'pdc2018'!N$8:N$1100)</f>
        <v>29257328.149999999</v>
      </c>
      <c r="F29" s="523">
        <f>SUMIF('pdc2018'!$L$8:$L$1100,'Allegato 1) dbase'!$A29,'pdc2018'!P$8:P$1100)</f>
        <v>266078.67</v>
      </c>
      <c r="G29" s="523">
        <f>SUMIF('pdc2018'!$L$8:$L$1100,'Allegato 1) dbase'!$A29,'pdc2018'!Q$8:Q$1100)</f>
        <v>735000</v>
      </c>
      <c r="H29" s="523">
        <f>SUMIF('pdc2018'!$L$8:$L$1100,'Allegato 1) dbase'!$A29,'pdc2018'!R$8:R$1100)</f>
        <v>735000</v>
      </c>
      <c r="I29" s="523">
        <f>SUMIF('pdc2018'!$L$8:$L$1100,'Allegato 1) dbase'!$A29,'pdc2018'!S$8:S$1100)</f>
        <v>735000</v>
      </c>
      <c r="J29" s="525">
        <f t="shared" si="0"/>
        <v>-0.97487808879089322</v>
      </c>
      <c r="K29" s="524">
        <f t="shared" si="1"/>
        <v>1.7623409272152482</v>
      </c>
    </row>
    <row r="30" spans="1:11" ht="15" customHeight="1">
      <c r="A30" s="7" t="s">
        <v>1265</v>
      </c>
      <c r="B30" s="31"/>
      <c r="C30" s="26" t="s">
        <v>1233</v>
      </c>
      <c r="D30" s="27" t="s">
        <v>1234</v>
      </c>
      <c r="E30" s="523">
        <f>SUMIF('pdc2018'!$L$8:$L$1100,'Allegato 1) dbase'!$A30,'pdc2018'!N$8:N$1100)</f>
        <v>23349765.93</v>
      </c>
      <c r="F30" s="523">
        <f>SUMIF('pdc2018'!$L$8:$L$1100,'Allegato 1) dbase'!$A30,'pdc2018'!P$8:P$1100)</f>
        <v>23349765.93</v>
      </c>
      <c r="G30" s="523">
        <f>SUMIF('pdc2018'!$L$8:$L$1100,'Allegato 1) dbase'!$A30,'pdc2018'!Q$8:Q$1100)</f>
        <v>23349000</v>
      </c>
      <c r="H30" s="523">
        <f>SUMIF('pdc2018'!$L$8:$L$1100,'Allegato 1) dbase'!$A30,'pdc2018'!R$8:R$1100)</f>
        <v>23349000</v>
      </c>
      <c r="I30" s="523">
        <f>SUMIF('pdc2018'!$L$8:$L$1100,'Allegato 1) dbase'!$A30,'pdc2018'!S$8:S$1100)</f>
        <v>23349000</v>
      </c>
      <c r="J30" s="525">
        <f t="shared" si="0"/>
        <v>-3.2802470153057418E-5</v>
      </c>
      <c r="K30" s="524">
        <f t="shared" si="1"/>
        <v>-3.2802470153057418E-5</v>
      </c>
    </row>
    <row r="31" spans="1:11" ht="15" customHeight="1">
      <c r="A31" s="7" t="s">
        <v>267</v>
      </c>
      <c r="B31" s="31"/>
      <c r="C31" s="26" t="s">
        <v>1838</v>
      </c>
      <c r="D31" s="27" t="s">
        <v>1235</v>
      </c>
      <c r="E31" s="523">
        <f>SUMIF('pdc2018'!$L$8:$L$1100,'Allegato 1) dbase'!$A31,'pdc2018'!N$8:N$1100)</f>
        <v>-10341.630000000019</v>
      </c>
      <c r="F31" s="523">
        <f>SUMIF('pdc2018'!$L$8:$L$1100,'Allegato 1) dbase'!$A31,'pdc2018'!P$8:P$1100)</f>
        <v>1205000</v>
      </c>
      <c r="G31" s="523">
        <f>SUMIF('pdc2018'!$L$8:$L$1100,'Allegato 1) dbase'!$A31,'pdc2018'!Q$8:Q$1100)</f>
        <v>1205000</v>
      </c>
      <c r="H31" s="523">
        <f>SUMIF('pdc2018'!$L$8:$L$1100,'Allegato 1) dbase'!$A31,'pdc2018'!R$8:R$1100)</f>
        <v>1205000</v>
      </c>
      <c r="I31" s="523">
        <f>SUMIF('pdc2018'!$L$8:$L$1100,'Allegato 1) dbase'!$A31,'pdc2018'!S$8:S$1100)</f>
        <v>1205000</v>
      </c>
      <c r="J31" s="525">
        <f t="shared" si="0"/>
        <v>-117.51934946425253</v>
      </c>
      <c r="K31" s="524">
        <f t="shared" si="1"/>
        <v>0</v>
      </c>
    </row>
    <row r="32" spans="1:11" s="23" customFormat="1" ht="15.75" customHeight="1">
      <c r="C32" s="29" t="s">
        <v>1236</v>
      </c>
      <c r="D32" s="30" t="s">
        <v>1237</v>
      </c>
      <c r="E32" s="526">
        <f>SUM(E25:E31)</f>
        <v>727892456.50999963</v>
      </c>
      <c r="F32" s="526">
        <f>SUM(F25:F31)</f>
        <v>727408268.5</v>
      </c>
      <c r="G32" s="526">
        <f>SUM(G25:G31)</f>
        <v>727699600</v>
      </c>
      <c r="H32" s="526">
        <f>SUM(H25:H31)</f>
        <v>730728920</v>
      </c>
      <c r="I32" s="526">
        <f>SUM(I25:I31)</f>
        <v>725320920</v>
      </c>
      <c r="J32" s="527">
        <f t="shared" si="0"/>
        <v>-2.6495192837183002E-4</v>
      </c>
      <c r="K32" s="528">
        <f t="shared" si="1"/>
        <v>4.0050617049041694E-4</v>
      </c>
    </row>
    <row r="33" spans="1:11" s="23" customFormat="1" ht="24" customHeight="1">
      <c r="C33" s="29" t="s">
        <v>1238</v>
      </c>
      <c r="D33" s="30" t="s">
        <v>1239</v>
      </c>
      <c r="E33" s="526">
        <f>SUM(E32,E24,E15)</f>
        <v>1290657121.1199996</v>
      </c>
      <c r="F33" s="526">
        <f>SUM(F32,F24,F15)</f>
        <v>1321684295.1500001</v>
      </c>
      <c r="G33" s="526">
        <f>SUM(G32,G24,G15)</f>
        <v>1338849676</v>
      </c>
      <c r="H33" s="526">
        <f>SUM(H32,H24,H15)</f>
        <v>1351726135</v>
      </c>
      <c r="I33" s="526">
        <f>SUM(I32,I24,I15)</f>
        <v>1339757065</v>
      </c>
      <c r="J33" s="527">
        <f t="shared" si="0"/>
        <v>3.7339549049386619E-2</v>
      </c>
      <c r="K33" s="528">
        <f t="shared" si="1"/>
        <v>1.2987504590157651E-2</v>
      </c>
    </row>
    <row r="34" spans="1:11" ht="15.75" customHeight="1">
      <c r="A34" s="7" t="s">
        <v>2942</v>
      </c>
      <c r="B34" s="8" t="s">
        <v>928</v>
      </c>
      <c r="C34" s="26" t="s">
        <v>1240</v>
      </c>
      <c r="D34" s="27" t="s">
        <v>1241</v>
      </c>
      <c r="E34" s="523">
        <f>SUMIF('pdc2018'!$L$8:$L$1100,'Allegato 1) dbase'!$A34,'pdc2018'!N$8:N$1100)-SUMIF('pdc2018'!$L$8:$L$1100,'Allegato 1) dbase'!$B34,'pdc2018'!N$8:N$1100)</f>
        <v>-58080.789999999994</v>
      </c>
      <c r="F34" s="523">
        <f>SUMIF('pdc2018'!$L$8:$L$1100,'Allegato 1) dbase'!$A34,'pdc2018'!P$8:P$1100)-SUMIF('pdc2018'!$L$8:$L$1100,'Allegato 1) dbase'!$B34,'pdc2018'!P$8:P$1100)</f>
        <v>65556.08</v>
      </c>
      <c r="G34" s="523">
        <f>SUMIF('pdc2018'!$L$8:$L$1100,'Allegato 1) dbase'!$A34,'pdc2018'!Q$8:Q$1100)-SUMIF('pdc2018'!$L$8:$L$1100,'Allegato 1) dbase'!$B34,'pdc2018'!Q$8:Q$1100)</f>
        <v>86000</v>
      </c>
      <c r="H34" s="523">
        <f>SUMIF('pdc2018'!$L$8:$L$1100,'Allegato 1) dbase'!$A34,'pdc2018'!R$8:R$1100)-SUMIF('pdc2018'!$L$8:$L$1100,'Allegato 1) dbase'!$B34,'pdc2018'!R$8:R$1100)</f>
        <v>86000</v>
      </c>
      <c r="I34" s="523">
        <f>SUMIF('pdc2018'!$L$8:$L$1100,'Allegato 1) dbase'!$A34,'pdc2018'!S$8:S$1100)-SUMIF('pdc2018'!$L$8:$L$1100,'Allegato 1) dbase'!$B34,'pdc2018'!S$8:S$1100)</f>
        <v>86000</v>
      </c>
      <c r="J34" s="525">
        <f t="shared" si="0"/>
        <v>-2.4806961131210508</v>
      </c>
      <c r="K34" s="524">
        <f t="shared" si="1"/>
        <v>0.31185391194836537</v>
      </c>
    </row>
    <row r="35" spans="1:11" ht="15.75" customHeight="1">
      <c r="A35" s="7" t="s">
        <v>2187</v>
      </c>
      <c r="B35" s="8" t="s">
        <v>953</v>
      </c>
      <c r="C35" s="26" t="s">
        <v>1242</v>
      </c>
      <c r="D35" s="27" t="s">
        <v>1243</v>
      </c>
      <c r="E35" s="523">
        <f>SUMIF('pdc2018'!$L$8:$L$1100,'Allegato 1) dbase'!$A35,'pdc2018'!N$8:N$1100)-SUMIF('pdc2018'!$L$8:$L$1100,'Allegato 1) dbase'!$B35,'pdc2018'!N$8:N$1100)</f>
        <v>-8887766.6799999978</v>
      </c>
      <c r="F35" s="523">
        <f>SUMIF('pdc2018'!$L$8:$L$1100,'Allegato 1) dbase'!$A35,'pdc2018'!P$8:P$1100)-SUMIF('pdc2018'!$L$8:$L$1100,'Allegato 1) dbase'!$B35,'pdc2018'!P$8:P$1100)</f>
        <v>207555.91999999946</v>
      </c>
      <c r="G35" s="523">
        <f>SUMIF('pdc2018'!$L$8:$L$1100,'Allegato 1) dbase'!$A35,'pdc2018'!Q$8:Q$1100)-SUMIF('pdc2018'!$L$8:$L$1100,'Allegato 1) dbase'!$B35,'pdc2018'!Q$8:Q$1100)</f>
        <v>500</v>
      </c>
      <c r="H35" s="523">
        <f>SUMIF('pdc2018'!$L$8:$L$1100,'Allegato 1) dbase'!$A35,'pdc2018'!R$8:R$1100)-SUMIF('pdc2018'!$L$8:$L$1100,'Allegato 1) dbase'!$B35,'pdc2018'!R$8:R$1100)</f>
        <v>500</v>
      </c>
      <c r="I35" s="523">
        <f>SUMIF('pdc2018'!$L$8:$L$1100,'Allegato 1) dbase'!$A35,'pdc2018'!S$8:S$1100)-SUMIF('pdc2018'!$L$8:$L$1100,'Allegato 1) dbase'!$B35,'pdc2018'!S$8:S$1100)</f>
        <v>500</v>
      </c>
      <c r="J35" s="525">
        <f t="shared" si="0"/>
        <v>-1.0000562571023748</v>
      </c>
      <c r="K35" s="524">
        <f t="shared" si="1"/>
        <v>-0.99759101065389988</v>
      </c>
    </row>
    <row r="36" spans="1:11" s="23" customFormat="1" ht="15.75" customHeight="1">
      <c r="A36" s="7"/>
      <c r="C36" s="29" t="s">
        <v>1244</v>
      </c>
      <c r="D36" s="30" t="s">
        <v>1245</v>
      </c>
      <c r="E36" s="526">
        <f>SUM(E34:E35)</f>
        <v>-8945847.4699999969</v>
      </c>
      <c r="F36" s="526">
        <f>SUM(F34:F35)</f>
        <v>273111.99999999948</v>
      </c>
      <c r="G36" s="526">
        <f>SUM(G34:G35)</f>
        <v>86500</v>
      </c>
      <c r="H36" s="526">
        <f>SUM(H34:H35)</f>
        <v>86500</v>
      </c>
      <c r="I36" s="526">
        <f>SUM(I34:I35)</f>
        <v>86500</v>
      </c>
      <c r="J36" s="527">
        <f t="shared" si="0"/>
        <v>-1.0096692907284726</v>
      </c>
      <c r="K36" s="528">
        <f t="shared" si="1"/>
        <v>-0.68328011951140866</v>
      </c>
    </row>
    <row r="37" spans="1:11" s="23" customFormat="1" ht="15.75" customHeight="1">
      <c r="A37" s="7" t="s">
        <v>2250</v>
      </c>
      <c r="B37" s="6"/>
      <c r="C37" s="29" t="s">
        <v>1246</v>
      </c>
      <c r="D37" s="30" t="s">
        <v>1246</v>
      </c>
      <c r="E37" s="526">
        <f>SUMIF('pdc2018'!$L$8:$L$1100,'Allegato 1) dbase'!$A37,'pdc2018'!N$8:N$1100)-SUMIF('pdc2018'!$L$8:$L$1100,'Allegato 1) dbase'!$B37,'pdc2018'!N$8:N$1100)</f>
        <v>0</v>
      </c>
      <c r="F37" s="526">
        <f>SUMIF('pdc2018'!$L$8:$L$1100,'Allegato 1) dbase'!$A37,'pdc2018'!P$8:P$1100)-SUMIF('pdc2018'!$L$8:$L$1100,'Allegato 1) dbase'!$B37,'pdc2018'!P$8:P$1100)</f>
        <v>0</v>
      </c>
      <c r="G37" s="526">
        <f>SUMIF('pdc2018'!$L$8:$L$1100,'Allegato 1) dbase'!$A37,'pdc2018'!Q$8:Q$1100)-SUMIF('pdc2018'!$L$8:$L$1100,'Allegato 1) dbase'!$B37,'pdc2018'!Q$8:Q$1100)</f>
        <v>0</v>
      </c>
      <c r="H37" s="526">
        <f>SUMIF('pdc2018'!$L$8:$L$1100,'Allegato 1) dbase'!$A37,'pdc2018'!R$8:R$1100)-SUMIF('pdc2018'!$L$8:$L$1100,'Allegato 1) dbase'!$B37,'pdc2018'!R$8:R$1100)</f>
        <v>0</v>
      </c>
      <c r="I37" s="526">
        <f>SUMIF('pdc2018'!$L$8:$L$1100,'Allegato 1) dbase'!$A37,'pdc2018'!S$8:S$1100)-SUMIF('pdc2018'!$L$8:$L$1100,'Allegato 1) dbase'!$B37,'pdc2018'!S$8:S$1100)</f>
        <v>0</v>
      </c>
      <c r="J37" s="527" t="str">
        <f t="shared" si="0"/>
        <v xml:space="preserve"> </v>
      </c>
      <c r="K37" s="528" t="str">
        <f>IF(F37=0," ",(G37-F37)/F37)</f>
        <v xml:space="preserve"> </v>
      </c>
    </row>
    <row r="38" spans="1:11" s="23" customFormat="1" ht="15.75" customHeight="1">
      <c r="B38" s="6"/>
      <c r="C38" s="29" t="s">
        <v>1247</v>
      </c>
      <c r="D38" s="30" t="s">
        <v>1248</v>
      </c>
      <c r="E38" s="526">
        <f>E15+E24+E32+E36+E37</f>
        <v>1281711273.6499996</v>
      </c>
      <c r="F38" s="526">
        <f>F15+F24+F32+F36+F37</f>
        <v>1321957407.1500001</v>
      </c>
      <c r="G38" s="526">
        <f>G15+G24+G32+G36+G37</f>
        <v>1338936176</v>
      </c>
      <c r="H38" s="526">
        <f>H15+H24+H32+H36+H37</f>
        <v>1351812635</v>
      </c>
      <c r="I38" s="526">
        <f>I15+I24+I32+I36+I37</f>
        <v>1339843565</v>
      </c>
      <c r="J38" s="527">
        <f t="shared" si="0"/>
        <v>4.464726458014049E-2</v>
      </c>
      <c r="K38" s="528">
        <f t="shared" si="1"/>
        <v>1.2843658016640891E-2</v>
      </c>
    </row>
    <row r="39" spans="1:11" ht="17.25" customHeight="1">
      <c r="A39" s="8" t="s">
        <v>829</v>
      </c>
      <c r="B39" s="32"/>
      <c r="C39" s="26" t="s">
        <v>1249</v>
      </c>
      <c r="D39" s="27" t="s">
        <v>358</v>
      </c>
      <c r="E39" s="523">
        <f>SUMIF('pdc2018'!$L$8:$L$1100,'Allegato 1) dbase'!$A39,'pdc2018'!N$8:N$1100)</f>
        <v>40067000</v>
      </c>
      <c r="F39" s="523">
        <f>SUMIF('pdc2018'!$L$8:$L$1100,'Allegato 1) dbase'!$A39,'pdc2018'!P$8:P$1100)</f>
        <v>43505000</v>
      </c>
      <c r="G39" s="523">
        <f>SUMIF('pdc2018'!$L$8:$L$1100,'Allegato 1) dbase'!$A39,'pdc2018'!Q$8:Q$1100)</f>
        <v>42839000</v>
      </c>
      <c r="H39" s="523">
        <f>SUMIF('pdc2018'!$L$8:$L$1100,'Allegato 1) dbase'!$A39,'pdc2018'!R$8:R$1100)</f>
        <v>42839000</v>
      </c>
      <c r="I39" s="523">
        <f>SUMIF('pdc2018'!$L$8:$L$1100,'Allegato 1) dbase'!$A39,'pdc2018'!S$8:S$1100)</f>
        <v>42839000</v>
      </c>
      <c r="J39" s="525">
        <f t="shared" si="0"/>
        <v>6.9184116604687151E-2</v>
      </c>
      <c r="K39" s="524">
        <f t="shared" si="1"/>
        <v>-1.5308585220089646E-2</v>
      </c>
    </row>
    <row r="40" spans="1:11" ht="15.75" customHeight="1">
      <c r="A40" s="9" t="s">
        <v>828</v>
      </c>
      <c r="B40" s="33"/>
      <c r="C40" s="26" t="s">
        <v>359</v>
      </c>
      <c r="D40" s="27" t="s">
        <v>360</v>
      </c>
      <c r="E40" s="523">
        <f>SUMIF('pdc2018'!$L$8:$L$1100,'Allegato 1) dbase'!$A40,'pdc2018'!N$8:N$1100)</f>
        <v>63332497.950000018</v>
      </c>
      <c r="F40" s="523">
        <f>SUMIF('pdc2018'!$L$8:$L$1100,'Allegato 1) dbase'!$A40,'pdc2018'!P$8:P$1100)</f>
        <v>64938276.5</v>
      </c>
      <c r="G40" s="523">
        <f>SUMIF('pdc2018'!$L$8:$L$1100,'Allegato 1) dbase'!$A40,'pdc2018'!Q$8:Q$1100)</f>
        <v>63193900</v>
      </c>
      <c r="H40" s="523">
        <f>SUMIF('pdc2018'!$L$8:$L$1100,'Allegato 1) dbase'!$A40,'pdc2018'!R$8:R$1100)</f>
        <v>63789100</v>
      </c>
      <c r="I40" s="523">
        <f>SUMIF('pdc2018'!$L$8:$L$1100,'Allegato 1) dbase'!$A40,'pdc2018'!S$8:S$1100)</f>
        <v>63789100</v>
      </c>
      <c r="J40" s="525">
        <f t="shared" si="0"/>
        <v>-2.188417550014192E-3</v>
      </c>
      <c r="K40" s="524">
        <f t="shared" si="1"/>
        <v>-2.6862069553077836E-2</v>
      </c>
    </row>
    <row r="41" spans="1:11" ht="17.25" customHeight="1">
      <c r="A41" s="8" t="s">
        <v>596</v>
      </c>
      <c r="B41" s="32"/>
      <c r="C41" s="26" t="s">
        <v>4329</v>
      </c>
      <c r="D41" s="27" t="s">
        <v>4330</v>
      </c>
      <c r="E41" s="523">
        <f>SUMIF('pdc2018'!$L$8:$L$1100,'Allegato 1) dbase'!$A41,'pdc2018'!N$8:N$1100)</f>
        <v>1168328421.45</v>
      </c>
      <c r="F41" s="523">
        <f>SUMIF('pdc2018'!$L$8:$L$1100,'Allegato 1) dbase'!$A41,'pdc2018'!P$8:P$1100)</f>
        <v>1198827415.0800002</v>
      </c>
      <c r="G41" s="523">
        <f>SUMIF('pdc2018'!$L$8:$L$1100,'Allegato 1) dbase'!$A41,'pdc2018'!Q$8:Q$1100)</f>
        <v>1210243076</v>
      </c>
      <c r="H41" s="523">
        <f>SUMIF('pdc2018'!$L$8:$L$1100,'Allegato 1) dbase'!$A41,'pdc2018'!R$8:R$1100)</f>
        <v>1222524335</v>
      </c>
      <c r="I41" s="523">
        <f>SUMIF('pdc2018'!$L$8:$L$1100,'Allegato 1) dbase'!$A41,'pdc2018'!S$8:S$1100)</f>
        <v>1210555265</v>
      </c>
      <c r="J41" s="525">
        <f t="shared" si="0"/>
        <v>3.5875746733936439E-2</v>
      </c>
      <c r="K41" s="524">
        <f t="shared" si="1"/>
        <v>9.5223555754587481E-3</v>
      </c>
    </row>
    <row r="42" spans="1:11" ht="17.25" customHeight="1">
      <c r="A42" s="8" t="s">
        <v>15</v>
      </c>
      <c r="B42" s="34"/>
      <c r="C42" s="26" t="s">
        <v>2611</v>
      </c>
      <c r="D42" s="27" t="s">
        <v>2612</v>
      </c>
      <c r="E42" s="523">
        <f>SUMIF('pdc2018'!$L$8:$L$1100,'Allegato 1) dbase'!$A42,'pdc2018'!N$8:N$1100)</f>
        <v>22674834.050000001</v>
      </c>
      <c r="F42" s="523">
        <f>SUMIF('pdc2018'!$L$8:$L$1100,'Allegato 1) dbase'!$A42,'pdc2018'!P$8:P$1100)</f>
        <v>22660200</v>
      </c>
      <c r="G42" s="523">
        <f>SUMIF('pdc2018'!$L$8:$L$1100,'Allegato 1) dbase'!$A42,'pdc2018'!Q$8:Q$1100)</f>
        <v>22660200</v>
      </c>
      <c r="H42" s="523">
        <f>SUMIF('pdc2018'!$L$8:$L$1100,'Allegato 1) dbase'!$A42,'pdc2018'!R$8:R$1100)</f>
        <v>22660200</v>
      </c>
      <c r="I42" s="523">
        <f>SUMIF('pdc2018'!$L$8:$L$1100,'Allegato 1) dbase'!$A42,'pdc2018'!S$8:S$1100)</f>
        <v>22660200</v>
      </c>
      <c r="J42" s="525">
        <f t="shared" si="0"/>
        <v>-6.4538730328660306E-4</v>
      </c>
      <c r="K42" s="524">
        <f t="shared" si="1"/>
        <v>0</v>
      </c>
    </row>
    <row r="43" spans="1:11" s="23" customFormat="1" ht="21" customHeight="1">
      <c r="C43" s="29" t="s">
        <v>361</v>
      </c>
      <c r="D43" s="30" t="s">
        <v>362</v>
      </c>
      <c r="E43" s="526">
        <f>SUM(E39:E42)-E38</f>
        <v>12691479.800000429</v>
      </c>
      <c r="F43" s="526">
        <f>SUM(F39:F42)-F38</f>
        <v>7973484.4300000668</v>
      </c>
      <c r="G43" s="526">
        <f>SUM(G39:G42)-G38</f>
        <v>0</v>
      </c>
      <c r="H43" s="526">
        <f>SUM(H39:H42)-H38</f>
        <v>0</v>
      </c>
      <c r="I43" s="526">
        <f>SUM(I39:I42)-I38</f>
        <v>0</v>
      </c>
      <c r="J43" s="527">
        <f t="shared" si="0"/>
        <v>-1</v>
      </c>
      <c r="K43" s="528">
        <f t="shared" si="1"/>
        <v>-1</v>
      </c>
    </row>
  </sheetData>
  <sheetProtection selectLockedCells="1" selectUnlockedCells="1"/>
  <mergeCells count="4">
    <mergeCell ref="A5:A6"/>
    <mergeCell ref="C5:C6"/>
    <mergeCell ref="D5:D6"/>
    <mergeCell ref="E5:K5"/>
  </mergeCells>
  <printOptions horizontalCentered="1" verticalCentered="1"/>
  <pageMargins left="0.35433070866141736" right="0.15748031496062992" top="0.78740157480314965" bottom="0.55118110236220474" header="0.51181102362204722" footer="0.31496062992125984"/>
  <pageSetup paperSize="9" scale="64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ch xmlns="b2d97902-37d2-4639-9471-585c35cc4dbd">Beschluss</Buch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4B0CB937D119458FE86445E76097FF" ma:contentTypeVersion="4" ma:contentTypeDescription="Create a new document." ma:contentTypeScope="" ma:versionID="09cc3e0804ae7f63f2d0faea6510e8c1">
  <xsd:schema xmlns:xsd="http://www.w3.org/2001/XMLSchema" xmlns:xs="http://www.w3.org/2001/XMLSchema" xmlns:p="http://schemas.microsoft.com/office/2006/metadata/properties" xmlns:ns2="b2d97902-37d2-4639-9471-585c35cc4dbd" xmlns:ns3="2c6e3e18-0ecf-4f24-86ca-29d93eabb864" targetNamespace="http://schemas.microsoft.com/office/2006/metadata/properties" ma:root="true" ma:fieldsID="c4b7c12174fd02b2be8b3ac0fe4581f7" ns2:_="" ns3:_="">
    <xsd:import namespace="b2d97902-37d2-4639-9471-585c35cc4dbd"/>
    <xsd:import namespace="2c6e3e18-0ecf-4f24-86ca-29d93eabb864"/>
    <xsd:element name="properties">
      <xsd:complexType>
        <xsd:sequence>
          <xsd:element name="documentManagement">
            <xsd:complexType>
              <xsd:all>
                <xsd:element ref="ns2:Buch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7902-37d2-4639-9471-585c35cc4dbd" elementFormDefault="qualified">
    <xsd:import namespace="http://schemas.microsoft.com/office/2006/documentManagement/types"/>
    <xsd:import namespace="http://schemas.microsoft.com/office/infopath/2007/PartnerControls"/>
    <xsd:element name="Buch" ma:index="4" ma:displayName="Buch" ma:default="Beschluss" ma:description="wird in das ausgesuchte Buch eingefügt" ma:format="Dropdown" ma:internalName="Buch" ma:readOnly="false">
      <xsd:simpleType>
        <xsd:restriction base="dms:Choice">
          <xsd:enumeration value="Beschluss"/>
          <xsd:enumeration value="Technische Kriterien"/>
          <xsd:enumeration value="Beri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3e18-0ecf-4f24-86ca-29d93eabb86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2249D58-726C-4030-8D4A-146E3FA71812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2c6e3e18-0ecf-4f24-86ca-29d93eabb864"/>
    <ds:schemaRef ds:uri="b2d97902-37d2-4639-9471-585c35cc4dbd"/>
  </ds:schemaRefs>
</ds:datastoreItem>
</file>

<file path=customXml/itemProps2.xml><?xml version="1.0" encoding="utf-8"?>
<ds:datastoreItem xmlns:ds="http://schemas.openxmlformats.org/officeDocument/2006/customXml" ds:itemID="{2AB42D98-F68A-43D6-A3C3-A303E270C0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E9D33E-59B7-4AEE-B304-C6863451F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7902-37d2-4639-9471-585c35cc4dbd"/>
    <ds:schemaRef ds:uri="2c6e3e18-0ecf-4f24-86ca-29d93eabb8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DE926B-8DDE-455D-866E-DE3EC05D9E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17</vt:i4>
      </vt:variant>
    </vt:vector>
  </HeadingPairs>
  <TitlesOfParts>
    <vt:vector size="28" baseType="lpstr">
      <vt:lpstr>pdc2018</vt:lpstr>
      <vt:lpstr>CE statale</vt:lpstr>
      <vt:lpstr>G.u.V.Rechnung Staat</vt:lpstr>
      <vt:lpstr>CE statale pluri</vt:lpstr>
      <vt:lpstr>G.u.V.Rechnung Staat pluri</vt:lpstr>
      <vt:lpstr>CE MINISTERIALE</vt:lpstr>
      <vt:lpstr>CE MINISTERIALE de</vt:lpstr>
      <vt:lpstr>Anlage A10 - Finanzierungsübers</vt:lpstr>
      <vt:lpstr>Allegato 1) dbase</vt:lpstr>
      <vt:lpstr>CE sintesi</vt:lpstr>
      <vt:lpstr>CE Synthese</vt:lpstr>
      <vt:lpstr>'Allegato 1) dbase'!Area_stampa</vt:lpstr>
      <vt:lpstr>'CE MINISTERIALE'!Area_stampa</vt:lpstr>
      <vt:lpstr>'CE MINISTERIALE de'!Area_stampa</vt:lpstr>
      <vt:lpstr>'CE sintesi'!Area_stampa</vt:lpstr>
      <vt:lpstr>'CE statale'!Area_stampa</vt:lpstr>
      <vt:lpstr>'CE statale pluri'!Area_stampa</vt:lpstr>
      <vt:lpstr>'CE Synthese'!Area_stampa</vt:lpstr>
      <vt:lpstr>'G.u.V.Rechnung Staat'!Area_stampa</vt:lpstr>
      <vt:lpstr>'G.u.V.Rechnung Staat pluri'!Area_stampa</vt:lpstr>
      <vt:lpstr>'pdc2018'!Area_stampa</vt:lpstr>
      <vt:lpstr>'CE MINISTERIALE'!Titoli_stampa</vt:lpstr>
      <vt:lpstr>'CE MINISTERIALE de'!Titoli_stampa</vt:lpstr>
      <vt:lpstr>'CE statale'!Titoli_stampa</vt:lpstr>
      <vt:lpstr>'CE statale pluri'!Titoli_stampa</vt:lpstr>
      <vt:lpstr>'G.u.V.Rechnung Staat'!Titoli_stampa</vt:lpstr>
      <vt:lpstr>'G.u.V.Rechnung Staat pluri'!Titoli_stampa</vt:lpstr>
      <vt:lpstr>'pdc2018'!Titoli_stampa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MICK</dc:creator>
  <cp:lastModifiedBy>Ernst BZ</cp:lastModifiedBy>
  <cp:lastPrinted>2018-12-17T08:16:28Z</cp:lastPrinted>
  <dcterms:created xsi:type="dcterms:W3CDTF">2013-11-12T12:20:18Z</dcterms:created>
  <dcterms:modified xsi:type="dcterms:W3CDTF">2019-01-23T08:56:33Z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0x0101009E740313637BF749A243F4226ACA9703</vt:lpwstr>
  </property>
  <property fmtid="{D5CDD505-2E9C-101B-9397-08002B2CF9AE}" pid="3" name="_dlc_DocId">
    <vt:lpwstr>EV3XTJTMS33K-8-1</vt:lpwstr>
  </property>
  <property fmtid="{D5CDD505-2E9C-101B-9397-08002B2CF9AE}" pid="4" name="_dlc_DocIdItemGuid">
    <vt:lpwstr>6ba99f10-7b37-4aee-b3e9-d60ab9711667</vt:lpwstr>
  </property>
  <property fmtid="{D5CDD505-2E9C-101B-9397-08002B2CF9AE}" pid="5" name="_dlc_DocIdUrl">
    <vt:lpwstr>http://spointas-asb.asb.sabes.it:81/workgroups/economics-finances/_layouts/15/DocIdRedir.aspx?ID=EV3XTJTMS33K-8-1, EV3XTJTMS33K-8-1</vt:lpwstr>
  </property>
</Properties>
</file>